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AEA7F943-FC84-4E1C-B8F8-528BB2B6059E}" xr6:coauthVersionLast="47" xr6:coauthVersionMax="47" xr10:uidLastSave="{00000000-0000-0000-0000-000000000000}"/>
  <bookViews>
    <workbookView xWindow="51490" yWindow="1710" windowWidth="25060" windowHeight="11160" activeTab="2" xr2:uid="{477A73C8-0DDD-4193-B12A-402B07A14853}"/>
  </bookViews>
  <sheets>
    <sheet name="Main" sheetId="1" r:id="rId1"/>
    <sheet name="Vykat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N3" i="3"/>
  <c r="M3" i="3"/>
  <c r="L3" i="3"/>
  <c r="K3" i="3"/>
  <c r="J3" i="3"/>
  <c r="I3" i="3"/>
  <c r="H3" i="3"/>
  <c r="O7" i="3"/>
  <c r="N7" i="3"/>
  <c r="M7" i="3"/>
  <c r="L7" i="3"/>
  <c r="K7" i="3"/>
  <c r="J7" i="3"/>
  <c r="I7" i="3"/>
  <c r="H7" i="3"/>
  <c r="I12" i="3" s="1"/>
  <c r="I13" i="3" s="1"/>
  <c r="I2" i="3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J5" i="1"/>
  <c r="J4" i="1"/>
  <c r="J7" i="1" s="1"/>
</calcChain>
</file>

<file path=xl/sharedStrings.xml><?xml version="1.0" encoding="utf-8"?>
<sst xmlns="http://schemas.openxmlformats.org/spreadsheetml/2006/main" count="35" uniqueCount="28">
  <si>
    <t>Price</t>
  </si>
  <si>
    <t>Shares</t>
  </si>
  <si>
    <t>MC</t>
  </si>
  <si>
    <t>Cash</t>
  </si>
  <si>
    <t>Debt</t>
  </si>
  <si>
    <t>EV</t>
  </si>
  <si>
    <t>PIC</t>
  </si>
  <si>
    <t>AD</t>
  </si>
  <si>
    <t>Brand</t>
  </si>
  <si>
    <t>diazoxide</t>
  </si>
  <si>
    <t>Indication</t>
  </si>
  <si>
    <t>PWS</t>
  </si>
  <si>
    <t>12/27/24 PDUFA</t>
  </si>
  <si>
    <t>Vykat (diazoxide)</t>
  </si>
  <si>
    <t>Q424</t>
  </si>
  <si>
    <t>Main</t>
  </si>
  <si>
    <t>Vykat</t>
  </si>
  <si>
    <t>Generic</t>
  </si>
  <si>
    <t>Prader-Walli Syndrome</t>
  </si>
  <si>
    <t>Revenue</t>
  </si>
  <si>
    <t>Q125</t>
  </si>
  <si>
    <t>Q225</t>
  </si>
  <si>
    <t>Q325</t>
  </si>
  <si>
    <t>Q425</t>
  </si>
  <si>
    <t>CF</t>
  </si>
  <si>
    <t>NPV</t>
  </si>
  <si>
    <t>Stock</t>
  </si>
  <si>
    <t>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</si>
</sst>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1" applyBorder="1"/>
    <xf numFmtId="0" fontId="1" fillId="0" borderId="0" xfId="1"/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F5A12F3-1448-4E02-9D5B-3CA5A2CBDC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EE98-472D-41A7-BE97-A667D3867873}">
  <dimension ref="B2:K10"/>
  <sheetViews>
    <sheetView zoomScale="130" zoomScaleNormal="130" workbookViewId="0">
      <selection activeCell="J4" sqref="J4"/>
    </sheetView>
  </sheetViews>
  <sheetFormatPr defaultRowHeight="12.5" x14ac:dyDescent="0.25"/>
  <cols>
    <col min="1" max="1" width="2.81640625" customWidth="1"/>
    <col min="2" max="2" width="16" customWidth="1"/>
    <col min="3" max="3" width="9.453125" customWidth="1"/>
    <col min="4" max="4" width="15.1796875" bestFit="1" customWidth="1"/>
    <col min="5" max="7" width="8.26953125" customWidth="1"/>
    <col min="8" max="8" width="3" customWidth="1"/>
  </cols>
  <sheetData>
    <row r="2" spans="2:11" x14ac:dyDescent="0.25">
      <c r="B2" s="9" t="s">
        <v>8</v>
      </c>
      <c r="C2" s="10" t="s">
        <v>10</v>
      </c>
      <c r="D2" s="10" t="s">
        <v>10</v>
      </c>
      <c r="E2" s="10"/>
      <c r="F2" s="10"/>
      <c r="G2" s="11"/>
      <c r="I2" t="s">
        <v>0</v>
      </c>
      <c r="J2" s="1">
        <v>65</v>
      </c>
    </row>
    <row r="3" spans="2:11" x14ac:dyDescent="0.25">
      <c r="B3" s="12" t="s">
        <v>13</v>
      </c>
      <c r="C3" t="s">
        <v>11</v>
      </c>
      <c r="D3" t="s">
        <v>12</v>
      </c>
      <c r="G3" s="5"/>
      <c r="I3" t="s">
        <v>1</v>
      </c>
      <c r="J3" s="2">
        <v>45.703811000000002</v>
      </c>
      <c r="K3" s="3" t="s">
        <v>14</v>
      </c>
    </row>
    <row r="4" spans="2:11" x14ac:dyDescent="0.25">
      <c r="B4" s="4"/>
      <c r="G4" s="5"/>
      <c r="I4" t="s">
        <v>2</v>
      </c>
      <c r="J4" s="2">
        <f>+J2*J3</f>
        <v>2970.747715</v>
      </c>
    </row>
    <row r="5" spans="2:11" x14ac:dyDescent="0.25">
      <c r="B5" s="4"/>
      <c r="G5" s="5"/>
      <c r="I5" t="s">
        <v>3</v>
      </c>
      <c r="J5" s="2">
        <f>87.928+203.509+27.211</f>
        <v>318.64800000000002</v>
      </c>
      <c r="K5" s="3" t="s">
        <v>14</v>
      </c>
    </row>
    <row r="6" spans="2:11" x14ac:dyDescent="0.25">
      <c r="B6" s="6"/>
      <c r="C6" s="7"/>
      <c r="D6" s="7"/>
      <c r="E6" s="7"/>
      <c r="F6" s="7"/>
      <c r="G6" s="8"/>
      <c r="I6" t="s">
        <v>4</v>
      </c>
      <c r="J6" s="2">
        <v>49.828000000000003</v>
      </c>
      <c r="K6" s="3" t="s">
        <v>14</v>
      </c>
    </row>
    <row r="7" spans="2:11" x14ac:dyDescent="0.25">
      <c r="I7" t="s">
        <v>5</v>
      </c>
      <c r="J7" s="2">
        <f>+J4-J5+J6</f>
        <v>2701.9277149999998</v>
      </c>
    </row>
    <row r="9" spans="2:11" x14ac:dyDescent="0.25">
      <c r="I9" t="s">
        <v>6</v>
      </c>
      <c r="J9" s="2">
        <v>600.53399999999999</v>
      </c>
    </row>
    <row r="10" spans="2:11" x14ac:dyDescent="0.25">
      <c r="I10" t="s">
        <v>7</v>
      </c>
      <c r="J10" s="2">
        <v>319.66199999999998</v>
      </c>
    </row>
  </sheetData>
  <hyperlinks>
    <hyperlink ref="B3" location="Vykat!A1" display="Vykat (diazoxide)" xr:uid="{3035D599-4D77-40E5-8984-A056F4EB46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19FA-7900-4302-A1F2-38B5BAF3BCBE}">
  <dimension ref="A1:C4"/>
  <sheetViews>
    <sheetView zoomScale="205" zoomScaleNormal="205" workbookViewId="0">
      <selection activeCell="B5" sqref="B5"/>
    </sheetView>
  </sheetViews>
  <sheetFormatPr defaultRowHeight="12.5" x14ac:dyDescent="0.25"/>
  <cols>
    <col min="1" max="1" width="4.6328125" bestFit="1" customWidth="1"/>
  </cols>
  <sheetData>
    <row r="1" spans="1:3" x14ac:dyDescent="0.25">
      <c r="A1" s="13" t="s">
        <v>15</v>
      </c>
    </row>
    <row r="2" spans="1:3" x14ac:dyDescent="0.25">
      <c r="B2" t="s">
        <v>8</v>
      </c>
      <c r="C2" t="s">
        <v>16</v>
      </c>
    </row>
    <row r="3" spans="1:3" x14ac:dyDescent="0.25">
      <c r="B3" t="s">
        <v>17</v>
      </c>
      <c r="C3" t="s">
        <v>9</v>
      </c>
    </row>
    <row r="4" spans="1:3" x14ac:dyDescent="0.25">
      <c r="B4" t="s">
        <v>10</v>
      </c>
      <c r="C4" t="s">
        <v>18</v>
      </c>
    </row>
  </sheetData>
  <hyperlinks>
    <hyperlink ref="A1" location="Main!A1" display="Main" xr:uid="{83126392-9D75-4AC7-9EF9-E8F41B9519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9C73-DE62-41EA-85D1-0BBC92E2F7EA}">
  <dimension ref="A1:T13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3" sqref="I13"/>
    </sheetView>
  </sheetViews>
  <sheetFormatPr defaultRowHeight="12.5" x14ac:dyDescent="0.25"/>
  <cols>
    <col min="1" max="1" width="4.7265625" bestFit="1" customWidth="1"/>
    <col min="2" max="2" width="10" customWidth="1"/>
    <col min="3" max="7" width="8.7265625" style="3"/>
    <col min="8" max="8" width="8.90625" style="3" customWidth="1"/>
    <col min="9" max="20" width="8.7265625" style="3"/>
  </cols>
  <sheetData>
    <row r="1" spans="1:20" x14ac:dyDescent="0.25">
      <c r="A1" s="13" t="s">
        <v>15</v>
      </c>
    </row>
    <row r="2" spans="1:20" x14ac:dyDescent="0.25">
      <c r="C2" s="3" t="s">
        <v>20</v>
      </c>
      <c r="D2" s="3" t="s">
        <v>21</v>
      </c>
      <c r="E2" s="3" t="s">
        <v>22</v>
      </c>
      <c r="F2" s="3" t="s">
        <v>23</v>
      </c>
      <c r="H2" s="3">
        <v>2025</v>
      </c>
      <c r="I2" s="3">
        <f>+H2+1</f>
        <v>2026</v>
      </c>
      <c r="J2" s="3">
        <f t="shared" ref="J2:T2" si="0">+I2+1</f>
        <v>2027</v>
      </c>
      <c r="K2" s="3">
        <f t="shared" si="0"/>
        <v>2028</v>
      </c>
      <c r="L2" s="3">
        <f t="shared" si="0"/>
        <v>2029</v>
      </c>
      <c r="M2" s="3">
        <f t="shared" si="0"/>
        <v>2030</v>
      </c>
      <c r="N2" s="3">
        <f t="shared" si="0"/>
        <v>2031</v>
      </c>
      <c r="O2" s="3">
        <f t="shared" si="0"/>
        <v>2032</v>
      </c>
      <c r="P2" s="3">
        <f t="shared" si="0"/>
        <v>2033</v>
      </c>
      <c r="Q2" s="3">
        <f t="shared" si="0"/>
        <v>2034</v>
      </c>
      <c r="R2" s="3">
        <f t="shared" si="0"/>
        <v>2035</v>
      </c>
      <c r="S2" s="3">
        <f t="shared" si="0"/>
        <v>2036</v>
      </c>
      <c r="T2" s="3">
        <f t="shared" si="0"/>
        <v>2037</v>
      </c>
    </row>
    <row r="3" spans="1:20" x14ac:dyDescent="0.25">
      <c r="B3" t="s">
        <v>27</v>
      </c>
      <c r="H3" s="16">
        <f>350000/30</f>
        <v>11666.666666666666</v>
      </c>
      <c r="I3" s="16">
        <f t="shared" ref="I3:O3" si="1">350000/30</f>
        <v>11666.666666666666</v>
      </c>
      <c r="J3" s="16">
        <f t="shared" si="1"/>
        <v>11666.666666666666</v>
      </c>
      <c r="K3" s="16">
        <f t="shared" si="1"/>
        <v>11666.666666666666</v>
      </c>
      <c r="L3" s="16">
        <f t="shared" si="1"/>
        <v>11666.666666666666</v>
      </c>
      <c r="M3" s="16">
        <f t="shared" si="1"/>
        <v>11666.666666666666</v>
      </c>
      <c r="N3" s="16">
        <f t="shared" si="1"/>
        <v>11666.666666666666</v>
      </c>
      <c r="O3" s="16">
        <f t="shared" si="1"/>
        <v>11666.666666666666</v>
      </c>
    </row>
    <row r="6" spans="1:20" x14ac:dyDescent="0.25">
      <c r="B6" t="s">
        <v>19</v>
      </c>
      <c r="H6" s="16">
        <v>300</v>
      </c>
      <c r="I6" s="16">
        <v>900</v>
      </c>
      <c r="J6" s="16">
        <v>1500</v>
      </c>
      <c r="K6" s="16">
        <v>1800</v>
      </c>
      <c r="L6" s="16">
        <v>2100</v>
      </c>
      <c r="M6" s="16">
        <v>2200</v>
      </c>
      <c r="N6" s="16">
        <v>2300</v>
      </c>
      <c r="O6" s="16">
        <v>800</v>
      </c>
    </row>
    <row r="7" spans="1:20" x14ac:dyDescent="0.25">
      <c r="B7" t="s">
        <v>24</v>
      </c>
      <c r="H7" s="16">
        <f>+H6*0.7</f>
        <v>210</v>
      </c>
      <c r="I7" s="16">
        <f t="shared" ref="I7:O7" si="2">+I6*0.7</f>
        <v>630</v>
      </c>
      <c r="J7" s="16">
        <f t="shared" si="2"/>
        <v>1050</v>
      </c>
      <c r="K7" s="16">
        <f t="shared" si="2"/>
        <v>1260</v>
      </c>
      <c r="L7" s="16">
        <f t="shared" si="2"/>
        <v>1470</v>
      </c>
      <c r="M7" s="16">
        <f t="shared" si="2"/>
        <v>1540</v>
      </c>
      <c r="N7" s="16">
        <f t="shared" si="2"/>
        <v>1610</v>
      </c>
      <c r="O7" s="16">
        <f t="shared" si="2"/>
        <v>560</v>
      </c>
    </row>
    <row r="11" spans="1:20" x14ac:dyDescent="0.25">
      <c r="H11" s="3" t="s">
        <v>25</v>
      </c>
      <c r="I11" s="14">
        <v>0.09</v>
      </c>
    </row>
    <row r="12" spans="1:20" x14ac:dyDescent="0.25">
      <c r="H12" s="3" t="s">
        <v>2</v>
      </c>
      <c r="I12" s="16">
        <f>NPV(I11,H7:O7)</f>
        <v>5461.7484382899638</v>
      </c>
    </row>
    <row r="13" spans="1:20" x14ac:dyDescent="0.25">
      <c r="H13" s="3" t="s">
        <v>26</v>
      </c>
      <c r="I13" s="15">
        <f>+I12/46</f>
        <v>118.73366170195574</v>
      </c>
    </row>
  </sheetData>
  <hyperlinks>
    <hyperlink ref="A1" location="Main!A1" display="Main" xr:uid="{D89C553B-FA88-4A91-8A74-35171BA914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Vykat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2024-09-11T03:55:46Z</dcterms:created>
  <dcterms:modified xsi:type="dcterms:W3CDTF">2025-03-27T13:56:39Z</dcterms:modified>
</cp:coreProperties>
</file>