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5676076-E63C-4E4C-97A3-A52BBB31BA03}" xr6:coauthVersionLast="47" xr6:coauthVersionMax="47" xr10:uidLastSave="{00000000-0000-0000-0000-000000000000}"/>
  <bookViews>
    <workbookView xWindow="59640" yWindow="4050" windowWidth="20820" windowHeight="11400" xr2:uid="{E02FECD1-687F-4DA7-9FE3-15AF07177AA0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" i="2" l="1"/>
  <c r="M18" i="2"/>
  <c r="F11" i="2"/>
  <c r="E8" i="2"/>
  <c r="E10" i="2" s="1"/>
  <c r="E12" i="2" s="1"/>
  <c r="E14" i="2" s="1"/>
  <c r="E15" i="2" s="1"/>
  <c r="I18" i="2"/>
  <c r="I8" i="2"/>
  <c r="I10" i="2" s="1"/>
  <c r="I12" i="2" s="1"/>
  <c r="I14" i="2" s="1"/>
  <c r="I15" i="2" s="1"/>
  <c r="F8" i="2"/>
  <c r="F10" i="2" s="1"/>
  <c r="J18" i="2"/>
  <c r="J11" i="2"/>
  <c r="J8" i="2"/>
  <c r="J10" i="2" s="1"/>
  <c r="J12" i="2" s="1"/>
  <c r="J14" i="2" s="1"/>
  <c r="J15" i="2" s="1"/>
  <c r="G11" i="2"/>
  <c r="G8" i="2"/>
  <c r="G10" i="2" s="1"/>
  <c r="G12" i="2" s="1"/>
  <c r="G14" i="2" s="1"/>
  <c r="G15" i="2" s="1"/>
  <c r="K15" i="2"/>
  <c r="K14" i="2"/>
  <c r="K12" i="2"/>
  <c r="K11" i="2"/>
  <c r="K10" i="2"/>
  <c r="K8" i="2"/>
  <c r="L18" i="2"/>
  <c r="K18" i="2"/>
  <c r="H11" i="2"/>
  <c r="L11" i="2"/>
  <c r="H8" i="2"/>
  <c r="H10" i="2" s="1"/>
  <c r="H12" i="2" s="1"/>
  <c r="H14" i="2" s="1"/>
  <c r="H15" i="2" s="1"/>
  <c r="L8" i="2"/>
  <c r="L10" i="2" s="1"/>
  <c r="L12" i="2" s="1"/>
  <c r="L14" i="2" s="1"/>
  <c r="L15" i="2" s="1"/>
  <c r="N7" i="1"/>
  <c r="N4" i="1"/>
  <c r="F12" i="2" l="1"/>
  <c r="F14" i="2" s="1"/>
  <c r="F15" i="2" s="1"/>
  <c r="R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tc={5F3967F1-EFC3-422C-894E-518AFE646ED3}</author>
  </authors>
  <commentList>
    <comment ref="R6" authorId="0" shapeId="0" xr:uid="{5F3967F1-EFC3-422C-894E-518AFE646ED3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76-86m guidance
Q122: 86-96m guidance
Q421: 86-96m guidance for 2022</t>
      </text>
    </comment>
  </commentList>
</comments>
</file>

<file path=xl/sharedStrings.xml><?xml version="1.0" encoding="utf-8"?>
<sst xmlns="http://schemas.openxmlformats.org/spreadsheetml/2006/main" count="66" uniqueCount="61">
  <si>
    <t>Price</t>
  </si>
  <si>
    <t>Shares</t>
  </si>
  <si>
    <t>MC</t>
  </si>
  <si>
    <t>Cash</t>
  </si>
  <si>
    <t>Debt</t>
  </si>
  <si>
    <t>EV</t>
  </si>
  <si>
    <t>Q222</t>
  </si>
  <si>
    <t>AD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</si>
  <si>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</si>
  <si>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</si>
  <si>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</si>
  <si>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</si>
  <si>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</si>
  <si>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</si>
  <si>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</si>
  <si>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</si>
  <si>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</si>
  <si>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</si>
  <si>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</si>
  <si>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</si>
  <si>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</si>
  <si>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COGS</t>
  </si>
  <si>
    <t>Gross Profit</t>
  </si>
  <si>
    <t>SG&amp;A</t>
  </si>
  <si>
    <t>Operating Income</t>
  </si>
  <si>
    <t>Interest Income</t>
  </si>
  <si>
    <t>Pretax Income</t>
  </si>
  <si>
    <t>Taxes</t>
  </si>
  <si>
    <t>Net Income</t>
  </si>
  <si>
    <t>EPS</t>
  </si>
  <si>
    <t>Agile clinical trials, decentralized approach for biopharma</t>
  </si>
  <si>
    <t xml:space="preserve">  Orchestrates workflows</t>
  </si>
  <si>
    <t xml:space="preserve">  Generates evidence</t>
  </si>
  <si>
    <t xml:space="preserve">  "Harmonizes data"</t>
  </si>
  <si>
    <t xml:space="preserve">  Centralized networks of</t>
  </si>
  <si>
    <t xml:space="preserve">    patient communities</t>
  </si>
  <si>
    <t xml:space="preserve">    telemedicine investigators</t>
  </si>
  <si>
    <t xml:space="preserve">    mobile nursing</t>
  </si>
  <si>
    <t xml:space="preserve">    community providers</t>
  </si>
  <si>
    <t xml:space="preserve">    remote coordinators</t>
  </si>
  <si>
    <t>Backlog</t>
  </si>
  <si>
    <t>Net Bookings</t>
  </si>
  <si>
    <t>CEO</t>
  </si>
  <si>
    <t>David Koman</t>
  </si>
  <si>
    <t>Patients (000s)</t>
  </si>
  <si>
    <t>Revenue y/y</t>
  </si>
  <si>
    <t>Syapse: real-world evidence company</t>
  </si>
  <si>
    <t>Partnerships</t>
  </si>
  <si>
    <t>CMO</t>
  </si>
  <si>
    <t>Jonathan Cotliar</t>
  </si>
  <si>
    <t>5/7/21: SPAC deal values SNCE at 1.05B EV, 200m PIPE by Redmile, Blackrock, Casdin, dRx, LifeSci, Lux, Mubadala, Perceptive, PPD, Pura Vida, RS, RTW, Samsara, Surveyor</t>
  </si>
  <si>
    <t>Founded</t>
  </si>
  <si>
    <t>PPD</t>
  </si>
  <si>
    <t>Syneos</t>
  </si>
  <si>
    <t>Xperiome</t>
  </si>
  <si>
    <t>Medgate</t>
  </si>
  <si>
    <t>Foundation Medicine</t>
  </si>
  <si>
    <t>CMIC</t>
  </si>
  <si>
    <t>3H Medi Solution</t>
  </si>
  <si>
    <t>physIQ</t>
  </si>
  <si>
    <t>Worldwide Clinical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</si>
</sst>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0" fontId="0" fillId="0" borderId="0" xfId="0" applyAlignment="1"/>
    <xf numFmtId="9" fontId="0" fillId="0" borderId="0" xfId="0" applyNumberFormat="1" applyAlignment="1">
      <alignment horizontal="right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66675</xdr:rowOff>
    </xdr:from>
    <xdr:to>
      <xdr:col>12</xdr:col>
      <xdr:colOff>28575</xdr:colOff>
      <xdr:row>39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2D27F00-74A2-50A8-724B-4CB5C182E693}"/>
            </a:ext>
          </a:extLst>
        </xdr:cNvPr>
        <xdr:cNvCxnSpPr/>
      </xdr:nvCxnSpPr>
      <xdr:spPr>
        <a:xfrm>
          <a:off x="7505700" y="66675"/>
          <a:ext cx="0" cy="5581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27F7442-8B9F-45ED-BF04-C23AF39B3F8E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6" dT="2022-08-18T18:39:02.91" personId="{827F7442-8B9F-45ED-BF04-C23AF39B3F8E}" id="{5F3967F1-EFC3-422C-894E-518AFE646ED3}">
    <text>Q222: 76-86m guidance
Q122: 86-96m guidance
Q421: 86-96m guidance for 2022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C214-DA8B-4C04-9242-EEA5B3194849}">
  <dimension ref="B2:O25"/>
  <sheetViews>
    <sheetView tabSelected="1" workbookViewId="0">
      <selection activeCell="B26" sqref="B26"/>
    </sheetView>
  </sheetViews>
  <sheetFormatPr defaultRowHeight="12.75" x14ac:dyDescent="0.2"/>
  <sheetData>
    <row r="2" spans="2:15" x14ac:dyDescent="0.2">
      <c r="B2" t="s">
        <v>30</v>
      </c>
      <c r="M2" t="s">
        <v>0</v>
      </c>
      <c r="N2" s="1">
        <v>1.79</v>
      </c>
    </row>
    <row r="3" spans="2:15" x14ac:dyDescent="0.2">
      <c r="M3" t="s">
        <v>1</v>
      </c>
      <c r="N3" s="3">
        <v>116.348405</v>
      </c>
      <c r="O3" s="2" t="s">
        <v>6</v>
      </c>
    </row>
    <row r="4" spans="2:15" x14ac:dyDescent="0.2">
      <c r="B4" t="s">
        <v>31</v>
      </c>
      <c r="M4" t="s">
        <v>2</v>
      </c>
      <c r="N4" s="3">
        <f>+N2*N3</f>
        <v>208.26364495000001</v>
      </c>
    </row>
    <row r="5" spans="2:15" x14ac:dyDescent="0.2">
      <c r="B5" t="s">
        <v>32</v>
      </c>
      <c r="M5" t="s">
        <v>3</v>
      </c>
      <c r="N5" s="3">
        <v>148.32900000000001</v>
      </c>
      <c r="O5" s="2" t="s">
        <v>6</v>
      </c>
    </row>
    <row r="6" spans="2:15" x14ac:dyDescent="0.2">
      <c r="B6" t="s">
        <v>33</v>
      </c>
      <c r="M6" t="s">
        <v>4</v>
      </c>
      <c r="N6" s="3">
        <v>0</v>
      </c>
      <c r="O6" s="2" t="s">
        <v>6</v>
      </c>
    </row>
    <row r="7" spans="2:15" x14ac:dyDescent="0.2">
      <c r="M7" t="s">
        <v>5</v>
      </c>
      <c r="N7" s="3">
        <f>+N4-N5+N6</f>
        <v>59.934644950000006</v>
      </c>
    </row>
    <row r="8" spans="2:15" x14ac:dyDescent="0.2">
      <c r="B8" t="s">
        <v>34</v>
      </c>
    </row>
    <row r="9" spans="2:15" x14ac:dyDescent="0.2">
      <c r="B9" t="s">
        <v>35</v>
      </c>
      <c r="M9" t="s">
        <v>7</v>
      </c>
      <c r="N9" s="3">
        <v>163.017</v>
      </c>
      <c r="O9" s="2" t="s">
        <v>6</v>
      </c>
    </row>
    <row r="10" spans="2:15" x14ac:dyDescent="0.2">
      <c r="B10" t="s">
        <v>36</v>
      </c>
      <c r="M10" t="s">
        <v>42</v>
      </c>
      <c r="N10" s="9" t="s">
        <v>43</v>
      </c>
    </row>
    <row r="11" spans="2:15" x14ac:dyDescent="0.2">
      <c r="B11" t="s">
        <v>37</v>
      </c>
      <c r="M11" t="s">
        <v>48</v>
      </c>
      <c r="N11" t="s">
        <v>49</v>
      </c>
    </row>
    <row r="12" spans="2:15" x14ac:dyDescent="0.2">
      <c r="B12" t="s">
        <v>38</v>
      </c>
      <c r="M12" t="s">
        <v>51</v>
      </c>
      <c r="N12">
        <v>2014</v>
      </c>
    </row>
    <row r="13" spans="2:15" x14ac:dyDescent="0.2">
      <c r="B13" t="s">
        <v>39</v>
      </c>
    </row>
    <row r="14" spans="2:15" x14ac:dyDescent="0.2">
      <c r="M14" t="s">
        <v>50</v>
      </c>
    </row>
    <row r="15" spans="2:15" x14ac:dyDescent="0.2">
      <c r="B15" s="11" t="s">
        <v>47</v>
      </c>
    </row>
    <row r="16" spans="2:15" x14ac:dyDescent="0.2">
      <c r="B16" t="s">
        <v>46</v>
      </c>
    </row>
    <row r="17" spans="2:2" x14ac:dyDescent="0.2">
      <c r="B17" t="s">
        <v>52</v>
      </c>
    </row>
    <row r="18" spans="2:2" x14ac:dyDescent="0.2">
      <c r="B18" t="s">
        <v>53</v>
      </c>
    </row>
    <row r="19" spans="2:2" x14ac:dyDescent="0.2">
      <c r="B19" t="s">
        <v>54</v>
      </c>
    </row>
    <row r="20" spans="2:2" x14ac:dyDescent="0.2">
      <c r="B20" t="s">
        <v>55</v>
      </c>
    </row>
    <row r="21" spans="2:2" x14ac:dyDescent="0.2">
      <c r="B21" t="s">
        <v>56</v>
      </c>
    </row>
    <row r="22" spans="2:2" x14ac:dyDescent="0.2">
      <c r="B22" t="s">
        <v>57</v>
      </c>
    </row>
    <row r="23" spans="2:2" x14ac:dyDescent="0.2">
      <c r="B23" t="s">
        <v>58</v>
      </c>
    </row>
    <row r="24" spans="2:2" x14ac:dyDescent="0.2">
      <c r="B24" t="s">
        <v>59</v>
      </c>
    </row>
    <row r="25" spans="2:2" x14ac:dyDescent="0.2">
      <c r="B25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077B-7953-4E4E-B944-93917035CB23}">
  <dimension ref="A1:R2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8" sqref="L8"/>
    </sheetView>
  </sheetViews>
  <sheetFormatPr defaultRowHeight="12.75" x14ac:dyDescent="0.2"/>
  <cols>
    <col min="1" max="1" width="5" bestFit="1" customWidth="1"/>
    <col min="2" max="2" width="15.7109375" bestFit="1" customWidth="1"/>
    <col min="3" max="14" width="9.140625" style="2"/>
  </cols>
  <sheetData>
    <row r="1" spans="1:18" x14ac:dyDescent="0.2">
      <c r="A1" s="8" t="s">
        <v>8</v>
      </c>
    </row>
    <row r="2" spans="1:18" x14ac:dyDescent="0.2"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6</v>
      </c>
      <c r="M2" s="2" t="s">
        <v>19</v>
      </c>
      <c r="N2" s="2" t="s">
        <v>20</v>
      </c>
      <c r="Q2">
        <v>2021</v>
      </c>
      <c r="R2">
        <v>2022</v>
      </c>
    </row>
    <row r="3" spans="1:18" s="3" customFormat="1" x14ac:dyDescent="0.2">
      <c r="B3" s="3" t="s">
        <v>40</v>
      </c>
      <c r="C3" s="4"/>
      <c r="D3" s="4"/>
      <c r="E3" s="4"/>
      <c r="F3" s="4"/>
      <c r="G3" s="4"/>
      <c r="H3" s="4">
        <v>119431</v>
      </c>
      <c r="I3" s="4"/>
      <c r="J3" s="4"/>
      <c r="K3" s="4"/>
      <c r="L3" s="4">
        <v>181831</v>
      </c>
      <c r="M3" s="4"/>
      <c r="N3" s="4"/>
    </row>
    <row r="4" spans="1:18" s="3" customFormat="1" x14ac:dyDescent="0.2">
      <c r="B4" s="3" t="s">
        <v>41</v>
      </c>
      <c r="C4" s="4"/>
      <c r="D4" s="4"/>
      <c r="E4" s="4"/>
      <c r="F4" s="4"/>
      <c r="G4" s="4">
        <v>40700</v>
      </c>
      <c r="H4" s="4">
        <v>44109</v>
      </c>
      <c r="I4" s="4">
        <v>35900</v>
      </c>
      <c r="J4" s="4">
        <v>43200</v>
      </c>
      <c r="K4" s="4">
        <v>30600</v>
      </c>
      <c r="L4" s="4">
        <v>25357</v>
      </c>
      <c r="M4" s="4"/>
      <c r="N4" s="4"/>
      <c r="Q4" s="3">
        <v>163900</v>
      </c>
    </row>
    <row r="5" spans="1:18" s="3" customFormat="1" x14ac:dyDescent="0.2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8" s="6" customFormat="1" x14ac:dyDescent="0.2">
      <c r="B6" s="6" t="s">
        <v>9</v>
      </c>
      <c r="C6" s="7"/>
      <c r="D6" s="7"/>
      <c r="E6" s="7">
        <v>6583.4129999999996</v>
      </c>
      <c r="F6" s="7">
        <v>11163</v>
      </c>
      <c r="G6" s="7">
        <v>12438</v>
      </c>
      <c r="H6" s="7">
        <v>12547</v>
      </c>
      <c r="I6" s="7">
        <v>14235.697</v>
      </c>
      <c r="J6" s="7">
        <v>20376</v>
      </c>
      <c r="K6" s="7">
        <v>18686</v>
      </c>
      <c r="L6" s="7">
        <v>19275</v>
      </c>
      <c r="M6" s="7">
        <v>21000</v>
      </c>
      <c r="N6" s="7">
        <v>22000</v>
      </c>
      <c r="Q6" s="6">
        <v>59600</v>
      </c>
      <c r="R6" s="6">
        <f>SUM(K6:N6)</f>
        <v>80961</v>
      </c>
    </row>
    <row r="7" spans="1:18" s="3" customFormat="1" x14ac:dyDescent="0.2">
      <c r="B7" s="3" t="s">
        <v>21</v>
      </c>
      <c r="C7" s="4"/>
      <c r="D7" s="4"/>
      <c r="E7" s="4">
        <v>7050.8969999999999</v>
      </c>
      <c r="F7" s="4">
        <v>11668</v>
      </c>
      <c r="G7" s="4">
        <v>8638</v>
      </c>
      <c r="H7" s="4">
        <v>7289</v>
      </c>
      <c r="I7" s="4">
        <v>10318.268</v>
      </c>
      <c r="J7" s="4">
        <v>16148</v>
      </c>
      <c r="K7" s="4">
        <v>15986</v>
      </c>
      <c r="L7" s="4">
        <v>13842</v>
      </c>
      <c r="M7" s="4"/>
      <c r="N7" s="4"/>
    </row>
    <row r="8" spans="1:18" s="3" customFormat="1" x14ac:dyDescent="0.2">
      <c r="B8" s="3" t="s">
        <v>22</v>
      </c>
      <c r="C8" s="4"/>
      <c r="D8" s="4"/>
      <c r="E8" s="4">
        <f t="shared" ref="E8" si="0">+E6-E7</f>
        <v>-467.48400000000038</v>
      </c>
      <c r="F8" s="4">
        <f>+F6-F7</f>
        <v>-505</v>
      </c>
      <c r="G8" s="4">
        <f>+G6-G7</f>
        <v>3800</v>
      </c>
      <c r="H8" s="4">
        <f>+H6-H7</f>
        <v>5258</v>
      </c>
      <c r="I8" s="4">
        <f t="shared" ref="I8" si="1">+I6-I7</f>
        <v>3917.4290000000001</v>
      </c>
      <c r="J8" s="4">
        <f>+J6-J7</f>
        <v>4228</v>
      </c>
      <c r="K8" s="4">
        <f>+K6-K7</f>
        <v>2700</v>
      </c>
      <c r="L8" s="4">
        <f>+L6-L7</f>
        <v>5433</v>
      </c>
      <c r="M8" s="4"/>
      <c r="N8" s="4"/>
    </row>
    <row r="9" spans="1:18" s="3" customFormat="1" x14ac:dyDescent="0.2">
      <c r="B9" s="3" t="s">
        <v>23</v>
      </c>
      <c r="C9" s="4"/>
      <c r="D9" s="4"/>
      <c r="E9" s="4">
        <v>6301.7120000000004</v>
      </c>
      <c r="F9" s="4">
        <v>10481</v>
      </c>
      <c r="G9" s="4">
        <v>9164</v>
      </c>
      <c r="H9" s="4">
        <v>11382</v>
      </c>
      <c r="I9" s="4">
        <v>16931.866000000002</v>
      </c>
      <c r="J9" s="4">
        <v>35646</v>
      </c>
      <c r="K9" s="4">
        <v>30153</v>
      </c>
      <c r="L9" s="4">
        <v>28183</v>
      </c>
      <c r="M9" s="4"/>
      <c r="N9" s="4"/>
    </row>
    <row r="10" spans="1:18" s="3" customFormat="1" x14ac:dyDescent="0.2">
      <c r="B10" s="3" t="s">
        <v>24</v>
      </c>
      <c r="C10" s="4"/>
      <c r="D10" s="4"/>
      <c r="E10" s="4">
        <f t="shared" ref="E10" si="2">+E8-E9</f>
        <v>-6769.1960000000008</v>
      </c>
      <c r="F10" s="4">
        <f>+F8-F9</f>
        <v>-10986</v>
      </c>
      <c r="G10" s="4">
        <f>+G8-G9</f>
        <v>-5364</v>
      </c>
      <c r="H10" s="4">
        <f>+H8-H9</f>
        <v>-6124</v>
      </c>
      <c r="I10" s="4">
        <f t="shared" ref="I10" si="3">+I8-I9</f>
        <v>-13014.437000000002</v>
      </c>
      <c r="J10" s="4">
        <f>+J8-J9</f>
        <v>-31418</v>
      </c>
      <c r="K10" s="4">
        <f>+K8-K9</f>
        <v>-27453</v>
      </c>
      <c r="L10" s="4">
        <f>+L8-L9</f>
        <v>-22750</v>
      </c>
      <c r="M10" s="4"/>
      <c r="N10" s="4"/>
    </row>
    <row r="11" spans="1:18" s="3" customFormat="1" x14ac:dyDescent="0.2">
      <c r="B11" s="3" t="s">
        <v>25</v>
      </c>
      <c r="C11" s="4"/>
      <c r="D11" s="4"/>
      <c r="E11" s="4">
        <v>1.554</v>
      </c>
      <c r="F11" s="4">
        <f>1+5</f>
        <v>6</v>
      </c>
      <c r="G11" s="4">
        <f>1-1</f>
        <v>0</v>
      </c>
      <c r="H11" s="4">
        <f>1+3</f>
        <v>4</v>
      </c>
      <c r="I11" s="4">
        <v>0.151</v>
      </c>
      <c r="J11" s="4">
        <f>1-12</f>
        <v>-11</v>
      </c>
      <c r="K11" s="4">
        <f>94-18</f>
        <v>76</v>
      </c>
      <c r="L11" s="4">
        <f>95-88</f>
        <v>7</v>
      </c>
      <c r="M11" s="4"/>
      <c r="N11" s="4"/>
    </row>
    <row r="12" spans="1:18" s="3" customFormat="1" x14ac:dyDescent="0.2">
      <c r="B12" s="3" t="s">
        <v>26</v>
      </c>
      <c r="C12" s="4"/>
      <c r="D12" s="4"/>
      <c r="E12" s="4">
        <f t="shared" ref="E12" si="4">+E10+E11</f>
        <v>-6767.6420000000007</v>
      </c>
      <c r="F12" s="4">
        <f>+F10+F11</f>
        <v>-10980</v>
      </c>
      <c r="G12" s="4">
        <f>+G10+G11</f>
        <v>-5364</v>
      </c>
      <c r="H12" s="4">
        <f>+H10+H11</f>
        <v>-6120</v>
      </c>
      <c r="I12" s="4">
        <f t="shared" ref="I12" si="5">+I10+I11</f>
        <v>-13014.286000000002</v>
      </c>
      <c r="J12" s="4">
        <f>+J10+J11</f>
        <v>-31429</v>
      </c>
      <c r="K12" s="4">
        <f>+K10+K11</f>
        <v>-27377</v>
      </c>
      <c r="L12" s="4">
        <f>+L10+L11</f>
        <v>-22743</v>
      </c>
      <c r="M12" s="4"/>
      <c r="N12" s="4"/>
    </row>
    <row r="13" spans="1:18" s="3" customFormat="1" x14ac:dyDescent="0.2">
      <c r="B13" s="3" t="s">
        <v>27</v>
      </c>
      <c r="C13" s="4"/>
      <c r="D13" s="4"/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/>
      <c r="N13" s="4"/>
    </row>
    <row r="14" spans="1:18" s="3" customFormat="1" x14ac:dyDescent="0.2">
      <c r="B14" s="3" t="s">
        <v>28</v>
      </c>
      <c r="C14" s="4"/>
      <c r="D14" s="4"/>
      <c r="E14" s="4">
        <f t="shared" ref="E14" si="6">+E12-E13</f>
        <v>-6767.6420000000007</v>
      </c>
      <c r="F14" s="4">
        <f>+F12-F13</f>
        <v>-10980</v>
      </c>
      <c r="G14" s="4">
        <f>+G12-G13</f>
        <v>-5364</v>
      </c>
      <c r="H14" s="4">
        <f>+H12-H13</f>
        <v>-6120</v>
      </c>
      <c r="I14" s="4">
        <f t="shared" ref="I14" si="7">+I12-I13</f>
        <v>-13014.286000000002</v>
      </c>
      <c r="J14" s="4">
        <f>+J12-J13</f>
        <v>-31429</v>
      </c>
      <c r="K14" s="4">
        <f>+K12-K13</f>
        <v>-27377</v>
      </c>
      <c r="L14" s="4">
        <f>+L12-L13</f>
        <v>-22743</v>
      </c>
      <c r="M14" s="4"/>
      <c r="N14" s="4"/>
    </row>
    <row r="15" spans="1:18" s="3" customFormat="1" x14ac:dyDescent="0.2">
      <c r="B15" s="3" t="s">
        <v>29</v>
      </c>
      <c r="C15" s="4"/>
      <c r="D15" s="4"/>
      <c r="E15" s="5">
        <f t="shared" ref="E15" si="8">+E14/E16</f>
        <v>-0.79405175900333724</v>
      </c>
      <c r="F15" s="5">
        <f>+F14/F16</f>
        <v>-0.81495702957217808</v>
      </c>
      <c r="G15" s="5">
        <f>+G14/G16</f>
        <v>-1.0084602368866329</v>
      </c>
      <c r="H15" s="5">
        <f>+H14/H16</f>
        <v>-0.85153749826074854</v>
      </c>
      <c r="I15" s="5">
        <f t="shared" ref="I15" si="9">+I14/I16</f>
        <v>-2.8591798108641617</v>
      </c>
      <c r="J15" s="5">
        <f>+J14/J16</f>
        <v>-0.28807362365857958</v>
      </c>
      <c r="K15" s="5">
        <f>+K14/K16</f>
        <v>-0.21648400309974539</v>
      </c>
      <c r="L15" s="5">
        <f>+L14/L16</f>
        <v>-0.19606879606879607</v>
      </c>
      <c r="M15" s="4"/>
      <c r="N15" s="4"/>
    </row>
    <row r="16" spans="1:18" s="3" customFormat="1" x14ac:dyDescent="0.2">
      <c r="B16" s="3" t="s">
        <v>1</v>
      </c>
      <c r="C16" s="4"/>
      <c r="D16" s="4"/>
      <c r="E16" s="4">
        <v>8522.9230000000007</v>
      </c>
      <c r="F16" s="4">
        <v>13473.102999999999</v>
      </c>
      <c r="G16" s="4">
        <v>5319</v>
      </c>
      <c r="H16" s="4">
        <v>7187</v>
      </c>
      <c r="I16" s="4">
        <v>4551.7550000000001</v>
      </c>
      <c r="J16" s="4">
        <v>109100.58199999999</v>
      </c>
      <c r="K16" s="4">
        <v>126462</v>
      </c>
      <c r="L16" s="4">
        <v>115995</v>
      </c>
      <c r="M16" s="4"/>
      <c r="N16" s="4"/>
    </row>
    <row r="18" spans="2:16" x14ac:dyDescent="0.2">
      <c r="B18" s="3" t="s">
        <v>45</v>
      </c>
      <c r="I18" s="10">
        <f t="shared" ref="I18" si="10">I6/E6-1</f>
        <v>1.1623581871591528</v>
      </c>
      <c r="J18" s="10">
        <f>J6/F6-1</f>
        <v>0.82531577532921263</v>
      </c>
      <c r="K18" s="10">
        <f>K6/G6-1</f>
        <v>0.50233156456021866</v>
      </c>
      <c r="L18" s="10">
        <f t="shared" ref="L18" si="11">L6/H6-1</f>
        <v>0.53622379851757396</v>
      </c>
      <c r="M18" s="10">
        <f t="shared" ref="M18" si="12">M6/I6-1</f>
        <v>0.47516486196636532</v>
      </c>
      <c r="N18" s="10">
        <f t="shared" ref="N18" si="13">N6/J6-1</f>
        <v>7.97016097369454E-2</v>
      </c>
      <c r="O18" s="10"/>
      <c r="P18" s="10"/>
    </row>
    <row r="21" spans="2:16" x14ac:dyDescent="0.2">
      <c r="B21" s="3" t="s">
        <v>44</v>
      </c>
      <c r="L21" s="2">
        <v>567</v>
      </c>
    </row>
  </sheetData>
  <hyperlinks>
    <hyperlink ref="A1" location="Main!A1" display="Main" xr:uid="{1AF0EF98-06DE-483F-872C-40FE9509ED25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2022-08-18T18:14:02Z</dcterms:created>
  <dcterms:modified xsi:type="dcterms:W3CDTF">2022-08-18T19:04:14Z</dcterms:modified>
</cp:coreProperties>
</file>