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BF52E59B-FC19-4467-BC27-847470D24485}" xr6:coauthVersionLast="47" xr6:coauthVersionMax="47" xr10:uidLastSave="{00000000-0000-0000-0000-000000000000}"/>
  <bookViews>
    <workbookView xWindow="-24225" yWindow="1140" windowWidth="23790" windowHeight="19530" xr2:uid="{51B2E693-F21D-4A6C-ACBE-65192456A5C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2" l="1"/>
  <c r="M20" i="2"/>
  <c r="K21" i="2"/>
  <c r="L21" i="2"/>
  <c r="K18" i="2"/>
  <c r="K12" i="2"/>
  <c r="K8" i="2"/>
  <c r="K9" i="2" s="1"/>
  <c r="K11" i="2" s="1"/>
  <c r="K5" i="2"/>
  <c r="L18" i="2"/>
  <c r="L12" i="2"/>
  <c r="L8" i="2"/>
  <c r="L9" i="2" s="1"/>
  <c r="L11" i="2" s="1"/>
  <c r="L5" i="2"/>
  <c r="D17" i="2"/>
  <c r="D16" i="2"/>
  <c r="D18" i="2" s="1"/>
  <c r="D12" i="2"/>
  <c r="D8" i="2"/>
  <c r="D7" i="2"/>
  <c r="D6" i="2"/>
  <c r="D4" i="2"/>
  <c r="D3" i="2"/>
  <c r="D5" i="2" s="1"/>
  <c r="F17" i="2"/>
  <c r="F16" i="2"/>
  <c r="F18" i="2" s="1"/>
  <c r="F12" i="2"/>
  <c r="F10" i="2"/>
  <c r="F7" i="2"/>
  <c r="F8" i="2" s="1"/>
  <c r="F6" i="2"/>
  <c r="F4" i="2"/>
  <c r="F3" i="2"/>
  <c r="F5" i="2" s="1"/>
  <c r="M18" i="2"/>
  <c r="N18" i="2"/>
  <c r="O18" i="2"/>
  <c r="N20" i="2"/>
  <c r="O20" i="2"/>
  <c r="N10" i="2"/>
  <c r="D10" i="2" s="1"/>
  <c r="N8" i="2"/>
  <c r="N5" i="2"/>
  <c r="N21" i="2" s="1"/>
  <c r="M10" i="2"/>
  <c r="O8" i="2"/>
  <c r="O5" i="2"/>
  <c r="O9" i="2" s="1"/>
  <c r="O11" i="2" s="1"/>
  <c r="O13" i="2" s="1"/>
  <c r="M8" i="2"/>
  <c r="M5" i="2"/>
  <c r="M9" i="2" s="1"/>
  <c r="M2" i="2"/>
  <c r="N2" i="2" s="1"/>
  <c r="O2" i="2" s="1"/>
  <c r="P2" i="2" s="1"/>
  <c r="Q2" i="2" s="1"/>
  <c r="R2" i="2" s="1"/>
  <c r="C18" i="2"/>
  <c r="C8" i="2"/>
  <c r="C5" i="2"/>
  <c r="C21" i="2" s="1"/>
  <c r="G18" i="2"/>
  <c r="E18" i="2"/>
  <c r="G20" i="2"/>
  <c r="G8" i="2"/>
  <c r="E8" i="2"/>
  <c r="E5" i="2"/>
  <c r="E21" i="2" s="1"/>
  <c r="G5" i="2"/>
  <c r="G21" i="2" s="1"/>
  <c r="J8" i="1"/>
  <c r="J7" i="1"/>
  <c r="J6" i="1"/>
  <c r="J5" i="1"/>
  <c r="K13" i="2" l="1"/>
  <c r="L13" i="2"/>
  <c r="F21" i="2"/>
  <c r="F9" i="2"/>
  <c r="F11" i="2" s="1"/>
  <c r="F13" i="2" s="1"/>
  <c r="D21" i="2"/>
  <c r="D9" i="2"/>
  <c r="D11" i="2" s="1"/>
  <c r="M21" i="2"/>
  <c r="O21" i="2"/>
  <c r="D13" i="2"/>
  <c r="N9" i="2"/>
  <c r="N11" i="2" s="1"/>
  <c r="N13" i="2" s="1"/>
  <c r="M11" i="2"/>
  <c r="M13" i="2" s="1"/>
  <c r="C9" i="2"/>
  <c r="C11" i="2" s="1"/>
  <c r="C13" i="2" s="1"/>
  <c r="E9" i="2"/>
  <c r="E11" i="2" s="1"/>
  <c r="E13" i="2" s="1"/>
  <c r="G9" i="2"/>
  <c r="G11" i="2" s="1"/>
  <c r="G13" i="2" s="1"/>
</calcChain>
</file>

<file path=xl/sharedStrings.xml><?xml version="1.0" encoding="utf-8"?>
<sst xmlns="http://schemas.openxmlformats.org/spreadsheetml/2006/main" count="31" uniqueCount="31">
  <si>
    <t>Shares</t>
  </si>
  <si>
    <t>Cash</t>
  </si>
  <si>
    <t>Debt</t>
  </si>
  <si>
    <t>EV</t>
  </si>
  <si>
    <t>Price ADR</t>
  </si>
  <si>
    <t>Price EUR</t>
  </si>
  <si>
    <t>MC EUR</t>
  </si>
  <si>
    <t>Main</t>
  </si>
  <si>
    <t>Revenue</t>
  </si>
  <si>
    <t>1H22</t>
  </si>
  <si>
    <t>2H22</t>
  </si>
  <si>
    <t>1H23</t>
  </si>
  <si>
    <t>2H23</t>
  </si>
  <si>
    <t>1H24</t>
  </si>
  <si>
    <t>2H24</t>
  </si>
  <si>
    <t>COGS</t>
  </si>
  <si>
    <t>Gross Profit</t>
  </si>
  <si>
    <t>SG&amp;A</t>
  </si>
  <si>
    <t>Revenue y/y</t>
  </si>
  <si>
    <t>Gross Margin</t>
  </si>
  <si>
    <t>R&amp;D</t>
  </si>
  <si>
    <t>Operating Expenses</t>
  </si>
  <si>
    <t>Operating Income</t>
  </si>
  <si>
    <t>Net Income</t>
  </si>
  <si>
    <t>Taxes</t>
  </si>
  <si>
    <t>Pretax Income</t>
  </si>
  <si>
    <t>Interest</t>
  </si>
  <si>
    <t>CFFO</t>
  </si>
  <si>
    <t>CapEx</t>
  </si>
  <si>
    <t>FCF</t>
  </si>
  <si>
    <t>1/16/21: Peugeot merger.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</si>
</sst>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/>
    <xf numFmtId="3" fontId="0" fillId="0" borderId="0" xfId="0" applyNumberFormat="1" applyFont="1" applyAlignment="1">
      <alignment horizontal="righ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E51B060B-D69C-4150-96E1-D52F954A14D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32524</xdr:colOff>
      <xdr:row>0</xdr:row>
      <xdr:rowOff>60402</xdr:rowOff>
    </xdr:from>
    <xdr:to>
      <xdr:col>7</xdr:col>
      <xdr:colOff>32524</xdr:colOff>
      <xdr:row>31</xdr:row>
      <xdr:rowOff>106866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4D77039-722E-D511-B2BA-6B45FE0A7A08}"/>
            </a:ext>
          </a:extLst>
        </xdr:cNvPr>
        <xdr:cNvCxnSpPr/>
      </xdr:nvCxnSpPr>
      <xdr:spPr>
        <a:xfrm>
          <a:off x="4618463" y="60402"/>
          <a:ext cx="0" cy="508774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6F31-8616-44E9-8730-2D4C6C23D26B}">
  <dimension ref="I2:J11"/>
  <sheetViews>
    <sheetView tabSelected="1" zoomScale="205" zoomScaleNormal="205" workbookViewId="0">
      <selection activeCell="J3" sqref="J3"/>
    </sheetView>
  </sheetViews>
  <sheetFormatPr defaultRowHeight="12.75" x14ac:dyDescent="0.2"/>
  <cols>
    <col min="8" max="8" width="7.140625" customWidth="1"/>
    <col min="9" max="9" width="10.5703125" customWidth="1"/>
  </cols>
  <sheetData>
    <row r="2" spans="9:10" x14ac:dyDescent="0.2">
      <c r="I2" t="s">
        <v>4</v>
      </c>
      <c r="J2">
        <v>13.04</v>
      </c>
    </row>
    <row r="3" spans="9:10" x14ac:dyDescent="0.2">
      <c r="I3" t="s">
        <v>5</v>
      </c>
      <c r="J3">
        <v>11.85</v>
      </c>
    </row>
    <row r="4" spans="9:10" x14ac:dyDescent="0.2">
      <c r="I4" t="s">
        <v>0</v>
      </c>
      <c r="J4" s="1">
        <v>3024.45</v>
      </c>
    </row>
    <row r="5" spans="9:10" x14ac:dyDescent="0.2">
      <c r="I5" t="s">
        <v>6</v>
      </c>
      <c r="J5" s="1">
        <f>+J3*J4</f>
        <v>35839.732499999998</v>
      </c>
    </row>
    <row r="6" spans="9:10" x14ac:dyDescent="0.2">
      <c r="I6" t="s">
        <v>1</v>
      </c>
      <c r="J6" s="1">
        <f>36325+4845+5319+8804</f>
        <v>55293</v>
      </c>
    </row>
    <row r="7" spans="9:10" x14ac:dyDescent="0.2">
      <c r="I7" t="s">
        <v>2</v>
      </c>
      <c r="J7" s="1">
        <f>21489+10685</f>
        <v>32174</v>
      </c>
    </row>
    <row r="8" spans="9:10" x14ac:dyDescent="0.2">
      <c r="I8" t="s">
        <v>3</v>
      </c>
      <c r="J8" s="1">
        <f>+J5-J6+J7</f>
        <v>12720.732499999998</v>
      </c>
    </row>
    <row r="11" spans="9:10" x14ac:dyDescent="0.2">
      <c r="I11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EF795-D659-47DE-B307-2125371F6A37}">
  <dimension ref="A1:R21"/>
  <sheetViews>
    <sheetView zoomScale="205" zoomScaleNormal="205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5" bestFit="1" customWidth="1"/>
    <col min="2" max="2" width="18.140625" bestFit="1" customWidth="1"/>
    <col min="3" max="8" width="9.140625" style="2"/>
  </cols>
  <sheetData>
    <row r="1" spans="1:18" x14ac:dyDescent="0.2">
      <c r="A1" s="9" t="s">
        <v>7</v>
      </c>
    </row>
    <row r="2" spans="1:18" x14ac:dyDescent="0.2"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K2">
        <v>2019</v>
      </c>
      <c r="L2">
        <v>2020</v>
      </c>
      <c r="M2">
        <f>+L2+1</f>
        <v>2021</v>
      </c>
      <c r="N2">
        <f>+M2+1</f>
        <v>2022</v>
      </c>
      <c r="O2">
        <f>+N2+1</f>
        <v>2023</v>
      </c>
      <c r="P2">
        <f>+O2+1</f>
        <v>2024</v>
      </c>
      <c r="Q2">
        <f>+P2+1</f>
        <v>2025</v>
      </c>
      <c r="R2">
        <f>+Q2+1</f>
        <v>2026</v>
      </c>
    </row>
    <row r="3" spans="1:18" s="5" customFormat="1" x14ac:dyDescent="0.2">
      <c r="B3" s="5" t="s">
        <v>8</v>
      </c>
      <c r="C3" s="6">
        <v>87999</v>
      </c>
      <c r="D3" s="6">
        <f>+N3-C3</f>
        <v>91593</v>
      </c>
      <c r="E3" s="6">
        <v>98368</v>
      </c>
      <c r="F3" s="6">
        <f>+O3-E3</f>
        <v>91176</v>
      </c>
      <c r="G3" s="6">
        <v>85017</v>
      </c>
      <c r="H3" s="6"/>
      <c r="K3" s="5">
        <v>58993</v>
      </c>
      <c r="L3" s="5">
        <v>47656</v>
      </c>
      <c r="M3" s="5">
        <v>149419</v>
      </c>
      <c r="N3" s="5">
        <v>179592</v>
      </c>
      <c r="O3" s="5">
        <v>189544</v>
      </c>
    </row>
    <row r="4" spans="1:18" s="1" customFormat="1" x14ac:dyDescent="0.2">
      <c r="B4" s="1" t="s">
        <v>15</v>
      </c>
      <c r="C4" s="3">
        <v>69865</v>
      </c>
      <c r="D4" s="8">
        <f>+N4-C4</f>
        <v>74462</v>
      </c>
      <c r="E4" s="3">
        <v>76934</v>
      </c>
      <c r="F4" s="8">
        <f>+O4-E4</f>
        <v>74466</v>
      </c>
      <c r="G4" s="3">
        <v>69618</v>
      </c>
      <c r="H4" s="3"/>
      <c r="K4" s="1">
        <v>46625</v>
      </c>
      <c r="L4" s="1">
        <v>38250</v>
      </c>
      <c r="M4" s="1">
        <v>119943</v>
      </c>
      <c r="N4" s="1">
        <v>144327</v>
      </c>
      <c r="O4" s="1">
        <v>151400</v>
      </c>
    </row>
    <row r="5" spans="1:18" s="1" customFormat="1" x14ac:dyDescent="0.2">
      <c r="B5" s="1" t="s">
        <v>16</v>
      </c>
      <c r="C5" s="3">
        <f>+C3-C4</f>
        <v>18134</v>
      </c>
      <c r="D5" s="3">
        <f>+D3-D4</f>
        <v>17131</v>
      </c>
      <c r="E5" s="3">
        <f>+E3-E4</f>
        <v>21434</v>
      </c>
      <c r="F5" s="3">
        <f>+F3-F4</f>
        <v>16710</v>
      </c>
      <c r="G5" s="3">
        <f>+G3-G4</f>
        <v>15399</v>
      </c>
      <c r="H5" s="3"/>
      <c r="K5" s="1">
        <f>+K3-K4</f>
        <v>12368</v>
      </c>
      <c r="L5" s="1">
        <f>+L3-L4</f>
        <v>9406</v>
      </c>
      <c r="M5" s="1">
        <f>+M3-M4</f>
        <v>29476</v>
      </c>
      <c r="N5" s="1">
        <f>+N3-N4</f>
        <v>35265</v>
      </c>
      <c r="O5" s="1">
        <f>+O3-O4</f>
        <v>38144</v>
      </c>
    </row>
    <row r="6" spans="1:18" s="1" customFormat="1" x14ac:dyDescent="0.2">
      <c r="B6" s="1" t="s">
        <v>17</v>
      </c>
      <c r="C6" s="3">
        <v>4460</v>
      </c>
      <c r="D6" s="8">
        <f>+N6-C6</f>
        <v>4521</v>
      </c>
      <c r="E6" s="3">
        <v>4921</v>
      </c>
      <c r="F6" s="8">
        <f t="shared" ref="F6:F7" si="0">+O6-E6</f>
        <v>4620</v>
      </c>
      <c r="G6" s="3">
        <v>4564</v>
      </c>
      <c r="H6" s="3"/>
      <c r="K6" s="1">
        <v>4922</v>
      </c>
      <c r="L6" s="1">
        <v>3923</v>
      </c>
      <c r="M6" s="1">
        <v>9130</v>
      </c>
      <c r="N6" s="1">
        <v>8981</v>
      </c>
      <c r="O6" s="1">
        <v>9541</v>
      </c>
    </row>
    <row r="7" spans="1:18" s="1" customFormat="1" x14ac:dyDescent="0.2">
      <c r="B7" s="1" t="s">
        <v>20</v>
      </c>
      <c r="C7" s="3">
        <v>2547</v>
      </c>
      <c r="D7" s="8">
        <f>+N7-C7</f>
        <v>2653</v>
      </c>
      <c r="E7" s="3">
        <v>2735</v>
      </c>
      <c r="F7" s="8">
        <f t="shared" si="0"/>
        <v>2884</v>
      </c>
      <c r="G7" s="3">
        <v>2819</v>
      </c>
      <c r="H7" s="3"/>
      <c r="K7" s="1">
        <v>2573</v>
      </c>
      <c r="L7" s="1">
        <v>2231</v>
      </c>
      <c r="M7" s="1">
        <v>4487</v>
      </c>
      <c r="N7" s="1">
        <v>5200</v>
      </c>
      <c r="O7" s="1">
        <v>5619</v>
      </c>
    </row>
    <row r="8" spans="1:18" s="1" customFormat="1" x14ac:dyDescent="0.2">
      <c r="B8" s="1" t="s">
        <v>21</v>
      </c>
      <c r="C8" s="3">
        <f>+C6+C7</f>
        <v>7007</v>
      </c>
      <c r="D8" s="3">
        <f>+D6+D7</f>
        <v>7174</v>
      </c>
      <c r="E8" s="3">
        <f>+E6+E7</f>
        <v>7656</v>
      </c>
      <c r="F8" s="3">
        <f>+F6+F7</f>
        <v>7504</v>
      </c>
      <c r="G8" s="3">
        <f>+G6+G7</f>
        <v>7383</v>
      </c>
      <c r="H8" s="3"/>
      <c r="K8" s="1">
        <f>+K6+K7</f>
        <v>7495</v>
      </c>
      <c r="L8" s="1">
        <f>+L6+L7</f>
        <v>6154</v>
      </c>
      <c r="M8" s="1">
        <f>+M6+M7</f>
        <v>13617</v>
      </c>
      <c r="N8" s="1">
        <f>+N6+N7</f>
        <v>14181</v>
      </c>
      <c r="O8" s="1">
        <f>+O6+O7</f>
        <v>15160</v>
      </c>
    </row>
    <row r="9" spans="1:18" s="1" customFormat="1" x14ac:dyDescent="0.2">
      <c r="B9" s="1" t="s">
        <v>22</v>
      </c>
      <c r="C9" s="3">
        <f>+C5-C8</f>
        <v>11127</v>
      </c>
      <c r="D9" s="3">
        <f>+D5-D8</f>
        <v>9957</v>
      </c>
      <c r="E9" s="3">
        <f>+E5-E8</f>
        <v>13778</v>
      </c>
      <c r="F9" s="3">
        <f>+F5-F8</f>
        <v>9206</v>
      </c>
      <c r="G9" s="3">
        <f>+G5-G8</f>
        <v>8016</v>
      </c>
      <c r="H9" s="3"/>
      <c r="K9" s="1">
        <f>+K5-K8</f>
        <v>4873</v>
      </c>
      <c r="L9" s="1">
        <f>+L5-L8</f>
        <v>3252</v>
      </c>
      <c r="M9" s="1">
        <f>+M5-M8</f>
        <v>15859</v>
      </c>
      <c r="N9" s="1">
        <f>+N5-N8</f>
        <v>21084</v>
      </c>
      <c r="O9" s="1">
        <f>+O5-O8</f>
        <v>22984</v>
      </c>
    </row>
    <row r="10" spans="1:18" s="1" customFormat="1" x14ac:dyDescent="0.2">
      <c r="B10" s="1" t="s">
        <v>26</v>
      </c>
      <c r="C10" s="3">
        <v>431</v>
      </c>
      <c r="D10" s="8">
        <f>+N10-C10</f>
        <v>-935</v>
      </c>
      <c r="E10" s="3">
        <v>69</v>
      </c>
      <c r="F10" s="8">
        <f t="shared" ref="F10:F12" si="1">+O10-E10</f>
        <v>-27</v>
      </c>
      <c r="G10" s="3">
        <v>350</v>
      </c>
      <c r="H10" s="3"/>
      <c r="K10" s="1">
        <v>-124</v>
      </c>
      <c r="L10" s="1">
        <v>-94</v>
      </c>
      <c r="M10" s="1">
        <f>737-734</f>
        <v>3</v>
      </c>
      <c r="N10" s="1">
        <f>264-768</f>
        <v>-504</v>
      </c>
      <c r="O10" s="1">
        <v>42</v>
      </c>
    </row>
    <row r="11" spans="1:18" s="1" customFormat="1" x14ac:dyDescent="0.2">
      <c r="B11" s="1" t="s">
        <v>25</v>
      </c>
      <c r="C11" s="3">
        <f>+C9+C10</f>
        <v>11558</v>
      </c>
      <c r="D11" s="3">
        <f>+D9+D10</f>
        <v>9022</v>
      </c>
      <c r="E11" s="3">
        <f>+E9+E10</f>
        <v>13847</v>
      </c>
      <c r="F11" s="3">
        <f>+F9+F10</f>
        <v>9179</v>
      </c>
      <c r="G11" s="3">
        <f>+G9+G10</f>
        <v>8366</v>
      </c>
      <c r="H11" s="3"/>
      <c r="K11" s="1">
        <f>+K9+K10</f>
        <v>4749</v>
      </c>
      <c r="L11" s="1">
        <f>+L9+L10</f>
        <v>3158</v>
      </c>
      <c r="M11" s="1">
        <f>+M9+M10</f>
        <v>15862</v>
      </c>
      <c r="N11" s="1">
        <f>+N9+N10</f>
        <v>20580</v>
      </c>
      <c r="O11" s="1">
        <f>+O9+O10</f>
        <v>23026</v>
      </c>
    </row>
    <row r="12" spans="1:18" s="1" customFormat="1" x14ac:dyDescent="0.2">
      <c r="B12" s="1" t="s">
        <v>24</v>
      </c>
      <c r="C12" s="3">
        <v>1985</v>
      </c>
      <c r="D12" s="8">
        <f>+N12-C12</f>
        <v>744</v>
      </c>
      <c r="E12" s="3">
        <v>2692</v>
      </c>
      <c r="F12" s="8">
        <f t="shared" si="1"/>
        <v>1101</v>
      </c>
      <c r="G12" s="3">
        <v>1342</v>
      </c>
      <c r="H12" s="3"/>
      <c r="K12" s="1">
        <f>548-62</f>
        <v>486</v>
      </c>
      <c r="L12" s="1">
        <f>504-74</f>
        <v>430</v>
      </c>
      <c r="M12" s="1">
        <v>1911</v>
      </c>
      <c r="N12" s="1">
        <v>2729</v>
      </c>
      <c r="O12" s="1">
        <v>3793</v>
      </c>
    </row>
    <row r="13" spans="1:18" s="1" customFormat="1" x14ac:dyDescent="0.2">
      <c r="B13" s="1" t="s">
        <v>23</v>
      </c>
      <c r="C13" s="3">
        <f>+C11-C12</f>
        <v>9573</v>
      </c>
      <c r="D13" s="3">
        <f>+D11-D12</f>
        <v>8278</v>
      </c>
      <c r="E13" s="3">
        <f>+E11-E12</f>
        <v>11155</v>
      </c>
      <c r="F13" s="3">
        <f>+F11-F12</f>
        <v>8078</v>
      </c>
      <c r="G13" s="3">
        <f>+G11-G12</f>
        <v>7024</v>
      </c>
      <c r="H13" s="3"/>
      <c r="K13" s="1">
        <f>+K11-K12</f>
        <v>4263</v>
      </c>
      <c r="L13" s="1">
        <f>+L11-L12</f>
        <v>2728</v>
      </c>
      <c r="M13" s="1">
        <f>+M11-M12</f>
        <v>13951</v>
      </c>
      <c r="N13" s="1">
        <f>+N11-N12</f>
        <v>17851</v>
      </c>
      <c r="O13" s="1">
        <f>+O11-O12</f>
        <v>19233</v>
      </c>
    </row>
    <row r="16" spans="1:18" s="1" customFormat="1" x14ac:dyDescent="0.2">
      <c r="B16" s="1" t="s">
        <v>27</v>
      </c>
      <c r="C16" s="3">
        <v>9843</v>
      </c>
      <c r="D16" s="8">
        <f>+N16-C16</f>
        <v>10116</v>
      </c>
      <c r="E16" s="3">
        <v>13393</v>
      </c>
      <c r="F16" s="8">
        <f t="shared" ref="F16:F17" si="2">+O16-E16</f>
        <v>9092</v>
      </c>
      <c r="G16" s="3">
        <v>4889</v>
      </c>
      <c r="H16" s="3"/>
      <c r="K16" s="1">
        <v>8667</v>
      </c>
      <c r="L16" s="1">
        <v>6241</v>
      </c>
      <c r="M16" s="1">
        <v>18646</v>
      </c>
      <c r="N16" s="1">
        <v>19959</v>
      </c>
      <c r="O16" s="1">
        <v>22485</v>
      </c>
    </row>
    <row r="17" spans="2:15" s="1" customFormat="1" x14ac:dyDescent="0.2">
      <c r="B17" s="1" t="s">
        <v>28</v>
      </c>
      <c r="C17" s="3">
        <v>3963</v>
      </c>
      <c r="D17" s="8">
        <f>+N17-C17</f>
        <v>4652</v>
      </c>
      <c r="E17" s="3">
        <v>4447</v>
      </c>
      <c r="F17" s="8">
        <f t="shared" si="2"/>
        <v>5746</v>
      </c>
      <c r="G17" s="3">
        <v>5703</v>
      </c>
      <c r="H17" s="3"/>
      <c r="K17" s="1">
        <v>3544</v>
      </c>
      <c r="L17" s="1">
        <v>2733</v>
      </c>
      <c r="M17" s="1">
        <v>8687</v>
      </c>
      <c r="N17" s="1">
        <v>8615</v>
      </c>
      <c r="O17" s="1">
        <v>10193</v>
      </c>
    </row>
    <row r="18" spans="2:15" s="1" customFormat="1" x14ac:dyDescent="0.2">
      <c r="B18" s="1" t="s">
        <v>29</v>
      </c>
      <c r="C18" s="3">
        <f>+C16-C17</f>
        <v>5880</v>
      </c>
      <c r="D18" s="3">
        <f>+D16-D17</f>
        <v>5464</v>
      </c>
      <c r="E18" s="3">
        <f>+E16-E17</f>
        <v>8946</v>
      </c>
      <c r="F18" s="3">
        <f>+F16-F17</f>
        <v>3346</v>
      </c>
      <c r="G18" s="3">
        <f>+G16-G17</f>
        <v>-814</v>
      </c>
      <c r="H18" s="3"/>
      <c r="K18" s="1">
        <f>+K16-K17</f>
        <v>5123</v>
      </c>
      <c r="L18" s="1">
        <f>+L16-L17</f>
        <v>3508</v>
      </c>
      <c r="M18" s="1">
        <f>+M16-M17</f>
        <v>9959</v>
      </c>
      <c r="N18" s="1">
        <f>+N16-N17</f>
        <v>11344</v>
      </c>
      <c r="O18" s="1">
        <f>+O16-O17</f>
        <v>12292</v>
      </c>
    </row>
    <row r="20" spans="2:15" x14ac:dyDescent="0.2">
      <c r="B20" t="s">
        <v>18</v>
      </c>
      <c r="G20" s="4">
        <f>+G3/E3-1</f>
        <v>-0.1357250325309044</v>
      </c>
      <c r="L20" s="7">
        <f>+L3/K3-1</f>
        <v>-0.19217534283728577</v>
      </c>
      <c r="M20" s="7">
        <f>+M3/L3-1</f>
        <v>2.1353659560181297</v>
      </c>
      <c r="N20" s="7">
        <f>+N3/M3-1</f>
        <v>0.20193549682436629</v>
      </c>
      <c r="O20" s="7">
        <f>+O3/N3-1</f>
        <v>5.5414495077731774E-2</v>
      </c>
    </row>
    <row r="21" spans="2:15" x14ac:dyDescent="0.2">
      <c r="B21" t="s">
        <v>19</v>
      </c>
      <c r="C21" s="4">
        <f>+C5/C3</f>
        <v>0.20607052352867647</v>
      </c>
      <c r="D21" s="4">
        <f>+D5/D3</f>
        <v>0.18703394364198137</v>
      </c>
      <c r="E21" s="4">
        <f>+E5/E3</f>
        <v>0.21789606376057255</v>
      </c>
      <c r="F21" s="4">
        <f>+F5/F3</f>
        <v>0.18327191366148987</v>
      </c>
      <c r="G21" s="4">
        <f>+G5/G3</f>
        <v>0.18112848018631567</v>
      </c>
      <c r="K21" s="4">
        <f>+K5/K3</f>
        <v>0.20965199260929263</v>
      </c>
      <c r="L21" s="4">
        <f>+L5/L3</f>
        <v>0.1973728386771865</v>
      </c>
      <c r="M21" s="4">
        <f>+M5/M3</f>
        <v>0.19727076208514313</v>
      </c>
      <c r="N21" s="4">
        <f>+N5/N3</f>
        <v>0.196361753307497</v>
      </c>
      <c r="O21" s="4">
        <f>+O5/O3</f>
        <v>0.20124087283163802</v>
      </c>
    </row>
  </sheetData>
  <hyperlinks>
    <hyperlink ref="A1" location="Main!A1" display="Main" xr:uid="{A3CA1C67-9BAD-4045-9EA5-B9C6F2DA1B38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2024-10-13T13:53:36Z</dcterms:created>
  <dcterms:modified xsi:type="dcterms:W3CDTF">2024-10-13T14:19:26Z</dcterms:modified>
</cp:coreProperties>
</file>