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997F0C-86AC-4C8A-AA43-8BC1BBD96DD1}" xr6:coauthVersionLast="47" xr6:coauthVersionMax="47" xr10:uidLastSave="{00000000-0000-0000-0000-000000000000}"/>
  <bookViews>
    <workbookView xWindow="16770" yWindow="645" windowWidth="33795" windowHeight="20775" activeTab="1" xr2:uid="{C36C093A-AB23-4309-A99F-B2BB8F6654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2" l="1"/>
  <c r="T24" i="2"/>
  <c r="S24" i="2"/>
  <c r="R24" i="2"/>
  <c r="Q24" i="2"/>
  <c r="Y24" i="2"/>
  <c r="X24" i="2"/>
  <c r="W24" i="2"/>
  <c r="V24" i="2"/>
  <c r="AG24" i="2"/>
  <c r="AF24" i="2"/>
  <c r="AE24" i="2"/>
  <c r="AD24" i="2"/>
  <c r="AC24" i="2"/>
  <c r="AB24" i="2"/>
  <c r="AA24" i="2"/>
  <c r="Z24" i="2"/>
  <c r="AK24" i="2"/>
  <c r="AJ24" i="2"/>
  <c r="AI24" i="2"/>
  <c r="AH24" i="2"/>
  <c r="AA16" i="2"/>
  <c r="AA18" i="2" s="1"/>
  <c r="AA20" i="2" s="1"/>
  <c r="Z16" i="2"/>
  <c r="Z18" i="2" s="1"/>
  <c r="Z20" i="2" s="1"/>
  <c r="AA13" i="2"/>
  <c r="Z13" i="2"/>
  <c r="AH16" i="2"/>
  <c r="AH18" i="2" s="1"/>
  <c r="AH20" i="2" s="1"/>
  <c r="AG16" i="2"/>
  <c r="AG18" i="2" s="1"/>
  <c r="AG20" i="2" s="1"/>
  <c r="AF16" i="2"/>
  <c r="AF18" i="2" s="1"/>
  <c r="AF20" i="2" s="1"/>
  <c r="AE16" i="2"/>
  <c r="AE18" i="2" s="1"/>
  <c r="AE20" i="2" s="1"/>
  <c r="AD16" i="2"/>
  <c r="AD18" i="2" s="1"/>
  <c r="AD20" i="2" s="1"/>
  <c r="AC16" i="2"/>
  <c r="AC18" i="2" s="1"/>
  <c r="AC20" i="2" s="1"/>
  <c r="AB16" i="2"/>
  <c r="AB18" i="2" s="1"/>
  <c r="AB20" i="2" s="1"/>
  <c r="AH13" i="2"/>
  <c r="AG13" i="2"/>
  <c r="AF13" i="2"/>
  <c r="AE13" i="2"/>
  <c r="AD13" i="2"/>
  <c r="AC13" i="2"/>
  <c r="AB13" i="2"/>
  <c r="AM13" i="2"/>
  <c r="AL13" i="2"/>
  <c r="AK13" i="2"/>
  <c r="AJ13" i="2"/>
  <c r="AI13" i="2"/>
  <c r="AM16" i="2"/>
  <c r="AM18" i="2" s="1"/>
  <c r="AM20" i="2" s="1"/>
  <c r="AL16" i="2"/>
  <c r="AL18" i="2" s="1"/>
  <c r="AL20" i="2" s="1"/>
  <c r="AK16" i="2"/>
  <c r="AK18" i="2" s="1"/>
  <c r="AK20" i="2" s="1"/>
  <c r="AJ16" i="2"/>
  <c r="AJ18" i="2" s="1"/>
  <c r="AJ20" i="2" s="1"/>
  <c r="AI16" i="2"/>
  <c r="AI18" i="2" s="1"/>
  <c r="AI20" i="2" s="1"/>
  <c r="AL10" i="2"/>
  <c r="AL24" i="2" s="1"/>
  <c r="AM10" i="2"/>
  <c r="AN10" i="2"/>
  <c r="AP11" i="2" s="1"/>
  <c r="AI2" i="2"/>
  <c r="AJ2" i="2" s="1"/>
  <c r="AK2" i="2" s="1"/>
  <c r="AL2" i="2" s="1"/>
  <c r="AM2" i="2" s="1"/>
  <c r="AN2" i="2" s="1"/>
  <c r="AO2" i="2" s="1"/>
  <c r="M71" i="2"/>
  <c r="M69" i="2"/>
  <c r="M67" i="2"/>
  <c r="M59" i="2"/>
  <c r="M60" i="2" s="1"/>
  <c r="I19" i="2"/>
  <c r="M19" i="2"/>
  <c r="I17" i="2"/>
  <c r="I12" i="2"/>
  <c r="I13" i="2" s="1"/>
  <c r="I10" i="2"/>
  <c r="M17" i="2"/>
  <c r="M13" i="2"/>
  <c r="M10" i="2"/>
  <c r="K7" i="1"/>
  <c r="M39" i="2"/>
  <c r="M48" i="2" s="1"/>
  <c r="M26" i="2"/>
  <c r="M33" i="2"/>
  <c r="M32" i="2"/>
  <c r="K4" i="1"/>
  <c r="AN24" i="2" l="1"/>
  <c r="AM24" i="2"/>
  <c r="M74" i="2"/>
  <c r="M76" i="2" s="1"/>
  <c r="M24" i="2"/>
  <c r="I14" i="2"/>
  <c r="I16" i="2" s="1"/>
  <c r="I18" i="2" s="1"/>
  <c r="I20" i="2" s="1"/>
  <c r="I21" i="2" s="1"/>
  <c r="M37" i="2"/>
  <c r="M14" i="2"/>
  <c r="M16" i="2" s="1"/>
  <c r="M18" i="2" s="1"/>
  <c r="M20" i="2" s="1"/>
  <c r="M21" i="2" l="1"/>
  <c r="M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tc={4CF0593B-0D35-4F26-AEA1-C7389BA3DB6B}</author>
  </authors>
  <commentList>
    <comment ref="Z10" authorId="0" shapeId="0" xr:uid="{4CF0593B-0D35-4F26-AEA1-C7389BA3DB6B}">
      <text>
        <t>[Threaded comment]
Your version of Excel allows you to read this threaded comment; however, any edits to it will get removed if the file is opened in a newer version of Excel. Learn more: https://go.microsoft.com/fwlink/?linkid=870924
Comment:
    BLS merger</t>
      </text>
    </comment>
  </commentList>
</comments>
</file>

<file path=xl/sharedStrings.xml><?xml version="1.0" encoding="utf-8"?>
<sst xmlns="http://schemas.openxmlformats.org/spreadsheetml/2006/main" count="89" uniqueCount="77">
  <si>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</si>
  <si>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</si>
  <si>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</si>
  <si>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</si>
  <si>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</si>
  <si>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</si>
  <si>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</si>
  <si>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</si>
  <si>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</si>
  <si>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</si>
  <si>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</si>
  <si>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</si>
  <si>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</si>
  <si>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</si>
  <si>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</si>
  <si>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</si>
  <si>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</si>
  <si>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</si>
  <si>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</si>
  <si>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</si>
  <si>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AR</t>
  </si>
  <si>
    <t>Inventories</t>
  </si>
  <si>
    <t>Prepaids</t>
  </si>
  <si>
    <t>Gross PP&amp;E</t>
  </si>
  <si>
    <t>Depreciation</t>
  </si>
  <si>
    <t>Net PP&amp;E</t>
  </si>
  <si>
    <t>Licenses</t>
  </si>
  <si>
    <t>Goodwill</t>
  </si>
  <si>
    <t>Leases</t>
  </si>
  <si>
    <t>Other</t>
  </si>
  <si>
    <t>Assets</t>
  </si>
  <si>
    <t>L+SE</t>
  </si>
  <si>
    <t>Liabilities</t>
  </si>
  <si>
    <t>AP</t>
  </si>
  <si>
    <t>Billings</t>
  </si>
  <si>
    <t>Dividends</t>
  </si>
  <si>
    <t>DT</t>
  </si>
  <si>
    <t>Pension</t>
  </si>
  <si>
    <t>ONCL</t>
  </si>
  <si>
    <t>Service</t>
  </si>
  <si>
    <t>Equipment</t>
  </si>
  <si>
    <t>CoE</t>
  </si>
  <si>
    <t>Other COGS</t>
  </si>
  <si>
    <t>Total 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</si>
  <si>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</si>
  <si>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</si>
  <si>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</si>
  <si>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</si>
  <si>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</si>
  <si>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</si>
  <si>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</si>
  <si>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EPS</t>
  </si>
  <si>
    <t>Revenue y/y</t>
  </si>
  <si>
    <t>Model NI</t>
  </si>
  <si>
    <t>Reported NI</t>
  </si>
  <si>
    <t>CFFO</t>
  </si>
  <si>
    <t>D&amp;A</t>
  </si>
  <si>
    <t>Bad Debts</t>
  </si>
  <si>
    <t>Investments</t>
  </si>
  <si>
    <t>Actuarial pension</t>
  </si>
  <si>
    <t>Impairments</t>
  </si>
  <si>
    <t>WC</t>
  </si>
  <si>
    <t>CapEx</t>
  </si>
  <si>
    <t>Acquisitions</t>
  </si>
  <si>
    <t>Dispositions</t>
  </si>
  <si>
    <t>DirectTV</t>
  </si>
  <si>
    <t>CFFI</t>
  </si>
  <si>
    <t>Borrowings</t>
  </si>
  <si>
    <t>CIC</t>
  </si>
  <si>
    <t>Vendor Financing</t>
  </si>
  <si>
    <t>Buybacks</t>
  </si>
  <si>
    <t>CFFF</t>
  </si>
  <si>
    <t>WarnerMedia</t>
  </si>
  <si>
    <t>LatAm</t>
  </si>
  <si>
    <t>Corporate</t>
  </si>
  <si>
    <t>Video</t>
  </si>
  <si>
    <t>Eliminations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</si>
</sst>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27879</xdr:colOff>
      <xdr:row>0</xdr:row>
      <xdr:rowOff>37171</xdr:rowOff>
    </xdr:from>
    <xdr:to>
      <xdr:col>13</xdr:col>
      <xdr:colOff>27879</xdr:colOff>
      <xdr:row>78</xdr:row>
      <xdr:rowOff>41818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6FC4F3-0653-5019-C253-34072F1043DB}"/>
            </a:ext>
          </a:extLst>
        </xdr:cNvPr>
        <xdr:cNvCxnSpPr/>
      </xdr:nvCxnSpPr>
      <xdr:spPr>
        <a:xfrm>
          <a:off x="8117159" y="37171"/>
          <a:ext cx="0" cy="11876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3798348-AAB4-4E5C-B08A-88CEEFFB0AB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2-12-26T23:19:07.50" personId="{C3798348-AAB4-4E5C-B08A-88CEEFFB0AB3}" id="{4CF0593B-0D35-4F26-AEA1-C7389BA3DB6B}">
    <text>BLS merger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FEAC-1D9C-4697-B8C5-FC4140CD4F0D}">
  <dimension ref="J2:L7"/>
  <sheetViews>
    <sheetView zoomScale="205" zoomScaleNormal="205" workbookViewId="0">
      <selection activeCell="B2" sqref="B2"/>
    </sheetView>
  </sheetViews>
  <sheetFormatPr defaultRowHeight="12.75" x14ac:dyDescent="0.2"/>
  <sheetData>
    <row r="2" spans="10:12" x14ac:dyDescent="0.2">
      <c r="J2" t="s">
        <v>0</v>
      </c>
      <c r="K2" s="1">
        <v>18.309999999999999</v>
      </c>
    </row>
    <row r="3" spans="10:12" x14ac:dyDescent="0.2">
      <c r="J3" t="s">
        <v>1</v>
      </c>
      <c r="K3" s="2">
        <v>7127</v>
      </c>
      <c r="L3" s="3" t="s">
        <v>6</v>
      </c>
    </row>
    <row r="4" spans="10:12" x14ac:dyDescent="0.2">
      <c r="J4" t="s">
        <v>2</v>
      </c>
      <c r="K4" s="2">
        <f>+K2*K3</f>
        <v>130495.37</v>
      </c>
      <c r="L4" s="3"/>
    </row>
    <row r="5" spans="10:12" x14ac:dyDescent="0.2">
      <c r="J5" t="s">
        <v>3</v>
      </c>
      <c r="K5" s="2">
        <v>6387</v>
      </c>
      <c r="L5" s="3" t="s">
        <v>6</v>
      </c>
    </row>
    <row r="6" spans="10:12" x14ac:dyDescent="0.2">
      <c r="J6" t="s">
        <v>4</v>
      </c>
      <c r="K6" s="2">
        <v>133751</v>
      </c>
      <c r="L6" s="3" t="s">
        <v>6</v>
      </c>
    </row>
    <row r="7" spans="10:12" x14ac:dyDescent="0.2">
      <c r="J7" t="s">
        <v>5</v>
      </c>
      <c r="K7" s="2">
        <f>+K4-K5+K6</f>
        <v>257859.37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7EA9-65B6-4EFF-8C2C-2516EEFB93F6}">
  <dimension ref="A1:AP76"/>
  <sheetViews>
    <sheetView tabSelected="1" zoomScale="175" zoomScaleNormal="17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Y10" sqref="Y10"/>
    </sheetView>
  </sheetViews>
  <sheetFormatPr defaultRowHeight="12.75" x14ac:dyDescent="0.2"/>
  <cols>
    <col min="1" max="1" width="5" bestFit="1" customWidth="1"/>
    <col min="2" max="2" width="15.85546875" bestFit="1" customWidth="1"/>
    <col min="3" max="14" width="9.140625" style="3"/>
  </cols>
  <sheetData>
    <row r="1" spans="1:42" x14ac:dyDescent="0.2">
      <c r="A1" s="7" t="s">
        <v>7</v>
      </c>
    </row>
    <row r="2" spans="1:4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P2">
        <v>1997</v>
      </c>
      <c r="Q2">
        <v>1998</v>
      </c>
      <c r="R2">
        <v>1999</v>
      </c>
      <c r="S2">
        <v>2000</v>
      </c>
      <c r="T2">
        <v>2001</v>
      </c>
      <c r="U2">
        <v>2002</v>
      </c>
      <c r="V2">
        <v>2003</v>
      </c>
      <c r="W2">
        <v>2004</v>
      </c>
      <c r="X2">
        <v>2005</v>
      </c>
      <c r="Y2">
        <v>2006</v>
      </c>
      <c r="Z2">
        <v>2007</v>
      </c>
      <c r="AA2">
        <v>2008</v>
      </c>
      <c r="AB2">
        <v>2009</v>
      </c>
      <c r="AC2">
        <v>2010</v>
      </c>
      <c r="AD2">
        <v>2011</v>
      </c>
      <c r="AE2">
        <v>2012</v>
      </c>
      <c r="AF2">
        <v>2013</v>
      </c>
      <c r="AG2">
        <v>2014</v>
      </c>
      <c r="AH2">
        <v>2015</v>
      </c>
      <c r="AI2">
        <f>+AH2+1</f>
        <v>2016</v>
      </c>
      <c r="AJ2">
        <f t="shared" ref="AJ2:AO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</row>
    <row r="3" spans="1:42" s="2" customFormat="1" x14ac:dyDescent="0.2">
      <c r="B3" s="2" t="s">
        <v>72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AI3" s="2">
        <v>418</v>
      </c>
      <c r="AJ3" s="2">
        <v>430</v>
      </c>
      <c r="AK3" s="2">
        <v>20585</v>
      </c>
      <c r="AL3" s="2">
        <v>35259</v>
      </c>
      <c r="AM3" s="2">
        <v>30442</v>
      </c>
      <c r="AN3" s="2">
        <v>35632</v>
      </c>
    </row>
    <row r="4" spans="1:42" s="2" customFormat="1" x14ac:dyDescent="0.2">
      <c r="B4" s="2" t="s">
        <v>73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AI4" s="2">
        <v>7283</v>
      </c>
      <c r="AJ4" s="2">
        <v>8269</v>
      </c>
      <c r="AK4" s="2">
        <v>5716</v>
      </c>
      <c r="AL4" s="2">
        <v>6963</v>
      </c>
      <c r="AM4" s="2">
        <v>5716</v>
      </c>
      <c r="AN4" s="2">
        <v>5354</v>
      </c>
    </row>
    <row r="5" spans="1:42" s="2" customFormat="1" x14ac:dyDescent="0.2">
      <c r="B5" s="2" t="s">
        <v>74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AK5" s="2">
        <v>1932</v>
      </c>
      <c r="AL5" s="2">
        <v>2131</v>
      </c>
      <c r="AM5" s="2">
        <v>2207</v>
      </c>
      <c r="AN5" s="2">
        <v>1264</v>
      </c>
    </row>
    <row r="6" spans="1:42" s="2" customFormat="1" x14ac:dyDescent="0.2">
      <c r="B6" s="2" t="s">
        <v>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L6" s="2">
        <v>32124</v>
      </c>
      <c r="AM6" s="2">
        <v>28610</v>
      </c>
      <c r="AN6" s="2">
        <v>15513</v>
      </c>
    </row>
    <row r="7" spans="1:42" s="2" customFormat="1" x14ac:dyDescent="0.2">
      <c r="B7" s="2" t="s">
        <v>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L7" s="2">
        <v>-5253</v>
      </c>
      <c r="AM7" s="2">
        <v>-5180</v>
      </c>
      <c r="AN7" s="2">
        <v>-3629</v>
      </c>
    </row>
    <row r="8" spans="1:42" s="2" customFormat="1" x14ac:dyDescent="0.2">
      <c r="B8" s="2" t="s">
        <v>39</v>
      </c>
      <c r="C8" s="4"/>
      <c r="D8" s="4"/>
      <c r="E8" s="4"/>
      <c r="F8" s="4"/>
      <c r="G8" s="4"/>
      <c r="H8" s="4"/>
      <c r="I8" s="4">
        <v>26247</v>
      </c>
      <c r="J8" s="4"/>
      <c r="K8" s="4"/>
      <c r="L8" s="4"/>
      <c r="M8" s="4">
        <v>24731</v>
      </c>
      <c r="N8" s="4"/>
      <c r="AL8" s="2">
        <v>109969</v>
      </c>
      <c r="AM8" s="2">
        <v>109965</v>
      </c>
      <c r="AN8" s="2">
        <v>114730</v>
      </c>
    </row>
    <row r="9" spans="1:42" s="2" customFormat="1" x14ac:dyDescent="0.2">
      <c r="B9" s="2" t="s">
        <v>40</v>
      </c>
      <c r="C9" s="4"/>
      <c r="D9" s="4"/>
      <c r="E9" s="4"/>
      <c r="F9" s="4"/>
      <c r="G9" s="4"/>
      <c r="H9" s="4"/>
      <c r="I9" s="4">
        <v>5079</v>
      </c>
      <c r="J9" s="4"/>
      <c r="K9" s="4"/>
      <c r="L9" s="4"/>
      <c r="M9" s="4">
        <v>5312</v>
      </c>
      <c r="N9" s="4"/>
    </row>
    <row r="10" spans="1:42" s="5" customFormat="1" x14ac:dyDescent="0.2">
      <c r="B10" s="5" t="s">
        <v>8</v>
      </c>
      <c r="C10" s="6"/>
      <c r="D10" s="6"/>
      <c r="E10" s="6"/>
      <c r="F10" s="6"/>
      <c r="G10" s="6"/>
      <c r="H10" s="6"/>
      <c r="I10" s="6">
        <f>+I8+I9</f>
        <v>31326</v>
      </c>
      <c r="J10" s="6"/>
      <c r="K10" s="6"/>
      <c r="L10" s="6"/>
      <c r="M10" s="6">
        <f>+M8+M9</f>
        <v>30043</v>
      </c>
      <c r="N10" s="6"/>
      <c r="P10" s="5">
        <v>43126</v>
      </c>
      <c r="Q10" s="5">
        <v>46241</v>
      </c>
      <c r="R10" s="5">
        <v>49531</v>
      </c>
      <c r="S10" s="5">
        <v>51374</v>
      </c>
      <c r="T10" s="5">
        <v>45908</v>
      </c>
      <c r="U10" s="5">
        <v>42821</v>
      </c>
      <c r="V10" s="5">
        <v>40498</v>
      </c>
      <c r="W10" s="5">
        <v>40733</v>
      </c>
      <c r="X10" s="5">
        <v>43764</v>
      </c>
      <c r="Y10" s="5">
        <v>63055</v>
      </c>
      <c r="Z10" s="5">
        <v>118322</v>
      </c>
      <c r="AA10" s="5">
        <v>123443</v>
      </c>
      <c r="AB10" s="5">
        <v>122513</v>
      </c>
      <c r="AC10" s="5">
        <v>124280</v>
      </c>
      <c r="AD10" s="5">
        <v>126723</v>
      </c>
      <c r="AE10" s="5">
        <v>127434</v>
      </c>
      <c r="AF10" s="5">
        <v>128752</v>
      </c>
      <c r="AG10" s="5">
        <v>132447</v>
      </c>
      <c r="AH10" s="5">
        <v>146801</v>
      </c>
      <c r="AI10" s="5">
        <v>163786</v>
      </c>
      <c r="AJ10" s="5">
        <v>160546</v>
      </c>
      <c r="AK10" s="5">
        <v>170756</v>
      </c>
      <c r="AL10" s="5">
        <f>SUM(AL3:AL8)</f>
        <v>181193</v>
      </c>
      <c r="AM10" s="5">
        <f>SUM(AM3:AM8)</f>
        <v>171760</v>
      </c>
      <c r="AN10" s="5">
        <f>SUM(AN3:AN8)</f>
        <v>168864</v>
      </c>
    </row>
    <row r="11" spans="1:42" s="2" customFormat="1" x14ac:dyDescent="0.2">
      <c r="B11" s="2" t="s">
        <v>41</v>
      </c>
      <c r="C11" s="4"/>
      <c r="D11" s="4"/>
      <c r="E11" s="4"/>
      <c r="F11" s="4"/>
      <c r="G11" s="4"/>
      <c r="H11" s="4"/>
      <c r="I11" s="4">
        <v>5401</v>
      </c>
      <c r="J11" s="4"/>
      <c r="K11" s="4"/>
      <c r="L11" s="4"/>
      <c r="M11" s="4">
        <v>5440</v>
      </c>
      <c r="N11" s="4"/>
      <c r="AP11" s="10">
        <f>RATE(12,0,-AB10,AN10)</f>
        <v>2.7100423177665908E-2</v>
      </c>
    </row>
    <row r="12" spans="1:42" s="2" customFormat="1" x14ac:dyDescent="0.2">
      <c r="B12" s="2" t="s">
        <v>42</v>
      </c>
      <c r="C12" s="4"/>
      <c r="D12" s="4"/>
      <c r="E12" s="4"/>
      <c r="F12" s="4"/>
      <c r="G12" s="4"/>
      <c r="H12" s="4"/>
      <c r="I12" s="4">
        <f>6915+1117</f>
        <v>8032</v>
      </c>
      <c r="J12" s="4"/>
      <c r="K12" s="4"/>
      <c r="L12" s="4"/>
      <c r="M12" s="4">
        <v>6761</v>
      </c>
      <c r="N12" s="4"/>
    </row>
    <row r="13" spans="1:42" s="2" customFormat="1" x14ac:dyDescent="0.2">
      <c r="B13" s="2" t="s">
        <v>43</v>
      </c>
      <c r="C13" s="4"/>
      <c r="D13" s="4"/>
      <c r="E13" s="4"/>
      <c r="F13" s="4"/>
      <c r="G13" s="4"/>
      <c r="H13" s="4"/>
      <c r="I13" s="4">
        <f>+I11+I12</f>
        <v>13433</v>
      </c>
      <c r="J13" s="4"/>
      <c r="K13" s="4"/>
      <c r="L13" s="4"/>
      <c r="M13" s="4">
        <f>+M11+M12</f>
        <v>12201</v>
      </c>
      <c r="N13" s="4"/>
      <c r="Z13" s="4">
        <f t="shared" ref="Z13" si="1">+Z11+Z12</f>
        <v>0</v>
      </c>
      <c r="AA13" s="4">
        <f t="shared" ref="AA13" si="2">+AA11+AA12</f>
        <v>0</v>
      </c>
      <c r="AB13" s="4">
        <f t="shared" ref="AB13" si="3">+AB11+AB12</f>
        <v>0</v>
      </c>
      <c r="AC13" s="4">
        <f t="shared" ref="AC13" si="4">+AC11+AC12</f>
        <v>0</v>
      </c>
      <c r="AD13" s="4">
        <f t="shared" ref="AD13" si="5">+AD11+AD12</f>
        <v>0</v>
      </c>
      <c r="AE13" s="4">
        <f t="shared" ref="AE13" si="6">+AE11+AE12</f>
        <v>0</v>
      </c>
      <c r="AF13" s="4">
        <f t="shared" ref="AF13" si="7">+AF11+AF12</f>
        <v>0</v>
      </c>
      <c r="AG13" s="4">
        <f t="shared" ref="AG13" si="8">+AG11+AG12</f>
        <v>0</v>
      </c>
      <c r="AH13" s="4">
        <f t="shared" ref="AH13" si="9">+AH11+AH12</f>
        <v>0</v>
      </c>
      <c r="AI13" s="4">
        <f t="shared" ref="AI13:AM13" si="10">+AI11+AI12</f>
        <v>0</v>
      </c>
      <c r="AJ13" s="4">
        <f t="shared" si="10"/>
        <v>0</v>
      </c>
      <c r="AK13" s="4">
        <f t="shared" si="10"/>
        <v>0</v>
      </c>
      <c r="AL13" s="4">
        <f t="shared" si="10"/>
        <v>0</v>
      </c>
      <c r="AM13" s="4">
        <f t="shared" si="10"/>
        <v>0</v>
      </c>
    </row>
    <row r="14" spans="1:42" s="2" customFormat="1" x14ac:dyDescent="0.2">
      <c r="B14" s="2" t="s">
        <v>44</v>
      </c>
      <c r="C14" s="4"/>
      <c r="D14" s="4"/>
      <c r="E14" s="4"/>
      <c r="F14" s="4"/>
      <c r="G14" s="4"/>
      <c r="H14" s="4"/>
      <c r="I14" s="4">
        <f>+I10-I13</f>
        <v>17893</v>
      </c>
      <c r="J14" s="4"/>
      <c r="K14" s="4"/>
      <c r="L14" s="4"/>
      <c r="M14" s="4">
        <f>+M10-M13</f>
        <v>17842</v>
      </c>
      <c r="N14" s="4"/>
    </row>
    <row r="15" spans="1:42" s="2" customFormat="1" x14ac:dyDescent="0.2">
      <c r="B15" s="2" t="s">
        <v>45</v>
      </c>
      <c r="C15" s="4"/>
      <c r="D15" s="4"/>
      <c r="E15" s="4"/>
      <c r="F15" s="4"/>
      <c r="G15" s="4"/>
      <c r="H15" s="4"/>
      <c r="I15" s="4">
        <v>7094</v>
      </c>
      <c r="J15" s="4"/>
      <c r="K15" s="4"/>
      <c r="L15" s="4"/>
      <c r="M15" s="4">
        <v>7202</v>
      </c>
      <c r="N15" s="4"/>
    </row>
    <row r="16" spans="1:42" s="2" customFormat="1" x14ac:dyDescent="0.2">
      <c r="B16" s="2" t="s">
        <v>46</v>
      </c>
      <c r="C16" s="4"/>
      <c r="D16" s="4"/>
      <c r="E16" s="4"/>
      <c r="F16" s="4"/>
      <c r="G16" s="4"/>
      <c r="H16" s="4"/>
      <c r="I16" s="4">
        <f>+I14-I15</f>
        <v>10799</v>
      </c>
      <c r="J16" s="4"/>
      <c r="K16" s="4"/>
      <c r="L16" s="4"/>
      <c r="M16" s="4">
        <f>+M14-M15</f>
        <v>10640</v>
      </c>
      <c r="N16" s="4"/>
      <c r="Z16" s="4">
        <f t="shared" ref="Z16" si="11">+Z14-Z15</f>
        <v>0</v>
      </c>
      <c r="AA16" s="4">
        <f t="shared" ref="AA16" si="12">+AA14-AA15</f>
        <v>0</v>
      </c>
      <c r="AB16" s="4">
        <f t="shared" ref="AB16" si="13">+AB14-AB15</f>
        <v>0</v>
      </c>
      <c r="AC16" s="4">
        <f t="shared" ref="AC16" si="14">+AC14-AC15</f>
        <v>0</v>
      </c>
      <c r="AD16" s="4">
        <f t="shared" ref="AD16" si="15">+AD14-AD15</f>
        <v>0</v>
      </c>
      <c r="AE16" s="4">
        <f t="shared" ref="AE16" si="16">+AE14-AE15</f>
        <v>0</v>
      </c>
      <c r="AF16" s="4">
        <f t="shared" ref="AF16" si="17">+AF14-AF15</f>
        <v>0</v>
      </c>
      <c r="AG16" s="4">
        <f t="shared" ref="AG16" si="18">+AG14-AG15</f>
        <v>0</v>
      </c>
      <c r="AH16" s="4">
        <f t="shared" ref="AH16" si="19">+AH14-AH15</f>
        <v>0</v>
      </c>
      <c r="AI16" s="4">
        <f t="shared" ref="AI16:AM16" si="20">+AI14-AI15</f>
        <v>0</v>
      </c>
      <c r="AJ16" s="4">
        <f t="shared" si="20"/>
        <v>0</v>
      </c>
      <c r="AK16" s="4">
        <f t="shared" si="20"/>
        <v>0</v>
      </c>
      <c r="AL16" s="4">
        <f t="shared" si="20"/>
        <v>0</v>
      </c>
      <c r="AM16" s="4">
        <f t="shared" si="20"/>
        <v>0</v>
      </c>
    </row>
    <row r="17" spans="2:40" s="2" customFormat="1" x14ac:dyDescent="0.2">
      <c r="B17" s="2" t="s">
        <v>47</v>
      </c>
      <c r="C17" s="4"/>
      <c r="D17" s="4"/>
      <c r="E17" s="4"/>
      <c r="F17" s="4"/>
      <c r="G17" s="4"/>
      <c r="H17" s="4"/>
      <c r="I17" s="4">
        <f>-1627+183+1522</f>
        <v>78</v>
      </c>
      <c r="J17" s="4"/>
      <c r="K17" s="4"/>
      <c r="L17" s="4"/>
      <c r="M17" s="4">
        <f>-1420+392+2270</f>
        <v>1242</v>
      </c>
      <c r="N17" s="4"/>
    </row>
    <row r="18" spans="2:40" x14ac:dyDescent="0.2">
      <c r="B18" s="2" t="s">
        <v>48</v>
      </c>
      <c r="I18" s="4">
        <f>+I16+I17</f>
        <v>10877</v>
      </c>
      <c r="M18" s="4">
        <f>+M16+M17</f>
        <v>11882</v>
      </c>
      <c r="Z18" s="4">
        <f t="shared" ref="Z18" si="21">+Z16+Z17</f>
        <v>0</v>
      </c>
      <c r="AA18" s="4">
        <f t="shared" ref="AA18" si="22">+AA16+AA17</f>
        <v>0</v>
      </c>
      <c r="AB18" s="4">
        <f t="shared" ref="AB18" si="23">+AB16+AB17</f>
        <v>0</v>
      </c>
      <c r="AC18" s="4">
        <f t="shared" ref="AC18" si="24">+AC16+AC17</f>
        <v>0</v>
      </c>
      <c r="AD18" s="4">
        <f t="shared" ref="AD18" si="25">+AD16+AD17</f>
        <v>0</v>
      </c>
      <c r="AE18" s="4">
        <f t="shared" ref="AE18" si="26">+AE16+AE17</f>
        <v>0</v>
      </c>
      <c r="AF18" s="4">
        <f t="shared" ref="AF18" si="27">+AF16+AF17</f>
        <v>0</v>
      </c>
      <c r="AG18" s="4">
        <f t="shared" ref="AG18" si="28">+AG16+AG17</f>
        <v>0</v>
      </c>
      <c r="AH18" s="4">
        <f t="shared" ref="AH18" si="29">+AH16+AH17</f>
        <v>0</v>
      </c>
      <c r="AI18" s="4">
        <f t="shared" ref="AI18:AM18" si="30">+AI16+AI17</f>
        <v>0</v>
      </c>
      <c r="AJ18" s="4">
        <f t="shared" si="30"/>
        <v>0</v>
      </c>
      <c r="AK18" s="4">
        <f t="shared" si="30"/>
        <v>0</v>
      </c>
      <c r="AL18" s="4">
        <f t="shared" si="30"/>
        <v>0</v>
      </c>
      <c r="AM18" s="4">
        <f t="shared" si="30"/>
        <v>0</v>
      </c>
    </row>
    <row r="19" spans="2:40" x14ac:dyDescent="0.2">
      <c r="B19" s="2" t="s">
        <v>49</v>
      </c>
      <c r="I19" s="4">
        <f>1296-1254+355+50</f>
        <v>447</v>
      </c>
      <c r="M19" s="4">
        <f>908-53+373+49</f>
        <v>1277</v>
      </c>
    </row>
    <row r="20" spans="2:40" x14ac:dyDescent="0.2">
      <c r="B20" s="2" t="s">
        <v>50</v>
      </c>
      <c r="I20" s="4">
        <f>+I18-I19</f>
        <v>10430</v>
      </c>
      <c r="M20" s="4">
        <f>+M18-M19</f>
        <v>10605</v>
      </c>
      <c r="Z20" s="4">
        <f t="shared" ref="Z20" si="31">+Z18-Z19</f>
        <v>0</v>
      </c>
      <c r="AA20" s="4">
        <f t="shared" ref="AA20" si="32">+AA18-AA19</f>
        <v>0</v>
      </c>
      <c r="AB20" s="4">
        <f t="shared" ref="AB20" si="33">+AB18-AB19</f>
        <v>0</v>
      </c>
      <c r="AC20" s="4">
        <f t="shared" ref="AC20" si="34">+AC18-AC19</f>
        <v>0</v>
      </c>
      <c r="AD20" s="4">
        <f t="shared" ref="AD20" si="35">+AD18-AD19</f>
        <v>0</v>
      </c>
      <c r="AE20" s="4">
        <f t="shared" ref="AE20" si="36">+AE18-AE19</f>
        <v>0</v>
      </c>
      <c r="AF20" s="4">
        <f t="shared" ref="AF20" si="37">+AF18-AF19</f>
        <v>0</v>
      </c>
      <c r="AG20" s="4">
        <f t="shared" ref="AG20" si="38">+AG18-AG19</f>
        <v>0</v>
      </c>
      <c r="AH20" s="4">
        <f t="shared" ref="AH20" si="39">+AH18-AH19</f>
        <v>0</v>
      </c>
      <c r="AI20" s="4">
        <f t="shared" ref="AI20:AM20" si="40">+AI18-AI19</f>
        <v>0</v>
      </c>
      <c r="AJ20" s="4">
        <f t="shared" si="40"/>
        <v>0</v>
      </c>
      <c r="AK20" s="4">
        <f t="shared" si="40"/>
        <v>0</v>
      </c>
      <c r="AL20" s="4">
        <f t="shared" si="40"/>
        <v>0</v>
      </c>
      <c r="AM20" s="4">
        <f t="shared" si="40"/>
        <v>0</v>
      </c>
    </row>
    <row r="21" spans="2:40" x14ac:dyDescent="0.2">
      <c r="B21" s="2" t="s">
        <v>51</v>
      </c>
      <c r="I21" s="8">
        <f>+I20/I22</f>
        <v>1.3895550226485478</v>
      </c>
      <c r="M21" s="8">
        <f>+M20/M22</f>
        <v>1.3868183601412318</v>
      </c>
    </row>
    <row r="22" spans="2:40" s="2" customFormat="1" x14ac:dyDescent="0.2">
      <c r="B22" s="2" t="s">
        <v>1</v>
      </c>
      <c r="C22" s="4"/>
      <c r="D22" s="4"/>
      <c r="E22" s="4"/>
      <c r="F22" s="4"/>
      <c r="G22" s="4"/>
      <c r="H22" s="4"/>
      <c r="I22" s="4">
        <v>7506</v>
      </c>
      <c r="J22" s="4"/>
      <c r="K22" s="4"/>
      <c r="L22" s="4"/>
      <c r="M22" s="4">
        <v>7647</v>
      </c>
      <c r="N22" s="4"/>
      <c r="Z22" s="2">
        <v>6170</v>
      </c>
      <c r="AA22" s="2">
        <v>5958</v>
      </c>
      <c r="AB22" s="2">
        <v>5924</v>
      </c>
      <c r="AC22" s="2">
        <v>5938</v>
      </c>
      <c r="AD22" s="2">
        <v>5950</v>
      </c>
      <c r="AE22" s="2">
        <v>5821</v>
      </c>
      <c r="AF22" s="2">
        <v>5385</v>
      </c>
      <c r="AG22" s="2">
        <v>5221</v>
      </c>
      <c r="AH22" s="2">
        <v>5646</v>
      </c>
      <c r="AI22" s="2">
        <v>6189</v>
      </c>
      <c r="AJ22" s="2">
        <v>6183</v>
      </c>
      <c r="AK22" s="2">
        <v>6806</v>
      </c>
      <c r="AL22" s="2">
        <v>7348</v>
      </c>
      <c r="AM22" s="2">
        <v>7183</v>
      </c>
    </row>
    <row r="24" spans="2:40" x14ac:dyDescent="0.2">
      <c r="B24" s="2" t="s">
        <v>52</v>
      </c>
      <c r="M24" s="9">
        <f>+M10/I10-1</f>
        <v>-4.0956394049671219E-2</v>
      </c>
      <c r="Q24" s="10">
        <f t="shared" ref="Q24:V24" si="41">Q10/P10-1</f>
        <v>7.2230209154570346E-2</v>
      </c>
      <c r="R24" s="10">
        <f t="shared" si="41"/>
        <v>7.1148980342120582E-2</v>
      </c>
      <c r="S24" s="10">
        <f t="shared" si="41"/>
        <v>3.7209020613353294E-2</v>
      </c>
      <c r="T24" s="10">
        <f t="shared" si="41"/>
        <v>-0.10639623155681865</v>
      </c>
      <c r="U24" s="10">
        <f t="shared" si="41"/>
        <v>-6.7243182016206271E-2</v>
      </c>
      <c r="V24" s="10">
        <f t="shared" ref="V24:Z24" si="42">V10/U10-1</f>
        <v>-5.4249083393661968E-2</v>
      </c>
      <c r="W24" s="10">
        <f t="shared" si="42"/>
        <v>5.8027556916391276E-3</v>
      </c>
      <c r="X24" s="10">
        <f t="shared" si="42"/>
        <v>7.4411410895342867E-2</v>
      </c>
      <c r="Y24" s="10">
        <f t="shared" si="42"/>
        <v>0.4407960881089481</v>
      </c>
      <c r="Z24" s="10">
        <f t="shared" ref="Z24:AH24" si="43">Z10/Y10-1</f>
        <v>0.87648877963682503</v>
      </c>
      <c r="AA24" s="10">
        <f t="shared" si="43"/>
        <v>4.3280201484085845E-2</v>
      </c>
      <c r="AB24" s="10">
        <f t="shared" si="43"/>
        <v>-7.5338415300989503E-3</v>
      </c>
      <c r="AC24" s="10">
        <f t="shared" si="43"/>
        <v>1.4422959196166873E-2</v>
      </c>
      <c r="AD24" s="10">
        <f t="shared" si="43"/>
        <v>1.9657225619568619E-2</v>
      </c>
      <c r="AE24" s="10">
        <f t="shared" si="43"/>
        <v>5.6106626263583426E-3</v>
      </c>
      <c r="AF24" s="10">
        <f t="shared" si="43"/>
        <v>1.0342608722946789E-2</v>
      </c>
      <c r="AG24" s="10">
        <f t="shared" si="43"/>
        <v>2.8698583322977589E-2</v>
      </c>
      <c r="AH24" s="10">
        <f>AH10/AG10-1</f>
        <v>0.1083754256419549</v>
      </c>
      <c r="AI24" s="10">
        <f t="shared" ref="AI24:AN24" si="44">AI10/AH10-1</f>
        <v>0.11570084672447734</v>
      </c>
      <c r="AJ24" s="10">
        <f t="shared" si="44"/>
        <v>-1.9781910541804559E-2</v>
      </c>
      <c r="AK24" s="10">
        <f t="shared" si="44"/>
        <v>6.3595480423056294E-2</v>
      </c>
      <c r="AL24" s="10">
        <f t="shared" si="44"/>
        <v>6.1122303169434788E-2</v>
      </c>
      <c r="AM24" s="10">
        <f t="shared" si="44"/>
        <v>-5.2060510063854593E-2</v>
      </c>
      <c r="AN24" s="10">
        <f t="shared" si="44"/>
        <v>-1.686073591057291E-2</v>
      </c>
    </row>
    <row r="26" spans="2:40" s="2" customFormat="1" x14ac:dyDescent="0.2">
      <c r="B26" s="2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f>2423+3964</f>
        <v>6387</v>
      </c>
      <c r="N26" s="4"/>
    </row>
    <row r="27" spans="2:40" s="2" customFormat="1" x14ac:dyDescent="0.2">
      <c r="B27" s="2" t="s">
        <v>20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11384</v>
      </c>
      <c r="N27" s="4"/>
    </row>
    <row r="28" spans="2:40" s="2" customFormat="1" x14ac:dyDescent="0.2">
      <c r="B28" s="2" t="s">
        <v>21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3935</v>
      </c>
      <c r="N28" s="4"/>
    </row>
    <row r="29" spans="2:40" s="2" customFormat="1" x14ac:dyDescent="0.2">
      <c r="B29" s="2" t="s">
        <v>22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14553</v>
      </c>
      <c r="N29" s="4"/>
    </row>
    <row r="30" spans="2:40" s="2" customFormat="1" x14ac:dyDescent="0.2">
      <c r="B30" s="2" t="s">
        <v>23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327903</v>
      </c>
      <c r="N30" s="4"/>
    </row>
    <row r="31" spans="2:40" s="2" customFormat="1" x14ac:dyDescent="0.2">
      <c r="B31" s="2" t="s">
        <v>24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-200858</v>
      </c>
      <c r="N31" s="4"/>
    </row>
    <row r="32" spans="2:40" s="2" customFormat="1" x14ac:dyDescent="0.2">
      <c r="B32" s="2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f>+M30+M31</f>
        <v>127045</v>
      </c>
      <c r="N32" s="4"/>
    </row>
    <row r="33" spans="2:14" s="2" customFormat="1" x14ac:dyDescent="0.2">
      <c r="B33" s="2" t="s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f>92725+5362</f>
        <v>98087</v>
      </c>
      <c r="N33" s="4"/>
    </row>
    <row r="34" spans="2:14" s="2" customFormat="1" x14ac:dyDescent="0.2">
      <c r="B34" s="2" t="s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123856</v>
      </c>
      <c r="N34" s="4"/>
    </row>
    <row r="35" spans="2:14" s="2" customFormat="1" x14ac:dyDescent="0.2">
      <c r="B35" s="2" t="s">
        <v>28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21782</v>
      </c>
      <c r="N35" s="4"/>
    </row>
    <row r="36" spans="2:14" s="2" customFormat="1" x14ac:dyDescent="0.2">
      <c r="B36" s="2" t="s">
        <v>29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19434</v>
      </c>
      <c r="N36" s="4"/>
    </row>
    <row r="37" spans="2:14" s="2" customFormat="1" x14ac:dyDescent="0.2">
      <c r="B37" s="2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f>SUM(M32:M36)+SUM(M26:M29)</f>
        <v>426463</v>
      </c>
      <c r="N37" s="4"/>
    </row>
    <row r="38" spans="2:14" s="2" customForma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s="2" customFormat="1" x14ac:dyDescent="0.2">
      <c r="B39" s="2" t="s">
        <v>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>9626+123854+271</f>
        <v>133751</v>
      </c>
      <c r="N39" s="4"/>
    </row>
    <row r="40" spans="2:14" s="2" customFormat="1" x14ac:dyDescent="0.2">
      <c r="B40" s="2" t="s">
        <v>33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36642</v>
      </c>
      <c r="N40" s="4"/>
    </row>
    <row r="41" spans="2:14" s="2" customFormat="1" x14ac:dyDescent="0.2">
      <c r="B41" s="2" t="s">
        <v>34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3705</v>
      </c>
      <c r="N41" s="4"/>
    </row>
    <row r="42" spans="2:14" s="2" customFormat="1" x14ac:dyDescent="0.2">
      <c r="B42" s="2" t="s">
        <v>35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2013</v>
      </c>
      <c r="N42" s="4"/>
    </row>
    <row r="43" spans="2:14" s="2" customFormat="1" x14ac:dyDescent="0.2">
      <c r="B43" s="2" t="s">
        <v>36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56055</v>
      </c>
      <c r="N43" s="4"/>
    </row>
    <row r="44" spans="2:14" s="2" customFormat="1" x14ac:dyDescent="0.2">
      <c r="B44" s="2" t="s">
        <v>37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6152</v>
      </c>
      <c r="N44" s="4"/>
    </row>
    <row r="45" spans="2:14" s="2" customFormat="1" x14ac:dyDescent="0.2">
      <c r="B45" s="2" t="s">
        <v>28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18741</v>
      </c>
      <c r="N45" s="4"/>
    </row>
    <row r="46" spans="2:14" s="2" customFormat="1" x14ac:dyDescent="0.2">
      <c r="B46" s="2" t="s">
        <v>38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29426</v>
      </c>
      <c r="N46" s="4"/>
    </row>
    <row r="47" spans="2:14" s="2" customFormat="1" x14ac:dyDescent="0.2">
      <c r="B47" s="2" t="s">
        <v>32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139978</v>
      </c>
      <c r="N47" s="4"/>
    </row>
    <row r="48" spans="2:14" s="2" customFormat="1" x14ac:dyDescent="0.2">
      <c r="B48" s="2" t="s">
        <v>31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f>SUM(M39:M47)</f>
        <v>426463</v>
      </c>
      <c r="N48" s="4"/>
    </row>
    <row r="50" spans="2:14" x14ac:dyDescent="0.2">
      <c r="B50" s="2" t="s">
        <v>53</v>
      </c>
      <c r="M50" s="4">
        <f>+M20</f>
        <v>10605</v>
      </c>
    </row>
    <row r="51" spans="2:14" s="2" customFormat="1" x14ac:dyDescent="0.2">
      <c r="B51" s="2" t="s">
        <v>54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16246</v>
      </c>
      <c r="N51" s="4"/>
    </row>
    <row r="52" spans="2:14" s="2" customFormat="1" x14ac:dyDescent="0.2">
      <c r="B52" s="2" t="s">
        <v>56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13426</v>
      </c>
      <c r="N52" s="4"/>
    </row>
    <row r="53" spans="2:14" s="2" customFormat="1" x14ac:dyDescent="0.2">
      <c r="B53" s="2" t="s">
        <v>57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1323</v>
      </c>
      <c r="N53" s="4"/>
    </row>
    <row r="54" spans="2:14" s="2" customFormat="1" x14ac:dyDescent="0.2">
      <c r="B54" s="2" t="s">
        <v>36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2947</v>
      </c>
      <c r="N54" s="4"/>
    </row>
    <row r="55" spans="2:14" s="2" customFormat="1" x14ac:dyDescent="0.2">
      <c r="B55" s="2" t="s">
        <v>58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412</v>
      </c>
      <c r="N55" s="4"/>
    </row>
    <row r="56" spans="2:14" s="2" customFormat="1" x14ac:dyDescent="0.2">
      <c r="B56" s="2" t="s">
        <v>37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-2529</v>
      </c>
      <c r="N56" s="4"/>
    </row>
    <row r="57" spans="2:14" s="2" customFormat="1" x14ac:dyDescent="0.2">
      <c r="B57" s="2" t="s">
        <v>59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-3838</v>
      </c>
      <c r="N57" s="4"/>
    </row>
    <row r="58" spans="2:14" s="2" customFormat="1" x14ac:dyDescent="0.2">
      <c r="B58" s="2" t="s">
        <v>60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745</v>
      </c>
      <c r="N58" s="4"/>
    </row>
    <row r="59" spans="2:14" s="2" customFormat="1" x14ac:dyDescent="0.2">
      <c r="B59" s="2" t="s">
        <v>61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f>1021-799-3261+906-756-443+64</f>
        <v>-3268</v>
      </c>
      <c r="N59" s="4"/>
    </row>
    <row r="60" spans="2:14" s="2" customFormat="1" x14ac:dyDescent="0.2">
      <c r="B60" s="2" t="s">
        <v>55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f>SUM(M51:M59)</f>
        <v>25464</v>
      </c>
      <c r="N60" s="4"/>
    </row>
    <row r="62" spans="2:14" s="2" customFormat="1" x14ac:dyDescent="0.2">
      <c r="B62" s="2" t="s">
        <v>62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-15397</v>
      </c>
      <c r="N62" s="4"/>
    </row>
    <row r="63" spans="2:14" s="2" customFormat="1" x14ac:dyDescent="0.2">
      <c r="B63" s="2" t="s">
        <v>63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-9959</v>
      </c>
      <c r="N63" s="4"/>
    </row>
    <row r="64" spans="2:14" s="2" customFormat="1" x14ac:dyDescent="0.2">
      <c r="B64" s="2" t="s">
        <v>64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49</v>
      </c>
      <c r="N64" s="4"/>
    </row>
    <row r="65" spans="2:14" s="2" customFormat="1" x14ac:dyDescent="0.2">
      <c r="B65" s="2" t="s">
        <v>65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2205</v>
      </c>
      <c r="N65" s="4"/>
    </row>
    <row r="66" spans="2:14" s="2" customFormat="1" x14ac:dyDescent="0.2">
      <c r="B66" s="2" t="s">
        <v>29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91</v>
      </c>
      <c r="N66" s="4"/>
    </row>
    <row r="67" spans="2:14" s="2" customFormat="1" x14ac:dyDescent="0.2">
      <c r="B67" s="2" t="s">
        <v>66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f>SUM(M62:M66)</f>
        <v>-23011</v>
      </c>
      <c r="N67" s="4"/>
    </row>
    <row r="69" spans="2:14" s="2" customFormat="1" x14ac:dyDescent="0.2">
      <c r="B69" s="2" t="s">
        <v>67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>
        <f>84+3955-16861+479-24412-1070</f>
        <v>-37825</v>
      </c>
      <c r="N69" s="4"/>
    </row>
    <row r="70" spans="2:14" s="2" customFormat="1" x14ac:dyDescent="0.2">
      <c r="B70" s="2" t="s">
        <v>69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-4237</v>
      </c>
      <c r="N70" s="4"/>
    </row>
    <row r="71" spans="2:14" s="2" customFormat="1" x14ac:dyDescent="0.2">
      <c r="B71" s="2" t="s">
        <v>70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f>-875+28</f>
        <v>-847</v>
      </c>
      <c r="N71" s="4"/>
    </row>
    <row r="72" spans="2:14" s="2" customFormat="1" x14ac:dyDescent="0.2">
      <c r="B72" s="2" t="s">
        <v>35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-7845</v>
      </c>
      <c r="N72" s="4"/>
    </row>
    <row r="73" spans="2:14" s="2" customFormat="1" x14ac:dyDescent="0.2">
      <c r="B73" s="2" t="s">
        <v>29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-3649</v>
      </c>
      <c r="N73" s="4"/>
    </row>
    <row r="74" spans="2:14" s="2" customFormat="1" x14ac:dyDescent="0.2">
      <c r="B74" s="2" t="s">
        <v>71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>
        <f>SUM(M69:M73)</f>
        <v>-54403</v>
      </c>
      <c r="N74" s="4"/>
    </row>
    <row r="76" spans="2:14" x14ac:dyDescent="0.2">
      <c r="B76" t="s">
        <v>68</v>
      </c>
      <c r="M76" s="4">
        <f>+M74+M67+M60</f>
        <v>-51950</v>
      </c>
    </row>
  </sheetData>
  <hyperlinks>
    <hyperlink ref="A1" location="Main!A1" display="Main" xr:uid="{86531084-C22C-4F4A-AA0D-FF260F402706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2022-12-26T22:12:33Z</dcterms:created>
  <dcterms:modified xsi:type="dcterms:W3CDTF">2022-12-26T23:52:18Z</dcterms:modified>
</cp:coreProperties>
</file>