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5385EAB-5BA1-4340-9E9C-28BA29D1A7D2}" xr6:coauthVersionLast="47" xr6:coauthVersionMax="47" xr10:uidLastSave="{00000000-0000-0000-0000-000000000000}"/>
  <bookViews>
    <workbookView xWindow="16180" yWindow="2920" windowWidth="21900" windowHeight="14640" activeTab="1" xr2:uid="{A00F0AA5-19A4-41D2-A906-C6FD43C33A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6" i="2"/>
  <c r="H11" i="2"/>
  <c r="H5" i="2"/>
  <c r="H7" i="2" s="1"/>
  <c r="L13" i="2"/>
  <c r="L6" i="2"/>
  <c r="L11" i="2"/>
  <c r="L5" i="2"/>
  <c r="L7" i="2" s="1"/>
  <c r="M19" i="2"/>
  <c r="I13" i="2"/>
  <c r="I14" i="2" s="1"/>
  <c r="I16" i="2" s="1"/>
  <c r="M16" i="2"/>
  <c r="M14" i="2"/>
  <c r="M13" i="2"/>
  <c r="I6" i="2"/>
  <c r="I11" i="2"/>
  <c r="I5" i="2"/>
  <c r="I7" i="2" s="1"/>
  <c r="M11" i="2"/>
  <c r="M6" i="2"/>
  <c r="M5" i="2"/>
  <c r="M7" i="2" s="1"/>
  <c r="M12" i="2" s="1"/>
  <c r="K7" i="1"/>
  <c r="K6" i="1"/>
  <c r="K5" i="1"/>
  <c r="K4" i="1"/>
  <c r="K3" i="1"/>
  <c r="H12" i="2" l="1"/>
  <c r="H14" i="2" s="1"/>
  <c r="H16" i="2" s="1"/>
  <c r="L19" i="2"/>
  <c r="L12" i="2"/>
  <c r="L14" i="2" s="1"/>
  <c r="L16" i="2" s="1"/>
  <c r="I12" i="2"/>
</calcChain>
</file>

<file path=xl/sharedStrings.xml><?xml version="1.0" encoding="utf-8"?>
<sst xmlns="http://schemas.openxmlformats.org/spreadsheetml/2006/main" count="34" uniqueCount="34">
  <si>
    <t>Price</t>
  </si>
  <si>
    <t>Shares</t>
  </si>
  <si>
    <t>MC</t>
  </si>
  <si>
    <t>Cash</t>
  </si>
  <si>
    <t>Debt</t>
  </si>
  <si>
    <t>EV</t>
  </si>
  <si>
    <t>Main</t>
  </si>
  <si>
    <t>Genomics</t>
  </si>
  <si>
    <t>Data &amp; Services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</si>
  <si>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</si>
  <si>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</si>
  <si>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</si>
  <si>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</si>
  <si>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</si>
  <si>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</si>
  <si>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</si>
  <si>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</si>
  <si>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</si>
  <si>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</si>
  <si>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</si>
  <si>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</si>
  <si>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</si>
  <si>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Operating Income</t>
  </si>
  <si>
    <t>Operating Expenses</t>
  </si>
  <si>
    <t>SG&amp;A</t>
  </si>
  <si>
    <t>R&amp;D</t>
  </si>
  <si>
    <t>T&amp;D</t>
  </si>
  <si>
    <t>Gross Profit</t>
  </si>
  <si>
    <t>COGS</t>
  </si>
  <si>
    <t>Net Income</t>
  </si>
  <si>
    <t>Taxes</t>
  </si>
  <si>
    <t>Pretax Income</t>
  </si>
  <si>
    <t>Interest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</si>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</sst>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F525-908B-4BFB-9AC4-47FBB2A5200A}">
  <dimension ref="J2:K7"/>
  <sheetViews>
    <sheetView zoomScale="175" zoomScaleNormal="175" workbookViewId="0"/>
  </sheetViews>
  <sheetFormatPr defaultRowHeight="12.5" x14ac:dyDescent="0.25"/>
  <cols>
    <col min="1" max="16384" width="8.7265625" style="1"/>
  </cols>
  <sheetData>
    <row r="2" spans="10:11" x14ac:dyDescent="0.25">
      <c r="J2" s="1" t="s">
        <v>0</v>
      </c>
      <c r="K2" s="2">
        <v>85</v>
      </c>
    </row>
    <row r="3" spans="10:11" x14ac:dyDescent="0.25">
      <c r="J3" s="1" t="s">
        <v>1</v>
      </c>
      <c r="K3" s="3">
        <f>152.401894+5.043789</f>
        <v>157.445683</v>
      </c>
    </row>
    <row r="4" spans="10:11" x14ac:dyDescent="0.25">
      <c r="J4" s="1" t="s">
        <v>2</v>
      </c>
      <c r="K4" s="3">
        <f>+K2*K3</f>
        <v>13382.883055</v>
      </c>
    </row>
    <row r="5" spans="10:11" x14ac:dyDescent="0.25">
      <c r="J5" s="1" t="s">
        <v>3</v>
      </c>
      <c r="K5" s="3">
        <f>388.006+103.699+78.317</f>
        <v>570.02199999999993</v>
      </c>
    </row>
    <row r="6" spans="10:11" x14ac:dyDescent="0.25">
      <c r="J6" s="1" t="s">
        <v>4</v>
      </c>
      <c r="K6" s="3">
        <f>264.527+174.46+66.529</f>
        <v>505.51599999999996</v>
      </c>
    </row>
    <row r="7" spans="10:11" x14ac:dyDescent="0.25">
      <c r="J7" s="1" t="s">
        <v>5</v>
      </c>
      <c r="K7" s="3">
        <f>+K4-K5+K6</f>
        <v>13318.377055000001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B057-AEA3-4374-854B-EFDE202B894D}">
  <dimension ref="A1:N19"/>
  <sheetViews>
    <sheetView tabSelected="1" zoomScale="145" zoomScaleNormal="14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defaultRowHeight="12.5" x14ac:dyDescent="0.25"/>
  <cols>
    <col min="1" max="1" width="4.7265625" style="1" bestFit="1" customWidth="1"/>
    <col min="2" max="2" width="17.1796875" style="1" bestFit="1" customWidth="1"/>
    <col min="3" max="14" width="8.7265625" style="4"/>
    <col min="15" max="16384" width="8.7265625" style="1"/>
  </cols>
  <sheetData>
    <row r="1" spans="1:14" x14ac:dyDescent="0.25">
      <c r="A1" s="1" t="s">
        <v>6</v>
      </c>
    </row>
    <row r="2" spans="1:14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</row>
    <row r="3" spans="1:14" s="3" customFormat="1" x14ac:dyDescent="0.25">
      <c r="B3" s="3" t="s">
        <v>7</v>
      </c>
      <c r="C3" s="5"/>
      <c r="D3" s="5"/>
      <c r="E3" s="5"/>
      <c r="F3" s="5"/>
      <c r="G3" s="5"/>
      <c r="H3" s="5">
        <v>91.924000000000007</v>
      </c>
      <c r="I3" s="5">
        <v>96.814999999999998</v>
      </c>
      <c r="J3" s="5"/>
      <c r="K3" s="5"/>
      <c r="L3" s="5">
        <v>112.324</v>
      </c>
      <c r="M3" s="5">
        <v>116.422</v>
      </c>
      <c r="N3" s="5"/>
    </row>
    <row r="4" spans="1:14" s="3" customFormat="1" x14ac:dyDescent="0.25">
      <c r="B4" s="3" t="s">
        <v>8</v>
      </c>
      <c r="C4" s="5"/>
      <c r="D4" s="5"/>
      <c r="E4" s="5"/>
      <c r="F4" s="5"/>
      <c r="G4" s="5"/>
      <c r="H4" s="5">
        <v>40.493000000000002</v>
      </c>
      <c r="I4" s="5">
        <v>39.241999999999997</v>
      </c>
      <c r="J4" s="5"/>
      <c r="K4" s="5"/>
      <c r="L4" s="5">
        <v>53.645000000000003</v>
      </c>
      <c r="M4" s="5">
        <v>64.507000000000005</v>
      </c>
      <c r="N4" s="5"/>
    </row>
    <row r="5" spans="1:14" s="6" customFormat="1" ht="13" x14ac:dyDescent="0.3">
      <c r="B5" s="6" t="s">
        <v>21</v>
      </c>
      <c r="C5" s="7"/>
      <c r="D5" s="7"/>
      <c r="E5" s="7"/>
      <c r="F5" s="7"/>
      <c r="G5" s="7"/>
      <c r="H5" s="7">
        <f>+H3+H4</f>
        <v>132.417</v>
      </c>
      <c r="I5" s="7">
        <f>+I3+I4</f>
        <v>136.05699999999999</v>
      </c>
      <c r="J5" s="7"/>
      <c r="K5" s="7"/>
      <c r="L5" s="7">
        <f>+L3+L4</f>
        <v>165.96899999999999</v>
      </c>
      <c r="M5" s="7">
        <f>+M3+M4</f>
        <v>180.929</v>
      </c>
      <c r="N5" s="7">
        <v>200</v>
      </c>
    </row>
    <row r="6" spans="1:14" s="3" customFormat="1" x14ac:dyDescent="0.25">
      <c r="B6" s="3" t="s">
        <v>28</v>
      </c>
      <c r="C6" s="5"/>
      <c r="D6" s="5"/>
      <c r="E6" s="5"/>
      <c r="F6" s="5"/>
      <c r="G6" s="5"/>
      <c r="H6" s="5">
        <f>46.961+13.807</f>
        <v>60.768000000000001</v>
      </c>
      <c r="I6" s="5">
        <f>46.54+15.49</f>
        <v>62.03</v>
      </c>
      <c r="J6" s="5"/>
      <c r="K6" s="5"/>
      <c r="L6" s="5">
        <f>68.324+22.132</f>
        <v>90.456000000000003</v>
      </c>
      <c r="M6" s="5">
        <f>60.126+14.964</f>
        <v>75.09</v>
      </c>
      <c r="N6" s="5"/>
    </row>
    <row r="7" spans="1:14" s="3" customFormat="1" x14ac:dyDescent="0.25">
      <c r="B7" s="3" t="s">
        <v>27</v>
      </c>
      <c r="C7" s="5"/>
      <c r="D7" s="5"/>
      <c r="E7" s="5"/>
      <c r="F7" s="5"/>
      <c r="G7" s="5"/>
      <c r="H7" s="5">
        <f>+H5-H6</f>
        <v>71.649000000000001</v>
      </c>
      <c r="I7" s="5">
        <f>+I5-I6</f>
        <v>74.026999999999987</v>
      </c>
      <c r="J7" s="5"/>
      <c r="K7" s="5"/>
      <c r="L7" s="5">
        <f>+L5-L6</f>
        <v>75.512999999999991</v>
      </c>
      <c r="M7" s="5">
        <f>+M5-M6</f>
        <v>105.839</v>
      </c>
      <c r="N7" s="5"/>
    </row>
    <row r="8" spans="1:14" s="3" customFormat="1" x14ac:dyDescent="0.25">
      <c r="B8" s="3" t="s">
        <v>26</v>
      </c>
      <c r="C8" s="5"/>
      <c r="D8" s="5"/>
      <c r="E8" s="5"/>
      <c r="F8" s="5"/>
      <c r="G8" s="5"/>
      <c r="H8" s="5">
        <v>23.427</v>
      </c>
      <c r="I8" s="5">
        <v>24.155999999999999</v>
      </c>
      <c r="J8" s="5"/>
      <c r="K8" s="5"/>
      <c r="L8" s="5">
        <v>77.908000000000001</v>
      </c>
      <c r="M8" s="5">
        <v>30.68</v>
      </c>
      <c r="N8" s="5"/>
    </row>
    <row r="9" spans="1:14" s="3" customFormat="1" x14ac:dyDescent="0.25">
      <c r="B9" s="3" t="s">
        <v>25</v>
      </c>
      <c r="C9" s="5"/>
      <c r="D9" s="5"/>
      <c r="E9" s="5"/>
      <c r="F9" s="5"/>
      <c r="G9" s="5"/>
      <c r="H9" s="5">
        <v>22.170999999999999</v>
      </c>
      <c r="I9" s="5">
        <v>23.234000000000002</v>
      </c>
      <c r="J9" s="5"/>
      <c r="K9" s="5"/>
      <c r="L9" s="5">
        <v>68.025000000000006</v>
      </c>
      <c r="M9" s="5">
        <v>27.347999999999999</v>
      </c>
      <c r="N9" s="5"/>
    </row>
    <row r="10" spans="1:14" s="3" customFormat="1" x14ac:dyDescent="0.25">
      <c r="B10" s="3" t="s">
        <v>24</v>
      </c>
      <c r="C10" s="5"/>
      <c r="D10" s="5"/>
      <c r="E10" s="5"/>
      <c r="F10" s="5"/>
      <c r="G10" s="5"/>
      <c r="H10" s="5">
        <v>71.188999999999993</v>
      </c>
      <c r="I10" s="5">
        <v>71.426000000000002</v>
      </c>
      <c r="J10" s="5"/>
      <c r="K10" s="5"/>
      <c r="L10" s="5">
        <v>463.072</v>
      </c>
      <c r="M10" s="5">
        <v>101.42700000000001</v>
      </c>
      <c r="N10" s="5"/>
    </row>
    <row r="11" spans="1:14" s="3" customFormat="1" x14ac:dyDescent="0.25">
      <c r="B11" s="3" t="s">
        <v>23</v>
      </c>
      <c r="C11" s="5"/>
      <c r="D11" s="5"/>
      <c r="E11" s="5"/>
      <c r="F11" s="5"/>
      <c r="G11" s="5"/>
      <c r="H11" s="5">
        <f>+H8+H9+H10</f>
        <v>116.78699999999999</v>
      </c>
      <c r="I11" s="5">
        <f>+I8+I9+I10</f>
        <v>118.816</v>
      </c>
      <c r="J11" s="5"/>
      <c r="K11" s="5"/>
      <c r="L11" s="5">
        <f>+L8+L9+L10</f>
        <v>609.005</v>
      </c>
      <c r="M11" s="5">
        <f>+M8+M9+M10</f>
        <v>159.45500000000001</v>
      </c>
      <c r="N11" s="5"/>
    </row>
    <row r="12" spans="1:14" s="3" customFormat="1" x14ac:dyDescent="0.25">
      <c r="B12" s="3" t="s">
        <v>22</v>
      </c>
      <c r="C12" s="5"/>
      <c r="D12" s="5"/>
      <c r="E12" s="5"/>
      <c r="F12" s="5"/>
      <c r="G12" s="5"/>
      <c r="H12" s="5">
        <f>+H7-H11</f>
        <v>-45.137999999999991</v>
      </c>
      <c r="I12" s="5">
        <f>+I7-I11</f>
        <v>-44.789000000000016</v>
      </c>
      <c r="J12" s="5"/>
      <c r="K12" s="5"/>
      <c r="L12" s="5">
        <f>+L7-L11</f>
        <v>-533.49199999999996</v>
      </c>
      <c r="M12" s="5">
        <f>+M7-M11</f>
        <v>-53.616000000000014</v>
      </c>
      <c r="N12" s="5"/>
    </row>
    <row r="13" spans="1:14" s="3" customFormat="1" x14ac:dyDescent="0.25">
      <c r="B13" s="3" t="s">
        <v>32</v>
      </c>
      <c r="C13" s="5"/>
      <c r="D13" s="5"/>
      <c r="E13" s="5"/>
      <c r="F13" s="5"/>
      <c r="G13" s="5"/>
      <c r="H13" s="5">
        <f>1.957-11.712</f>
        <v>-9.754999999999999</v>
      </c>
      <c r="I13" s="5">
        <f>1.483-12.342</f>
        <v>-10.859</v>
      </c>
      <c r="J13" s="5"/>
      <c r="K13" s="5"/>
      <c r="L13" s="5">
        <f>1.718-13.295</f>
        <v>-11.577</v>
      </c>
      <c r="M13" s="5">
        <f>4.789-13.761</f>
        <v>-8.9719999999999995</v>
      </c>
      <c r="N13" s="5"/>
    </row>
    <row r="14" spans="1:14" s="3" customFormat="1" x14ac:dyDescent="0.25">
      <c r="B14" s="3" t="s">
        <v>31</v>
      </c>
      <c r="C14" s="5"/>
      <c r="D14" s="5"/>
      <c r="E14" s="5"/>
      <c r="F14" s="5"/>
      <c r="G14" s="5"/>
      <c r="H14" s="5">
        <f>+H12+H13</f>
        <v>-54.892999999999986</v>
      </c>
      <c r="I14" s="5">
        <f>+I12+I13</f>
        <v>-55.648000000000017</v>
      </c>
      <c r="J14" s="5"/>
      <c r="K14" s="5"/>
      <c r="L14" s="5">
        <f>+L12+L13</f>
        <v>-545.06899999999996</v>
      </c>
      <c r="M14" s="5">
        <f>+M12+M13</f>
        <v>-62.588000000000015</v>
      </c>
      <c r="N14" s="5"/>
    </row>
    <row r="15" spans="1:14" s="3" customFormat="1" x14ac:dyDescent="0.25">
      <c r="B15" s="3" t="s">
        <v>30</v>
      </c>
      <c r="C15" s="5"/>
      <c r="D15" s="5"/>
      <c r="E15" s="5"/>
      <c r="F15" s="5"/>
      <c r="G15" s="5"/>
      <c r="H15" s="5">
        <v>0</v>
      </c>
      <c r="I15" s="5">
        <v>0</v>
      </c>
      <c r="J15" s="5"/>
      <c r="K15" s="5"/>
      <c r="L15" s="5">
        <v>0</v>
      </c>
      <c r="M15" s="5">
        <v>0</v>
      </c>
      <c r="N15" s="5"/>
    </row>
    <row r="16" spans="1:14" s="3" customFormat="1" x14ac:dyDescent="0.25">
      <c r="B16" s="3" t="s">
        <v>29</v>
      </c>
      <c r="C16" s="5"/>
      <c r="D16" s="5"/>
      <c r="E16" s="5"/>
      <c r="F16" s="5"/>
      <c r="G16" s="5"/>
      <c r="H16" s="5">
        <f>+H14-H15</f>
        <v>-54.892999999999986</v>
      </c>
      <c r="I16" s="5">
        <f>+I14-I15</f>
        <v>-55.648000000000017</v>
      </c>
      <c r="J16" s="5"/>
      <c r="K16" s="5"/>
      <c r="L16" s="5">
        <f>+L14-L15</f>
        <v>-545.06899999999996</v>
      </c>
      <c r="M16" s="5">
        <f>+M14-M15</f>
        <v>-62.588000000000015</v>
      </c>
      <c r="N16" s="5"/>
    </row>
    <row r="19" spans="2:13" x14ac:dyDescent="0.25">
      <c r="B19" s="1" t="s">
        <v>33</v>
      </c>
      <c r="L19" s="8">
        <f>+L5/H5-1</f>
        <v>0.25338136342010453</v>
      </c>
      <c r="M19" s="8">
        <f>+M5/I5-1</f>
        <v>0.32980295023409312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2025-02-13T19:55:40Z</dcterms:created>
  <dcterms:modified xsi:type="dcterms:W3CDTF">2025-02-13T20:03:30Z</dcterms:modified>
</cp:coreProperties>
</file>