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9956726-EB5D-4019-B039-88F4D44BB2D7}" xr6:coauthVersionLast="47" xr6:coauthVersionMax="47" xr10:uidLastSave="{00000000-0000-0000-0000-000000000000}"/>
  <bookViews>
    <workbookView xWindow="-51180" yWindow="2115" windowWidth="23040" windowHeight="17955" activeTab="1" xr2:uid="{4A54D66D-934D-47C3-9C73-D349923F131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7" i="2"/>
  <c r="C5" i="2"/>
  <c r="G15" i="2"/>
  <c r="G7" i="2"/>
  <c r="G5" i="2"/>
  <c r="G2" i="2"/>
  <c r="F2" i="2"/>
  <c r="E2" i="2"/>
  <c r="D2" i="2"/>
  <c r="L10" i="1"/>
  <c r="L9" i="1"/>
  <c r="L8" i="1"/>
  <c r="L6" i="1"/>
  <c r="L7" i="1"/>
  <c r="L5" i="1"/>
</calcChain>
</file>

<file path=xl/sharedStrings.xml><?xml version="1.0" encoding="utf-8"?>
<sst xmlns="http://schemas.openxmlformats.org/spreadsheetml/2006/main" count="20" uniqueCount="18">
  <si>
    <t>Price JPY</t>
  </si>
  <si>
    <t>Price USD</t>
  </si>
  <si>
    <t>Shares</t>
  </si>
  <si>
    <t>Q224</t>
  </si>
  <si>
    <t>MC USD</t>
  </si>
  <si>
    <t>MC JPY</t>
  </si>
  <si>
    <t>MC JPY/USD</t>
  </si>
  <si>
    <t>Cash JPY</t>
  </si>
  <si>
    <t>Debt JPY</t>
  </si>
  <si>
    <t>EV JPY</t>
  </si>
  <si>
    <t>Main</t>
  </si>
  <si>
    <t>Revenue</t>
  </si>
  <si>
    <t>Product</t>
  </si>
  <si>
    <t>Financial</t>
  </si>
  <si>
    <t>Auto COGS</t>
  </si>
  <si>
    <t>Auto GM</t>
  </si>
  <si>
    <t>Gross Margin</t>
  </si>
  <si>
    <t>Tesla GM%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</si>
</sst>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  <xf numFmtId="14" fontId="0" fillId="0" borderId="0" xfId="0" applyNumberFormat="1"/>
    <xf numFmtId="3" fontId="1" fillId="0" borderId="0" xfId="0" applyNumberFormat="1" applyFont="1"/>
    <xf numFmtId="3" fontId="0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DB3D954-FD89-4754-AFAE-04B9DC1FCC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D06B-F200-465D-BC29-B17D2E9BFC90}">
  <dimension ref="K2:M10"/>
  <sheetViews>
    <sheetView topLeftCell="E1" zoomScale="190" zoomScaleNormal="190" workbookViewId="0">
      <selection activeCell="O1" sqref="O1"/>
    </sheetView>
  </sheetViews>
  <sheetFormatPr defaultRowHeight="12.75" x14ac:dyDescent="0.2"/>
  <cols>
    <col min="11" max="11" width="12.28515625" bestFit="1" customWidth="1"/>
    <col min="12" max="12" width="10.42578125" bestFit="1" customWidth="1"/>
  </cols>
  <sheetData>
    <row r="2" spans="11:13" x14ac:dyDescent="0.2">
      <c r="K2" t="s">
        <v>0</v>
      </c>
      <c r="L2" s="3">
        <v>2643.5</v>
      </c>
    </row>
    <row r="3" spans="11:13" x14ac:dyDescent="0.2">
      <c r="K3" t="s">
        <v>1</v>
      </c>
      <c r="L3">
        <v>184.11</v>
      </c>
    </row>
    <row r="4" spans="11:13" x14ac:dyDescent="0.2">
      <c r="K4" t="s">
        <v>2</v>
      </c>
      <c r="L4" s="2">
        <v>13469.159202000001</v>
      </c>
      <c r="M4" s="1" t="s">
        <v>3</v>
      </c>
    </row>
    <row r="5" spans="11:13" x14ac:dyDescent="0.2">
      <c r="K5" t="s">
        <v>5</v>
      </c>
      <c r="L5" s="2">
        <f>+L2*L4</f>
        <v>35605722.350487001</v>
      </c>
    </row>
    <row r="6" spans="11:13" x14ac:dyDescent="0.2">
      <c r="K6" t="s">
        <v>6</v>
      </c>
      <c r="L6" s="2">
        <f>L5/145</f>
        <v>245556.70586542759</v>
      </c>
    </row>
    <row r="7" spans="11:13" x14ac:dyDescent="0.2">
      <c r="K7" t="s">
        <v>4</v>
      </c>
      <c r="L7" s="2">
        <f>+L3*L4/10</f>
        <v>247980.69006802203</v>
      </c>
    </row>
    <row r="8" spans="11:13" x14ac:dyDescent="0.2">
      <c r="K8" t="s">
        <v>7</v>
      </c>
      <c r="L8" s="2">
        <f>7597094+6029041+5606133+11696448</f>
        <v>30928716</v>
      </c>
      <c r="M8" s="1" t="s">
        <v>3</v>
      </c>
    </row>
    <row r="9" spans="11:13" x14ac:dyDescent="0.2">
      <c r="K9" t="s">
        <v>8</v>
      </c>
      <c r="L9" s="2">
        <f>16721672+22193255+571385</f>
        <v>39486312</v>
      </c>
      <c r="M9" s="1" t="s">
        <v>3</v>
      </c>
    </row>
    <row r="10" spans="11:13" x14ac:dyDescent="0.2">
      <c r="K10" t="s">
        <v>9</v>
      </c>
      <c r="L10" s="2">
        <f>L5-L8+L9</f>
        <v>44163318.350487001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85B2-91D9-4FCF-AF59-B7FED0B6FEBE}">
  <dimension ref="A1:G16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defaultRowHeight="12.75" x14ac:dyDescent="0.2"/>
  <cols>
    <col min="1" max="1" width="5" bestFit="1" customWidth="1"/>
    <col min="2" max="2" width="12.28515625" bestFit="1" customWidth="1"/>
    <col min="3" max="3" width="10.42578125" bestFit="1" customWidth="1"/>
    <col min="5" max="5" width="10.42578125" bestFit="1" customWidth="1"/>
    <col min="7" max="7" width="10.42578125" bestFit="1" customWidth="1"/>
  </cols>
  <sheetData>
    <row r="1" spans="1:7" x14ac:dyDescent="0.2">
      <c r="A1" t="s">
        <v>10</v>
      </c>
    </row>
    <row r="2" spans="1:7" x14ac:dyDescent="0.2">
      <c r="C2" s="4">
        <v>45107</v>
      </c>
      <c r="D2" s="4">
        <f>C2+92</f>
        <v>45199</v>
      </c>
      <c r="E2" s="4">
        <f>+D2+92</f>
        <v>45291</v>
      </c>
      <c r="F2" s="4">
        <f>+E2+91</f>
        <v>45382</v>
      </c>
      <c r="G2" s="4">
        <f>+F2+91</f>
        <v>45473</v>
      </c>
    </row>
    <row r="3" spans="1:7" s="2" customFormat="1" x14ac:dyDescent="0.2">
      <c r="B3" s="2" t="s">
        <v>12</v>
      </c>
      <c r="C3" s="2">
        <v>9785454</v>
      </c>
      <c r="G3" s="2">
        <v>10845224</v>
      </c>
    </row>
    <row r="4" spans="1:7" s="2" customFormat="1" x14ac:dyDescent="0.2">
      <c r="B4" s="2" t="s">
        <v>13</v>
      </c>
      <c r="C4" s="2">
        <v>761377</v>
      </c>
      <c r="G4" s="2">
        <v>992656</v>
      </c>
    </row>
    <row r="5" spans="1:7" s="5" customFormat="1" x14ac:dyDescent="0.2">
      <c r="B5" s="5" t="s">
        <v>11</v>
      </c>
      <c r="C5" s="5">
        <f>+C3+C4</f>
        <v>10546831</v>
      </c>
      <c r="G5" s="5">
        <f>+G3+G4</f>
        <v>11837880</v>
      </c>
    </row>
    <row r="6" spans="1:7" x14ac:dyDescent="0.2">
      <c r="B6" t="s">
        <v>14</v>
      </c>
      <c r="C6" s="6">
        <v>8040979</v>
      </c>
      <c r="G6" s="6">
        <v>8774492</v>
      </c>
    </row>
    <row r="7" spans="1:7" x14ac:dyDescent="0.2">
      <c r="B7" t="s">
        <v>15</v>
      </c>
      <c r="C7" s="2">
        <f>+C3-C6</f>
        <v>1744475</v>
      </c>
      <c r="G7" s="2">
        <f>+G3-G6</f>
        <v>2070732</v>
      </c>
    </row>
    <row r="15" spans="1:7" x14ac:dyDescent="0.2">
      <c r="B15" t="s">
        <v>16</v>
      </c>
      <c r="C15" s="7">
        <f>+C7/C3</f>
        <v>0.17827226003004051</v>
      </c>
      <c r="G15" s="7">
        <f>+G7/G3</f>
        <v>0.19093492213715457</v>
      </c>
    </row>
    <row r="16" spans="1:7" x14ac:dyDescent="0.2">
      <c r="B16" t="s">
        <v>17</v>
      </c>
      <c r="C16" s="7">
        <v>0.18</v>
      </c>
      <c r="G16" s="7"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2024-09-25T14:46:28Z</dcterms:created>
  <dcterms:modified xsi:type="dcterms:W3CDTF">2024-09-25T15:05:01Z</dcterms:modified>
</cp:coreProperties>
</file>