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CBFE8E0-373F-46A7-A9E9-31F046340366}" xr6:coauthVersionLast="47" xr6:coauthVersionMax="47" xr10:uidLastSave="{00000000-0000-0000-0000-000000000000}"/>
  <bookViews>
    <workbookView xWindow="-25830" yWindow="2415" windowWidth="21720" windowHeight="17280" xr2:uid="{DEB15276-1D67-4AA8-BBF7-6CEEBE1A0D6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2" l="1"/>
  <c r="J14" i="2"/>
  <c r="K8" i="2"/>
  <c r="K10" i="2" s="1"/>
  <c r="K15" i="2" s="1"/>
  <c r="K17" i="2" s="1"/>
  <c r="K19" i="2" s="1"/>
  <c r="J8" i="2"/>
  <c r="J10" i="2" s="1"/>
  <c r="J15" i="2" s="1"/>
  <c r="J17" i="2" s="1"/>
  <c r="J19" i="2" s="1"/>
  <c r="M14" i="2"/>
  <c r="L14" i="2"/>
  <c r="M8" i="2"/>
  <c r="M10" i="2" s="1"/>
  <c r="M15" i="2" s="1"/>
  <c r="M17" i="2" s="1"/>
  <c r="M19" i="2" s="1"/>
  <c r="L8" i="2"/>
  <c r="L10" i="2" s="1"/>
  <c r="N14" i="2"/>
  <c r="N8" i="2"/>
  <c r="N10" i="2" s="1"/>
  <c r="O14" i="2"/>
  <c r="O8" i="2"/>
  <c r="O10" i="2" s="1"/>
  <c r="P14" i="2"/>
  <c r="P8" i="2"/>
  <c r="P10" i="2" s="1"/>
  <c r="Q14" i="2"/>
  <c r="Q8" i="2"/>
  <c r="Q10" i="2" s="1"/>
  <c r="R14" i="2"/>
  <c r="R8" i="2"/>
  <c r="R10" i="2" s="1"/>
  <c r="S14" i="2"/>
  <c r="S8" i="2"/>
  <c r="S10" i="2" s="1"/>
  <c r="V14" i="2"/>
  <c r="U14" i="2"/>
  <c r="T14" i="2"/>
  <c r="V8" i="2"/>
  <c r="V10" i="2" s="1"/>
  <c r="U8" i="2"/>
  <c r="T8" i="2"/>
  <c r="T10" i="2" s="1"/>
  <c r="T15" i="2" s="1"/>
  <c r="T17" i="2" s="1"/>
  <c r="T19" i="2" s="1"/>
  <c r="L15" i="2" l="1"/>
  <c r="L17" i="2" s="1"/>
  <c r="L19" i="2" s="1"/>
  <c r="N21" i="2"/>
  <c r="M21" i="2"/>
  <c r="O15" i="2"/>
  <c r="O17" i="2" s="1"/>
  <c r="O19" i="2" s="1"/>
  <c r="O21" i="2"/>
  <c r="N15" i="2"/>
  <c r="N17" i="2" s="1"/>
  <c r="N19" i="2" s="1"/>
  <c r="R21" i="2"/>
  <c r="P21" i="2"/>
  <c r="P15" i="2"/>
  <c r="P17" i="2" s="1"/>
  <c r="P19" i="2" s="1"/>
  <c r="Q21" i="2"/>
  <c r="U21" i="2"/>
  <c r="Q15" i="2"/>
  <c r="Q17" i="2" s="1"/>
  <c r="Q19" i="2" s="1"/>
  <c r="U10" i="2"/>
  <c r="U15" i="2"/>
  <c r="U17" i="2" s="1"/>
  <c r="U19" i="2" s="1"/>
  <c r="S21" i="2"/>
  <c r="R15" i="2"/>
  <c r="R17" i="2" s="1"/>
  <c r="R19" i="2" s="1"/>
  <c r="V15" i="2"/>
  <c r="V17" i="2" s="1"/>
  <c r="V19" i="2" s="1"/>
  <c r="V21" i="2"/>
  <c r="T21" i="2"/>
  <c r="S15" i="2"/>
  <c r="S17" i="2" s="1"/>
  <c r="S19" i="2" s="1"/>
  <c r="C14" i="2" l="1"/>
  <c r="C8" i="2"/>
  <c r="C10" i="2" s="1"/>
  <c r="F14" i="2"/>
  <c r="F8" i="2"/>
  <c r="F21" i="2" s="1"/>
  <c r="D14" i="2"/>
  <c r="D8" i="2"/>
  <c r="D10" i="2" s="1"/>
  <c r="G14" i="2"/>
  <c r="G8" i="2"/>
  <c r="G10" i="2" s="1"/>
  <c r="H14" i="2"/>
  <c r="E14" i="2"/>
  <c r="H8" i="2"/>
  <c r="E8" i="2"/>
  <c r="E10" i="2" s="1"/>
  <c r="E15" i="2" s="1"/>
  <c r="E17" i="2" s="1"/>
  <c r="E19" i="2" s="1"/>
  <c r="I6" i="1"/>
  <c r="I7" i="1" s="1"/>
  <c r="I5" i="1"/>
  <c r="I4" i="1"/>
  <c r="H21" i="2" l="1"/>
  <c r="C15" i="2"/>
  <c r="C17" i="2" s="1"/>
  <c r="C19" i="2" s="1"/>
  <c r="F10" i="2"/>
  <c r="F15" i="2" s="1"/>
  <c r="F17" i="2" s="1"/>
  <c r="F19" i="2" s="1"/>
  <c r="G21" i="2"/>
  <c r="D15" i="2"/>
  <c r="D17" i="2" s="1"/>
  <c r="D19" i="2" s="1"/>
  <c r="G15" i="2"/>
  <c r="G17" i="2" s="1"/>
  <c r="G19" i="2" s="1"/>
  <c r="H10" i="2"/>
  <c r="H15" i="2" s="1"/>
  <c r="H17" i="2" s="1"/>
  <c r="H19" i="2" s="1"/>
</calcChain>
</file>

<file path=xl/sharedStrings.xml><?xml version="1.0" encoding="utf-8"?>
<sst xmlns="http://schemas.openxmlformats.org/spreadsheetml/2006/main" count="33" uniqueCount="30">
  <si>
    <t>Price</t>
  </si>
  <si>
    <t>Shares</t>
  </si>
  <si>
    <t>MC</t>
  </si>
  <si>
    <t>Cash</t>
  </si>
  <si>
    <t>Debt</t>
  </si>
  <si>
    <t>EV</t>
  </si>
  <si>
    <t>Q424</t>
  </si>
  <si>
    <t>Main</t>
  </si>
  <si>
    <t>Advertising</t>
  </si>
  <si>
    <t>Revenue</t>
  </si>
  <si>
    <t>COGS</t>
  </si>
  <si>
    <t>Gross Profit</t>
  </si>
  <si>
    <t>S&amp;M</t>
  </si>
  <si>
    <t>R&amp;D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</si>
  <si>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</si>
  <si>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</si>
  <si>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</si>
  <si>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</si>
  <si>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</si>
  <si>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</si>
  <si>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</si>
  <si>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Revenue y/y</t>
  </si>
  <si>
    <t>Games</t>
  </si>
  <si>
    <t>Mobile</t>
  </si>
  <si>
    <t>Q423</t>
  </si>
  <si>
    <t>Q324</t>
  </si>
  <si>
    <t>Q323</t>
  </si>
  <si>
    <t>Q224</t>
  </si>
  <si>
    <t>Q223</t>
  </si>
  <si>
    <t>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</si>
</sst>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697945A-DB02-4422-80FA-0D2A8607E1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D3D1A-2151-4D12-8B81-15DBF5CB6153}">
  <dimension ref="H2:J7"/>
  <sheetViews>
    <sheetView tabSelected="1" zoomScale="205" zoomScaleNormal="205" workbookViewId="0">
      <selection activeCell="H6" sqref="H6"/>
    </sheetView>
  </sheetViews>
  <sheetFormatPr defaultRowHeight="12.75" x14ac:dyDescent="0.2"/>
  <cols>
    <col min="1" max="1" width="9.140625" customWidth="1"/>
    <col min="10" max="10" width="7" customWidth="1"/>
  </cols>
  <sheetData>
    <row r="2" spans="8:10" x14ac:dyDescent="0.2">
      <c r="H2" s="1" t="s">
        <v>0</v>
      </c>
      <c r="I2" s="1">
        <v>207</v>
      </c>
    </row>
    <row r="3" spans="8:10" x14ac:dyDescent="0.2">
      <c r="H3" t="s">
        <v>1</v>
      </c>
      <c r="I3" s="2">
        <v>176.49570600000001</v>
      </c>
      <c r="J3" s="3" t="s">
        <v>6</v>
      </c>
    </row>
    <row r="4" spans="8:10" x14ac:dyDescent="0.2">
      <c r="H4" t="s">
        <v>2</v>
      </c>
      <c r="I4" s="2">
        <f>+I2*I3</f>
        <v>36534.611142000002</v>
      </c>
    </row>
    <row r="5" spans="8:10" x14ac:dyDescent="0.2">
      <c r="H5" t="s">
        <v>3</v>
      </c>
      <c r="I5" s="2">
        <f>1206.8+87.2+14.9+3.3+87.2</f>
        <v>1399.4</v>
      </c>
      <c r="J5" s="3" t="s">
        <v>6</v>
      </c>
    </row>
    <row r="6" spans="8:10" x14ac:dyDescent="0.2">
      <c r="H6" t="s">
        <v>4</v>
      </c>
      <c r="I6" s="2">
        <f>3058.3+599.6</f>
        <v>3657.9</v>
      </c>
      <c r="J6" s="3" t="s">
        <v>6</v>
      </c>
    </row>
    <row r="7" spans="8:10" x14ac:dyDescent="0.2">
      <c r="H7" t="s">
        <v>5</v>
      </c>
      <c r="I7" s="2">
        <f>+I4-I5+I6</f>
        <v>38793.111142000002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CE25-D86D-4E08-85B1-9AB14BA3D0BF}">
  <dimension ref="A1:X25"/>
  <sheetViews>
    <sheetView zoomScale="145" zoomScaleNormal="145" workbookViewId="0">
      <pane xSplit="2" ySplit="2" topLeftCell="N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8.140625" bestFit="1" customWidth="1"/>
    <col min="3" max="8" width="9.140625" style="3"/>
    <col min="22" max="22" width="9" customWidth="1"/>
  </cols>
  <sheetData>
    <row r="1" spans="1:24" x14ac:dyDescent="0.2">
      <c r="A1" s="11" t="s">
        <v>7</v>
      </c>
    </row>
    <row r="2" spans="1:24" s="9" customFormat="1" x14ac:dyDescent="0.2">
      <c r="C2" s="10" t="s">
        <v>28</v>
      </c>
      <c r="D2" s="10" t="s">
        <v>26</v>
      </c>
      <c r="E2" s="10" t="s">
        <v>24</v>
      </c>
      <c r="F2" s="10" t="s">
        <v>27</v>
      </c>
      <c r="G2" s="10" t="s">
        <v>25</v>
      </c>
      <c r="H2" s="10" t="s">
        <v>6</v>
      </c>
      <c r="J2" s="9">
        <v>40999</v>
      </c>
      <c r="K2" s="9">
        <v>41364</v>
      </c>
      <c r="L2" s="9">
        <v>41729</v>
      </c>
      <c r="M2" s="9">
        <v>42094</v>
      </c>
      <c r="N2" s="9">
        <v>42460</v>
      </c>
      <c r="O2" s="9">
        <v>42825</v>
      </c>
      <c r="P2" s="9">
        <v>43190</v>
      </c>
      <c r="Q2" s="9">
        <v>43555</v>
      </c>
      <c r="R2" s="9">
        <v>43921</v>
      </c>
      <c r="S2" s="9">
        <v>44286</v>
      </c>
      <c r="T2" s="9">
        <v>44651</v>
      </c>
      <c r="U2" s="9">
        <v>45016</v>
      </c>
      <c r="V2" s="9">
        <v>45382</v>
      </c>
      <c r="W2" s="9">
        <v>45747</v>
      </c>
      <c r="X2" s="9">
        <v>46112</v>
      </c>
    </row>
    <row r="3" spans="1:24" x14ac:dyDescent="0.2">
      <c r="B3" t="s">
        <v>23</v>
      </c>
    </row>
    <row r="6" spans="1:24" s="2" customFormat="1" x14ac:dyDescent="0.2">
      <c r="B6" s="2" t="s">
        <v>22</v>
      </c>
      <c r="C6" s="6">
        <v>1096.0999999999999</v>
      </c>
      <c r="D6" s="6">
        <v>1128.5999999999999</v>
      </c>
      <c r="E6" s="6">
        <v>1208.2</v>
      </c>
      <c r="F6" s="6">
        <v>1216.7</v>
      </c>
      <c r="G6" s="6">
        <v>1233.9000000000001</v>
      </c>
      <c r="H6" s="6">
        <v>1243.0999999999999</v>
      </c>
      <c r="J6" s="2">
        <v>825.82299999999998</v>
      </c>
      <c r="K6" s="2">
        <v>1214.4829999999999</v>
      </c>
      <c r="L6" s="2">
        <v>2350.5680000000002</v>
      </c>
      <c r="M6" s="2">
        <v>1082.9380000000001</v>
      </c>
      <c r="N6" s="2">
        <v>1413.6980000000001</v>
      </c>
      <c r="O6" s="2">
        <v>1779.748</v>
      </c>
      <c r="P6" s="2">
        <v>1792.8920000000001</v>
      </c>
      <c r="Q6" s="2">
        <v>2668.3939999999998</v>
      </c>
      <c r="R6" s="2">
        <v>3088.97</v>
      </c>
      <c r="S6" s="2">
        <v>3319.7</v>
      </c>
      <c r="T6" s="2">
        <v>3423.2</v>
      </c>
      <c r="U6" s="2">
        <v>4735.6000000000004</v>
      </c>
      <c r="V6" s="2">
        <v>4693.5</v>
      </c>
    </row>
    <row r="7" spans="1:24" s="2" customFormat="1" x14ac:dyDescent="0.2">
      <c r="B7" s="2" t="s">
        <v>8</v>
      </c>
      <c r="C7" s="6">
        <v>188.6</v>
      </c>
      <c r="D7" s="6">
        <v>170.6</v>
      </c>
      <c r="E7" s="6">
        <v>158.1</v>
      </c>
      <c r="F7" s="6">
        <v>121.5</v>
      </c>
      <c r="G7" s="6">
        <v>119.2</v>
      </c>
      <c r="H7" s="6">
        <v>116.7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53.1</v>
      </c>
      <c r="T7" s="2">
        <v>81.599999999999994</v>
      </c>
      <c r="U7" s="2">
        <v>614.29999999999995</v>
      </c>
      <c r="V7" s="2">
        <v>656.1</v>
      </c>
    </row>
    <row r="8" spans="1:24" s="4" customFormat="1" x14ac:dyDescent="0.2">
      <c r="B8" s="4" t="s">
        <v>9</v>
      </c>
      <c r="C8" s="7">
        <f>+C6+C7</f>
        <v>1284.6999999999998</v>
      </c>
      <c r="D8" s="7">
        <f>+D6+D7</f>
        <v>1299.1999999999998</v>
      </c>
      <c r="E8" s="7">
        <f>+E6+E7</f>
        <v>1366.3</v>
      </c>
      <c r="F8" s="7">
        <f>+F6+F7</f>
        <v>1338.2</v>
      </c>
      <c r="G8" s="7">
        <f>+G6+G7</f>
        <v>1353.1000000000001</v>
      </c>
      <c r="H8" s="7">
        <f>+H6+H7</f>
        <v>1359.8</v>
      </c>
      <c r="J8" s="4">
        <f t="shared" ref="J8" si="0">+J6+J7</f>
        <v>825.82299999999998</v>
      </c>
      <c r="K8" s="4">
        <f t="shared" ref="K8" si="1">+K6+K7</f>
        <v>1214.4829999999999</v>
      </c>
      <c r="L8" s="4">
        <f t="shared" ref="L8:M8" si="2">+L6+L7</f>
        <v>2350.5680000000002</v>
      </c>
      <c r="M8" s="4">
        <f t="shared" si="2"/>
        <v>1082.9380000000001</v>
      </c>
      <c r="N8" s="4">
        <f>+N6+N7</f>
        <v>1413.6980000000001</v>
      </c>
      <c r="O8" s="4">
        <f>+O6+O7</f>
        <v>1779.748</v>
      </c>
      <c r="P8" s="4">
        <f>+P6+P7</f>
        <v>1792.8920000000001</v>
      </c>
      <c r="Q8" s="4">
        <f>+Q6+Q7</f>
        <v>2668.3939999999998</v>
      </c>
      <c r="R8" s="4">
        <f>+R6+R7</f>
        <v>3088.97</v>
      </c>
      <c r="S8" s="4">
        <f>+S6+S7</f>
        <v>3372.7999999999997</v>
      </c>
      <c r="T8" s="4">
        <f>+T6+T7</f>
        <v>3504.7999999999997</v>
      </c>
      <c r="U8" s="4">
        <f t="shared" ref="U8:V8" si="3">+U6+U7</f>
        <v>5349.9000000000005</v>
      </c>
      <c r="V8" s="4">
        <f t="shared" si="3"/>
        <v>5349.6</v>
      </c>
    </row>
    <row r="9" spans="1:24" s="2" customFormat="1" x14ac:dyDescent="0.2">
      <c r="B9" s="2" t="s">
        <v>10</v>
      </c>
      <c r="C9" s="6">
        <v>605.5</v>
      </c>
      <c r="D9" s="6">
        <v>883.8</v>
      </c>
      <c r="E9" s="6">
        <v>688.2</v>
      </c>
      <c r="F9" s="6">
        <v>567.1</v>
      </c>
      <c r="G9" s="6">
        <v>625.20000000000005</v>
      </c>
      <c r="H9" s="6">
        <v>599.9</v>
      </c>
      <c r="J9" s="2">
        <v>813.87300000000005</v>
      </c>
      <c r="K9" s="2">
        <v>813.87300000000005</v>
      </c>
      <c r="L9" s="2">
        <v>813.87300000000005</v>
      </c>
      <c r="M9" s="2">
        <v>813.87300000000005</v>
      </c>
      <c r="N9" s="2">
        <v>813.87300000000005</v>
      </c>
      <c r="O9" s="2">
        <v>1022.9589999999999</v>
      </c>
      <c r="P9" s="2">
        <v>898.31100000000004</v>
      </c>
      <c r="Q9" s="2">
        <v>1523.644</v>
      </c>
      <c r="R9" s="2">
        <v>1542.45</v>
      </c>
      <c r="S9" s="2">
        <v>1535.1</v>
      </c>
      <c r="T9" s="2">
        <v>1535.4</v>
      </c>
      <c r="U9" s="2">
        <v>3064.6</v>
      </c>
      <c r="V9" s="2">
        <v>3107.8</v>
      </c>
    </row>
    <row r="10" spans="1:24" s="2" customFormat="1" x14ac:dyDescent="0.2">
      <c r="B10" s="2" t="s">
        <v>11</v>
      </c>
      <c r="C10" s="6">
        <f>+C8-C9</f>
        <v>679.19999999999982</v>
      </c>
      <c r="D10" s="6">
        <f>+D8-D9</f>
        <v>415.39999999999986</v>
      </c>
      <c r="E10" s="6">
        <f>+E8-E9</f>
        <v>678.09999999999991</v>
      </c>
      <c r="F10" s="6">
        <f>+F8-F9</f>
        <v>771.1</v>
      </c>
      <c r="G10" s="6">
        <f>+G8-G9</f>
        <v>727.90000000000009</v>
      </c>
      <c r="H10" s="6">
        <f>+H8-H9</f>
        <v>759.9</v>
      </c>
      <c r="J10" s="2">
        <f t="shared" ref="J10" si="4">+J8-J9</f>
        <v>11.949999999999932</v>
      </c>
      <c r="K10" s="2">
        <f t="shared" ref="K10" si="5">+K8-K9</f>
        <v>400.6099999999999</v>
      </c>
      <c r="L10" s="2">
        <f t="shared" ref="L10" si="6">+L8-L9</f>
        <v>1536.6950000000002</v>
      </c>
      <c r="M10" s="2">
        <f t="shared" ref="M10" si="7">+M8-M9</f>
        <v>269.06500000000005</v>
      </c>
      <c r="N10" s="2">
        <f t="shared" ref="N10:U10" si="8">+N8-N9</f>
        <v>599.82500000000005</v>
      </c>
      <c r="O10" s="2">
        <f t="shared" si="8"/>
        <v>756.7890000000001</v>
      </c>
      <c r="P10" s="2">
        <f t="shared" si="8"/>
        <v>894.58100000000002</v>
      </c>
      <c r="Q10" s="2">
        <f t="shared" si="8"/>
        <v>1144.7499999999998</v>
      </c>
      <c r="R10" s="2">
        <f t="shared" si="8"/>
        <v>1546.5199999999998</v>
      </c>
      <c r="S10" s="2">
        <f t="shared" si="8"/>
        <v>1837.6999999999998</v>
      </c>
      <c r="T10" s="2">
        <f t="shared" si="8"/>
        <v>1969.3999999999996</v>
      </c>
      <c r="U10" s="2">
        <f t="shared" si="8"/>
        <v>2285.3000000000006</v>
      </c>
      <c r="V10" s="2">
        <f>+V8-V9</f>
        <v>2241.8000000000002</v>
      </c>
    </row>
    <row r="11" spans="1:24" s="2" customFormat="1" x14ac:dyDescent="0.2">
      <c r="B11" s="2" t="s">
        <v>12</v>
      </c>
      <c r="C11" s="6">
        <v>399.4</v>
      </c>
      <c r="D11" s="6">
        <v>334.6</v>
      </c>
      <c r="E11" s="6">
        <v>367.3</v>
      </c>
      <c r="F11" s="6">
        <v>431.4</v>
      </c>
      <c r="G11" s="6">
        <v>461.3</v>
      </c>
      <c r="H11" s="6">
        <v>388.9</v>
      </c>
      <c r="J11" s="2">
        <v>198.309</v>
      </c>
      <c r="K11" s="2">
        <v>198.309</v>
      </c>
      <c r="L11" s="2">
        <v>198.309</v>
      </c>
      <c r="M11" s="2">
        <v>198.309</v>
      </c>
      <c r="N11" s="2">
        <v>198.309</v>
      </c>
      <c r="O11" s="2">
        <v>285.45299999999997</v>
      </c>
      <c r="P11" s="2">
        <v>256.09199999999998</v>
      </c>
      <c r="Q11" s="2">
        <v>391.4</v>
      </c>
      <c r="R11" s="2">
        <v>458.42399999999998</v>
      </c>
      <c r="S11" s="2">
        <v>445</v>
      </c>
      <c r="T11" s="2">
        <v>516.4</v>
      </c>
      <c r="U11" s="2">
        <v>1586.5</v>
      </c>
      <c r="V11" s="2">
        <v>1550.2</v>
      </c>
    </row>
    <row r="12" spans="1:24" s="2" customFormat="1" x14ac:dyDescent="0.2">
      <c r="B12" s="2" t="s">
        <v>13</v>
      </c>
      <c r="C12" s="6">
        <v>238.6</v>
      </c>
      <c r="D12" s="6">
        <v>232.1</v>
      </c>
      <c r="E12" s="6">
        <v>232</v>
      </c>
      <c r="F12" s="6">
        <v>219.8</v>
      </c>
      <c r="G12" s="6">
        <v>246.7</v>
      </c>
      <c r="H12" s="6">
        <v>240.9</v>
      </c>
      <c r="J12" s="2">
        <v>192.452</v>
      </c>
      <c r="K12" s="2">
        <v>192.452</v>
      </c>
      <c r="L12" s="2">
        <v>192.452</v>
      </c>
      <c r="M12" s="2">
        <v>192.452</v>
      </c>
      <c r="N12" s="2">
        <v>192.452</v>
      </c>
      <c r="O12" s="2">
        <v>211.40899999999999</v>
      </c>
      <c r="P12" s="2">
        <v>247.828</v>
      </c>
      <c r="Q12" s="2">
        <v>281.23399999999998</v>
      </c>
      <c r="R12" s="2">
        <v>318.23500000000001</v>
      </c>
      <c r="S12" s="2">
        <v>317.3</v>
      </c>
      <c r="T12" s="2">
        <v>406.6</v>
      </c>
      <c r="U12" s="2">
        <v>887.6</v>
      </c>
      <c r="V12" s="2">
        <v>948.2</v>
      </c>
    </row>
    <row r="13" spans="1:24" s="2" customFormat="1" x14ac:dyDescent="0.2">
      <c r="B13" s="2" t="s">
        <v>14</v>
      </c>
      <c r="C13" s="6">
        <v>197.9</v>
      </c>
      <c r="D13" s="6">
        <v>178.3</v>
      </c>
      <c r="E13" s="6">
        <v>165</v>
      </c>
      <c r="F13" s="6">
        <v>210.5</v>
      </c>
      <c r="G13" s="6">
        <v>253</v>
      </c>
      <c r="H13" s="6">
        <v>189.6</v>
      </c>
      <c r="J13" s="2">
        <v>119.807</v>
      </c>
      <c r="K13" s="2">
        <v>119.807</v>
      </c>
      <c r="L13" s="2">
        <v>119.807</v>
      </c>
      <c r="M13" s="2">
        <v>119.807</v>
      </c>
      <c r="N13" s="2">
        <v>119.807</v>
      </c>
      <c r="O13" s="2">
        <v>137.91499999999999</v>
      </c>
      <c r="P13" s="2">
        <v>196.37299999999999</v>
      </c>
      <c r="Q13" s="2">
        <v>230.17</v>
      </c>
      <c r="R13" s="2">
        <v>296.39800000000002</v>
      </c>
      <c r="S13" s="2">
        <v>390.4</v>
      </c>
      <c r="T13" s="2">
        <v>510.9</v>
      </c>
      <c r="U13" s="2">
        <v>839.5</v>
      </c>
      <c r="V13" s="2">
        <v>716.1</v>
      </c>
    </row>
    <row r="14" spans="1:24" s="2" customFormat="1" x14ac:dyDescent="0.2">
      <c r="B14" s="2" t="s">
        <v>15</v>
      </c>
      <c r="C14" s="6">
        <f>SUM(C11:C13)</f>
        <v>835.9</v>
      </c>
      <c r="D14" s="6">
        <f>SUM(D11:D13)</f>
        <v>745</v>
      </c>
      <c r="E14" s="6">
        <f>SUM(E11:E13)</f>
        <v>764.3</v>
      </c>
      <c r="F14" s="6">
        <f t="shared" ref="F14:H14" si="9">SUM(F11:F13)</f>
        <v>861.7</v>
      </c>
      <c r="G14" s="6">
        <f t="shared" si="9"/>
        <v>961</v>
      </c>
      <c r="H14" s="6">
        <f t="shared" si="9"/>
        <v>819.4</v>
      </c>
      <c r="J14" s="6">
        <f t="shared" ref="J14" si="10">SUM(J11:J13)</f>
        <v>510.56799999999998</v>
      </c>
      <c r="K14" s="6">
        <f t="shared" ref="K14" si="11">SUM(K11:K13)</f>
        <v>510.56799999999998</v>
      </c>
      <c r="L14" s="6">
        <f t="shared" ref="L14" si="12">SUM(L11:L13)</f>
        <v>510.56799999999998</v>
      </c>
      <c r="M14" s="6">
        <f t="shared" ref="M14" si="13">SUM(M11:M13)</f>
        <v>510.56799999999998</v>
      </c>
      <c r="N14" s="6">
        <f t="shared" ref="N14:T14" si="14">SUM(N11:N13)</f>
        <v>510.56799999999998</v>
      </c>
      <c r="O14" s="6">
        <f t="shared" si="14"/>
        <v>634.77699999999993</v>
      </c>
      <c r="P14" s="6">
        <f t="shared" si="14"/>
        <v>700.29299999999989</v>
      </c>
      <c r="Q14" s="6">
        <f t="shared" si="14"/>
        <v>902.80399999999997</v>
      </c>
      <c r="R14" s="6">
        <f t="shared" si="14"/>
        <v>1073.057</v>
      </c>
      <c r="S14" s="6">
        <f t="shared" si="14"/>
        <v>1152.6999999999998</v>
      </c>
      <c r="T14" s="6">
        <f t="shared" si="14"/>
        <v>1433.9</v>
      </c>
      <c r="U14" s="6">
        <f t="shared" ref="U14" si="15">SUM(U11:U13)</f>
        <v>3313.6</v>
      </c>
      <c r="V14" s="6">
        <f t="shared" ref="V14" si="16">SUM(V11:V13)</f>
        <v>3214.5</v>
      </c>
    </row>
    <row r="15" spans="1:24" s="2" customFormat="1" x14ac:dyDescent="0.2">
      <c r="B15" s="2" t="s">
        <v>16</v>
      </c>
      <c r="C15" s="6">
        <f>+C10-C14</f>
        <v>-156.70000000000016</v>
      </c>
      <c r="D15" s="6">
        <f>+D10-D14</f>
        <v>-329.60000000000014</v>
      </c>
      <c r="E15" s="6">
        <f>+E10-E14</f>
        <v>-86.200000000000045</v>
      </c>
      <c r="F15" s="6">
        <f t="shared" ref="F15:H15" si="17">+F10-F14</f>
        <v>-90.600000000000023</v>
      </c>
      <c r="G15" s="6">
        <f t="shared" si="17"/>
        <v>-233.09999999999991</v>
      </c>
      <c r="H15" s="6">
        <f t="shared" si="17"/>
        <v>-59.5</v>
      </c>
      <c r="J15" s="6">
        <f t="shared" ref="J15" si="18">+J10-J14</f>
        <v>-498.61800000000005</v>
      </c>
      <c r="K15" s="6">
        <f t="shared" ref="K15" si="19">+K10-K14</f>
        <v>-109.95800000000008</v>
      </c>
      <c r="L15" s="6">
        <f t="shared" ref="L15:M15" si="20">+L10-L14</f>
        <v>1026.1270000000002</v>
      </c>
      <c r="M15" s="6">
        <f t="shared" si="20"/>
        <v>-241.50299999999993</v>
      </c>
      <c r="N15" s="6">
        <f>+N10-N14</f>
        <v>89.257000000000062</v>
      </c>
      <c r="O15" s="6">
        <f>+O10-O14</f>
        <v>122.01200000000017</v>
      </c>
      <c r="P15" s="6">
        <f>+P10-P14</f>
        <v>194.28800000000012</v>
      </c>
      <c r="Q15" s="6">
        <f>+Q10-Q14</f>
        <v>241.9459999999998</v>
      </c>
      <c r="R15" s="6">
        <f>+R10-R14</f>
        <v>473.46299999999974</v>
      </c>
      <c r="S15" s="6">
        <f>+S10-S14</f>
        <v>685</v>
      </c>
      <c r="T15" s="6">
        <f>+T10-T14</f>
        <v>535.49999999999955</v>
      </c>
      <c r="U15" s="6">
        <f t="shared" ref="U15" si="21">+U10-U14</f>
        <v>-1028.2999999999993</v>
      </c>
      <c r="V15" s="6">
        <f t="shared" ref="V15" si="22">+V10-V14</f>
        <v>-972.69999999999982</v>
      </c>
    </row>
    <row r="16" spans="1:24" s="2" customFormat="1" x14ac:dyDescent="0.2">
      <c r="B16" s="2" t="s">
        <v>17</v>
      </c>
      <c r="C16" s="6">
        <v>-25.4</v>
      </c>
      <c r="D16" s="6">
        <v>-31.1</v>
      </c>
      <c r="E16" s="6">
        <v>-22.5</v>
      </c>
      <c r="F16" s="6">
        <v>-24.2</v>
      </c>
      <c r="G16" s="6">
        <v>-25.9</v>
      </c>
      <c r="H16" s="6">
        <v>-21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1.048</v>
      </c>
      <c r="P16" s="2">
        <v>1.048</v>
      </c>
      <c r="Q16" s="2">
        <v>26.113</v>
      </c>
    </row>
    <row r="17" spans="2:22" s="2" customFormat="1" x14ac:dyDescent="0.2">
      <c r="B17" s="2" t="s">
        <v>18</v>
      </c>
      <c r="C17" s="6">
        <f>+C15+C16</f>
        <v>-182.10000000000016</v>
      </c>
      <c r="D17" s="6">
        <f>+D15+D16</f>
        <v>-360.70000000000016</v>
      </c>
      <c r="E17" s="6">
        <f>+E15+E16</f>
        <v>-108.70000000000005</v>
      </c>
      <c r="F17" s="6">
        <f>+F15+F16</f>
        <v>-114.80000000000003</v>
      </c>
      <c r="G17" s="6">
        <f>+G15+G16</f>
        <v>-258.99999999999989</v>
      </c>
      <c r="H17" s="6">
        <f>+H15+H16</f>
        <v>-80.5</v>
      </c>
      <c r="J17" s="6">
        <f t="shared" ref="J17" si="23">+J15+J16</f>
        <v>-498.61800000000005</v>
      </c>
      <c r="K17" s="6">
        <f t="shared" ref="K17" si="24">+K15+K16</f>
        <v>-109.95800000000008</v>
      </c>
      <c r="L17" s="6">
        <f t="shared" ref="L17" si="25">+L15+L16</f>
        <v>1026.1270000000002</v>
      </c>
      <c r="M17" s="6">
        <f t="shared" ref="M17" si="26">+M15+M16</f>
        <v>-241.50299999999993</v>
      </c>
      <c r="N17" s="6">
        <f t="shared" ref="N17:V17" si="27">+N15+N16</f>
        <v>89.257000000000062</v>
      </c>
      <c r="O17" s="6">
        <f t="shared" si="27"/>
        <v>123.06000000000017</v>
      </c>
      <c r="P17" s="6">
        <f t="shared" si="27"/>
        <v>195.33600000000013</v>
      </c>
      <c r="Q17" s="6">
        <f t="shared" si="27"/>
        <v>268.0589999999998</v>
      </c>
      <c r="R17" s="6">
        <f t="shared" si="27"/>
        <v>473.46299999999974</v>
      </c>
      <c r="S17" s="6">
        <f t="shared" si="27"/>
        <v>685</v>
      </c>
      <c r="T17" s="6">
        <f t="shared" si="27"/>
        <v>535.49999999999955</v>
      </c>
      <c r="U17" s="6">
        <f t="shared" si="27"/>
        <v>-1028.2999999999993</v>
      </c>
      <c r="V17" s="6">
        <f t="shared" si="27"/>
        <v>-972.69999999999982</v>
      </c>
    </row>
    <row r="18" spans="2:22" s="2" customFormat="1" x14ac:dyDescent="0.2">
      <c r="B18" s="2" t="s">
        <v>19</v>
      </c>
      <c r="C18" s="6">
        <v>-22.9</v>
      </c>
      <c r="D18" s="6">
        <v>-33.4</v>
      </c>
      <c r="E18" s="6">
        <v>-60.7</v>
      </c>
      <c r="F18" s="6">
        <v>49.8</v>
      </c>
      <c r="G18" s="6">
        <v>41.2</v>
      </c>
      <c r="H18" s="6">
        <v>-27.7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9.6620000000000008</v>
      </c>
      <c r="P18" s="2">
        <v>-36.908000000000001</v>
      </c>
      <c r="Q18" s="2">
        <v>-101.05200000000001</v>
      </c>
    </row>
    <row r="19" spans="2:22" s="2" customFormat="1" x14ac:dyDescent="0.2">
      <c r="B19" s="2" t="s">
        <v>20</v>
      </c>
      <c r="C19" s="6">
        <f>+C17-C18</f>
        <v>-159.20000000000016</v>
      </c>
      <c r="D19" s="6">
        <f>+D17-D18</f>
        <v>-327.30000000000018</v>
      </c>
      <c r="E19" s="6">
        <f>+E17-E18</f>
        <v>-48.000000000000043</v>
      </c>
      <c r="F19" s="6">
        <f>+F17-F18</f>
        <v>-164.60000000000002</v>
      </c>
      <c r="G19" s="6">
        <f>+G17-G18</f>
        <v>-300.19999999999987</v>
      </c>
      <c r="H19" s="6">
        <f>+H17-H18</f>
        <v>-52.8</v>
      </c>
      <c r="J19" s="6">
        <f t="shared" ref="J19" si="28">+J17-J18</f>
        <v>-498.61800000000005</v>
      </c>
      <c r="K19" s="6">
        <f t="shared" ref="K19" si="29">+K17-K18</f>
        <v>-109.95800000000008</v>
      </c>
      <c r="L19" s="6">
        <f t="shared" ref="L19" si="30">+L17-L18</f>
        <v>1026.1270000000002</v>
      </c>
      <c r="M19" s="6">
        <f t="shared" ref="M19" si="31">+M17-M18</f>
        <v>-241.50299999999993</v>
      </c>
      <c r="N19" s="6">
        <f t="shared" ref="N19:V19" si="32">+N17-N18</f>
        <v>89.257000000000062</v>
      </c>
      <c r="O19" s="6">
        <f t="shared" si="32"/>
        <v>113.39800000000017</v>
      </c>
      <c r="P19" s="6">
        <f t="shared" si="32"/>
        <v>232.24400000000014</v>
      </c>
      <c r="Q19" s="6">
        <f t="shared" si="32"/>
        <v>369.11099999999982</v>
      </c>
      <c r="R19" s="6">
        <f t="shared" si="32"/>
        <v>473.46299999999974</v>
      </c>
      <c r="S19" s="6">
        <f t="shared" si="32"/>
        <v>685</v>
      </c>
      <c r="T19" s="6">
        <f t="shared" si="32"/>
        <v>535.49999999999955</v>
      </c>
      <c r="U19" s="6">
        <f t="shared" si="32"/>
        <v>-1028.2999999999993</v>
      </c>
      <c r="V19" s="6">
        <f t="shared" si="32"/>
        <v>-972.69999999999982</v>
      </c>
    </row>
    <row r="21" spans="2:22" x14ac:dyDescent="0.2">
      <c r="B21" s="2" t="s">
        <v>21</v>
      </c>
      <c r="F21" s="8">
        <f>+F8/C8-1</f>
        <v>4.1643963571261988E-2</v>
      </c>
      <c r="G21" s="8">
        <f>+G8/D8-1</f>
        <v>4.1487068965517571E-2</v>
      </c>
      <c r="H21" s="8">
        <f>+H8/E8-1</f>
        <v>-4.7573739295908579E-3</v>
      </c>
      <c r="M21" s="5">
        <f>+M8/L8-1</f>
        <v>-0.53928667453994095</v>
      </c>
      <c r="N21" s="5">
        <f>+N8/M8-1</f>
        <v>0.30542838094147573</v>
      </c>
      <c r="O21" s="5">
        <f>+O8/N8-1</f>
        <v>0.25893083246916948</v>
      </c>
      <c r="P21" s="5">
        <f>+P8/O8-1</f>
        <v>7.3853152244025555E-3</v>
      </c>
      <c r="Q21" s="5">
        <f>+Q8/P8-1</f>
        <v>0.48831831476742593</v>
      </c>
      <c r="R21" s="5">
        <f>+R8/Q8-1</f>
        <v>0.15761390559265243</v>
      </c>
      <c r="S21" s="5">
        <f>+S8/R8-1</f>
        <v>9.18849972644602E-2</v>
      </c>
      <c r="T21" s="5">
        <f>+T8/S8-1</f>
        <v>3.9136622390891773E-2</v>
      </c>
      <c r="U21" s="5">
        <f>+U8/T8-1</f>
        <v>0.52644944076694844</v>
      </c>
      <c r="V21" s="5">
        <f>+V8/U8-1</f>
        <v>-5.6075814501288512E-5</v>
      </c>
    </row>
    <row r="25" spans="2:22" x14ac:dyDescent="0.2">
      <c r="B25" t="s">
        <v>29</v>
      </c>
      <c r="J25" s="2">
        <v>-84.963999999999999</v>
      </c>
      <c r="K25" s="2">
        <v>-4.5670000000000002</v>
      </c>
      <c r="L25" s="2">
        <v>700.26199999999994</v>
      </c>
      <c r="M25" s="2">
        <v>212.81399999999999</v>
      </c>
      <c r="N25" s="2">
        <v>261.30500000000001</v>
      </c>
      <c r="O25" s="2">
        <v>331.42899999999997</v>
      </c>
      <c r="P25" s="2">
        <v>493.52699999999999</v>
      </c>
      <c r="Q25" s="2">
        <v>843.51499999999999</v>
      </c>
      <c r="R25" s="2">
        <v>685.678</v>
      </c>
      <c r="S25" s="2">
        <v>912.3</v>
      </c>
      <c r="T25" s="2">
        <v>258</v>
      </c>
      <c r="U25" s="2">
        <v>1.1000000000000001</v>
      </c>
      <c r="V25" s="2">
        <v>-16.100000000000001</v>
      </c>
    </row>
  </sheetData>
  <hyperlinks>
    <hyperlink ref="A1" location="Main!A1" display="Main" xr:uid="{E81F4F11-683D-4AF0-9B40-28B2FE1DB0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2025-03-19T16:26:51Z</dcterms:created>
  <dcterms:modified xsi:type="dcterms:W3CDTF">2025-03-19T18:17:22Z</dcterms:modified>
</cp:coreProperties>
</file>