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3EEA315-0DF8-4746-8B85-C731BA5926EE}" xr6:coauthVersionLast="47" xr6:coauthVersionMax="47" xr10:uidLastSave="{00000000-0000-0000-0000-000000000000}"/>
  <bookViews>
    <workbookView xWindow="-22860" yWindow="2715" windowWidth="21630" windowHeight="17655" activeTab="1" xr2:uid="{D6B75901-C017-445A-A747-BAD01E858DA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2" l="1"/>
  <c r="R11" i="2"/>
  <c r="R12" i="2" s="1"/>
  <c r="Q11" i="2"/>
  <c r="Q12" i="2" s="1"/>
  <c r="R20" i="2"/>
  <c r="S20" i="2"/>
  <c r="T27" i="2"/>
  <c r="U27" i="2"/>
  <c r="T20" i="2"/>
  <c r="S11" i="2"/>
  <c r="S12" i="2" s="1"/>
  <c r="S14" i="2" s="1"/>
  <c r="S16" i="2" s="1"/>
  <c r="V27" i="2"/>
  <c r="AA11" i="2"/>
  <c r="AA12" i="2" s="1"/>
  <c r="AA14" i="2" s="1"/>
  <c r="AA16" i="2" s="1"/>
  <c r="Z11" i="2"/>
  <c r="Z12" i="2" s="1"/>
  <c r="Z14" i="2" s="1"/>
  <c r="Z16" i="2" s="1"/>
  <c r="Y11" i="2"/>
  <c r="Y12" i="2" s="1"/>
  <c r="Y14" i="2" s="1"/>
  <c r="Y16" i="2" s="1"/>
  <c r="X11" i="2"/>
  <c r="X12" i="2" s="1"/>
  <c r="X14" i="2" s="1"/>
  <c r="X16" i="2" s="1"/>
  <c r="W11" i="2"/>
  <c r="W12" i="2" s="1"/>
  <c r="W14" i="2" s="1"/>
  <c r="W16" i="2" s="1"/>
  <c r="V11" i="2"/>
  <c r="V12" i="2" s="1"/>
  <c r="V14" i="2" s="1"/>
  <c r="V16" i="2" s="1"/>
  <c r="U11" i="2"/>
  <c r="U12" i="2" s="1"/>
  <c r="U14" i="2" s="1"/>
  <c r="U16" i="2" s="1"/>
  <c r="T11" i="2"/>
  <c r="T12" i="2" s="1"/>
  <c r="T14" i="2" s="1"/>
  <c r="T16" i="2" s="1"/>
  <c r="U20" i="2"/>
  <c r="V20" i="2"/>
  <c r="W27" i="2"/>
  <c r="Y27" i="2"/>
  <c r="X27" i="2"/>
  <c r="AB27" i="2"/>
  <c r="AA27" i="2"/>
  <c r="Z27" i="2"/>
  <c r="W6" i="2"/>
  <c r="W20" i="2" s="1"/>
  <c r="X6" i="2"/>
  <c r="X20" i="2" s="1"/>
  <c r="Y6" i="2"/>
  <c r="Z6" i="2"/>
  <c r="AA6" i="2"/>
  <c r="AA20" i="2" s="1"/>
  <c r="AD13" i="2"/>
  <c r="AC13" i="2"/>
  <c r="AB8" i="2"/>
  <c r="AB22" i="2" s="1"/>
  <c r="AC8" i="2"/>
  <c r="AC22" i="2" s="1"/>
  <c r="AB11" i="2"/>
  <c r="AC11" i="2"/>
  <c r="AD11" i="2"/>
  <c r="AD8" i="2"/>
  <c r="AD22" i="2" s="1"/>
  <c r="AD20" i="2"/>
  <c r="AC20" i="2"/>
  <c r="L26" i="2"/>
  <c r="M26" i="2" s="1"/>
  <c r="H26" i="2"/>
  <c r="I26" i="2" s="1"/>
  <c r="H25" i="2"/>
  <c r="L25" i="2"/>
  <c r="K27" i="2"/>
  <c r="G27" i="2"/>
  <c r="G11" i="2"/>
  <c r="G8" i="2"/>
  <c r="G22" i="2" s="1"/>
  <c r="K13" i="2"/>
  <c r="K20" i="2"/>
  <c r="K11" i="2"/>
  <c r="K8" i="2"/>
  <c r="K22" i="2" s="1"/>
  <c r="H13" i="2"/>
  <c r="H11" i="2"/>
  <c r="H8" i="2"/>
  <c r="H22" i="2" s="1"/>
  <c r="L20" i="2"/>
  <c r="L13" i="2"/>
  <c r="L11" i="2"/>
  <c r="L8" i="2"/>
  <c r="K7" i="1"/>
  <c r="K6" i="1"/>
  <c r="K5" i="1"/>
  <c r="M20" i="2"/>
  <c r="I13" i="2"/>
  <c r="M13" i="2"/>
  <c r="I11" i="2"/>
  <c r="M11" i="2"/>
  <c r="M8" i="2"/>
  <c r="M22" i="2" s="1"/>
  <c r="I8" i="2"/>
  <c r="I22" i="2" s="1"/>
  <c r="K4" i="1"/>
  <c r="Y20" i="2" l="1"/>
  <c r="Z20" i="2"/>
  <c r="H27" i="2"/>
  <c r="AB20" i="2"/>
  <c r="L27" i="2"/>
  <c r="L12" i="2"/>
  <c r="L14" i="2" s="1"/>
  <c r="L16" i="2" s="1"/>
  <c r="L17" i="2" s="1"/>
  <c r="AB12" i="2"/>
  <c r="AB23" i="2" s="1"/>
  <c r="AD12" i="2"/>
  <c r="AC12" i="2"/>
  <c r="I25" i="2"/>
  <c r="I27" i="2" s="1"/>
  <c r="H12" i="2"/>
  <c r="H23" i="2" s="1"/>
  <c r="L22" i="2"/>
  <c r="L23" i="2"/>
  <c r="M25" i="2"/>
  <c r="M27" i="2" s="1"/>
  <c r="H14" i="2"/>
  <c r="H16" i="2" s="1"/>
  <c r="H17" i="2" s="1"/>
  <c r="G12" i="2"/>
  <c r="K12" i="2"/>
  <c r="M12" i="2"/>
  <c r="I12" i="2"/>
  <c r="I23" i="2" s="1"/>
  <c r="AB14" i="2" l="1"/>
  <c r="AB16" i="2" s="1"/>
  <c r="AB17" i="2" s="1"/>
  <c r="AC23" i="2"/>
  <c r="AC14" i="2"/>
  <c r="AC16" i="2" s="1"/>
  <c r="AC17" i="2" s="1"/>
  <c r="AD23" i="2"/>
  <c r="AD14" i="2"/>
  <c r="AD16" i="2" s="1"/>
  <c r="AD17" i="2" s="1"/>
  <c r="G23" i="2"/>
  <c r="G14" i="2"/>
  <c r="G16" i="2" s="1"/>
  <c r="G17" i="2" s="1"/>
  <c r="K23" i="2"/>
  <c r="K14" i="2"/>
  <c r="K16" i="2" s="1"/>
  <c r="K17" i="2" s="1"/>
  <c r="I14" i="2"/>
  <c r="I16" i="2" s="1"/>
  <c r="I17" i="2" s="1"/>
  <c r="M23" i="2"/>
  <c r="M14" i="2"/>
  <c r="M16" i="2" s="1"/>
  <c r="M17" i="2" s="1"/>
</calcChain>
</file>

<file path=xl/sharedStrings.xml><?xml version="1.0" encoding="utf-8"?>
<sst xmlns="http://schemas.openxmlformats.org/spreadsheetml/2006/main" count="64" uniqueCount="59">
  <si>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</si>
  <si>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</si>
  <si>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</si>
  <si>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</si>
  <si>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</si>
  <si>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</si>
  <si>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</si>
  <si>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</si>
  <si>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</si>
  <si>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</si>
  <si>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</si>
  <si>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</si>
  <si>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</si>
  <si>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</si>
  <si>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</si>
  <si>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</si>
  <si>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</si>
  <si>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</si>
  <si>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</si>
  <si>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</si>
  <si>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</si>
  <si>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Profits</t>
  </si>
  <si>
    <t>R&amp;D</t>
  </si>
  <si>
    <t>SG&amp;A</t>
  </si>
  <si>
    <t>Operating Expenses</t>
  </si>
  <si>
    <t>Operating Income</t>
  </si>
  <si>
    <t>Gross Margin</t>
  </si>
  <si>
    <t>Operating Margin</t>
  </si>
  <si>
    <t>Other</t>
  </si>
  <si>
    <t>Pretax Income</t>
  </si>
  <si>
    <t>Net Income</t>
  </si>
  <si>
    <t>Taxes</t>
  </si>
  <si>
    <t>EPS</t>
  </si>
  <si>
    <t>Revenue y/y</t>
  </si>
  <si>
    <t>CFFO</t>
  </si>
  <si>
    <t>CapEx</t>
  </si>
  <si>
    <t>FCF</t>
  </si>
  <si>
    <t>FY21</t>
  </si>
  <si>
    <t>FY22</t>
  </si>
  <si>
    <t>FY23</t>
  </si>
  <si>
    <t>FY20</t>
  </si>
  <si>
    <t>Industrial</t>
  </si>
  <si>
    <t>Automotive</t>
  </si>
  <si>
    <t>Electronics</t>
  </si>
  <si>
    <t>FY19</t>
  </si>
  <si>
    <t>FY18</t>
  </si>
  <si>
    <t>FY17</t>
  </si>
  <si>
    <t>FY16</t>
  </si>
  <si>
    <t>FY15</t>
  </si>
  <si>
    <t>FY14</t>
  </si>
  <si>
    <t>Analog</t>
  </si>
  <si>
    <t>Embedded</t>
  </si>
  <si>
    <t>FY13</t>
  </si>
  <si>
    <t>FY12</t>
  </si>
  <si>
    <t>FY11</t>
  </si>
  <si>
    <t>FY10</t>
  </si>
  <si>
    <t>FY09</t>
  </si>
  <si>
    <t>FY08</t>
  </si>
  <si>
    <t>FY07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</si>
</sst>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9" fontId="0" fillId="0" borderId="0" xfId="0" applyNumberFormat="1"/>
    <xf numFmtId="9" fontId="3" fillId="0" borderId="0" xfId="0" applyNumberFormat="1" applyFont="1" applyAlignment="1">
      <alignment horizontal="right"/>
    </xf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7FBDF81-6E66-4081-8FE2-87702570E4F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16329</xdr:colOff>
      <xdr:row>0</xdr:row>
      <xdr:rowOff>27215</xdr:rowOff>
    </xdr:from>
    <xdr:to>
      <xdr:col>13</xdr:col>
      <xdr:colOff>16329</xdr:colOff>
      <xdr:row>29</xdr:row>
      <xdr:rowOff>119743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D8923FF-C7E6-5A67-7C68-4652E60F2344}"/>
            </a:ext>
          </a:extLst>
        </xdr:cNvPr>
        <xdr:cNvCxnSpPr/>
      </xdr:nvCxnSpPr>
      <xdr:spPr>
        <a:xfrm>
          <a:off x="8262258" y="27215"/>
          <a:ext cx="0" cy="4337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BC5B-A9CE-4DA0-9914-319EDDB6989B}">
  <dimension ref="B2:L7"/>
  <sheetViews>
    <sheetView zoomScale="175" zoomScaleNormal="175" workbookViewId="0">
      <selection activeCell="B5" sqref="B5"/>
    </sheetView>
  </sheetViews>
  <sheetFormatPr defaultRowHeight="12.75" x14ac:dyDescent="0.2"/>
  <cols>
    <col min="2" max="2" width="11.140625" customWidth="1"/>
  </cols>
  <sheetData>
    <row r="2" spans="2:12" x14ac:dyDescent="0.2">
      <c r="B2" t="s">
        <v>41</v>
      </c>
      <c r="C2" s="12">
        <v>0.41</v>
      </c>
      <c r="J2" t="s">
        <v>0</v>
      </c>
      <c r="K2" s="1">
        <v>170.34</v>
      </c>
    </row>
    <row r="3" spans="2:12" x14ac:dyDescent="0.2">
      <c r="B3" t="s">
        <v>42</v>
      </c>
      <c r="C3" s="12">
        <v>0.21</v>
      </c>
      <c r="J3" t="s">
        <v>1</v>
      </c>
      <c r="K3" s="2">
        <v>907.57171200000005</v>
      </c>
      <c r="L3" s="3" t="s">
        <v>18</v>
      </c>
    </row>
    <row r="4" spans="2:12" x14ac:dyDescent="0.2">
      <c r="B4" t="s">
        <v>43</v>
      </c>
      <c r="C4" s="12">
        <v>0.24</v>
      </c>
      <c r="J4" t="s">
        <v>2</v>
      </c>
      <c r="K4" s="2">
        <f>+K2*K3</f>
        <v>154595.76542208</v>
      </c>
    </row>
    <row r="5" spans="2:12" x14ac:dyDescent="0.2">
      <c r="J5" t="s">
        <v>3</v>
      </c>
      <c r="K5" s="2">
        <f>3169+5921</f>
        <v>9090</v>
      </c>
      <c r="L5" s="3" t="s">
        <v>18</v>
      </c>
    </row>
    <row r="6" spans="2:12" x14ac:dyDescent="0.2">
      <c r="J6" t="s">
        <v>4</v>
      </c>
      <c r="K6" s="2">
        <f>499+7438</f>
        <v>7937</v>
      </c>
      <c r="L6" s="3" t="s">
        <v>18</v>
      </c>
    </row>
    <row r="7" spans="2:12" x14ac:dyDescent="0.2">
      <c r="J7" t="s">
        <v>5</v>
      </c>
      <c r="K7" s="2">
        <f>+K4-K5+K6</f>
        <v>153442.76542208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EB12-3208-4F5A-AF5D-99E2AAE96006}">
  <dimension ref="A1:AF27"/>
  <sheetViews>
    <sheetView tabSelected="1" zoomScale="160" zoomScaleNormal="160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B18" sqref="AB18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  <col min="22" max="22" width="9.140625" style="3"/>
    <col min="29" max="32" width="9.140625" style="3"/>
  </cols>
  <sheetData>
    <row r="1" spans="1:32" x14ac:dyDescent="0.2">
      <c r="A1" s="9" t="s">
        <v>6</v>
      </c>
    </row>
    <row r="2" spans="1:32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P2" s="3" t="s">
        <v>58</v>
      </c>
      <c r="Q2" s="3" t="s">
        <v>57</v>
      </c>
      <c r="R2" s="3" t="s">
        <v>56</v>
      </c>
      <c r="S2" s="3" t="s">
        <v>55</v>
      </c>
      <c r="T2" s="3" t="s">
        <v>54</v>
      </c>
      <c r="U2" s="3" t="s">
        <v>53</v>
      </c>
      <c r="V2" s="3" t="s">
        <v>52</v>
      </c>
      <c r="W2" s="3" t="s">
        <v>49</v>
      </c>
      <c r="X2" s="3" t="s">
        <v>48</v>
      </c>
      <c r="Y2" s="3" t="s">
        <v>47</v>
      </c>
      <c r="Z2" s="3" t="s">
        <v>46</v>
      </c>
      <c r="AA2" s="3" t="s">
        <v>45</v>
      </c>
      <c r="AB2" s="3" t="s">
        <v>44</v>
      </c>
      <c r="AC2" s="3" t="s">
        <v>40</v>
      </c>
      <c r="AD2" s="3" t="s">
        <v>37</v>
      </c>
      <c r="AE2" s="3" t="s">
        <v>38</v>
      </c>
      <c r="AF2" s="3" t="s">
        <v>39</v>
      </c>
    </row>
    <row r="3" spans="1:32" s="2" customFormat="1" x14ac:dyDescent="0.2">
      <c r="B3" s="2" t="s">
        <v>50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V3" s="4"/>
      <c r="W3" s="4">
        <v>8104</v>
      </c>
      <c r="X3" s="4">
        <v>8339</v>
      </c>
      <c r="Y3" s="4">
        <v>8536</v>
      </c>
      <c r="Z3" s="4">
        <v>9900</v>
      </c>
      <c r="AA3" s="4">
        <v>10801</v>
      </c>
      <c r="AB3" s="4"/>
      <c r="AC3" s="4"/>
      <c r="AD3" s="4"/>
      <c r="AE3" s="4"/>
      <c r="AF3" s="4"/>
    </row>
    <row r="4" spans="1:32" s="2" customFormat="1" x14ac:dyDescent="0.2">
      <c r="B4" s="2" t="s">
        <v>51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V4" s="4"/>
      <c r="W4" s="4">
        <v>2740</v>
      </c>
      <c r="X4" s="4">
        <v>2787</v>
      </c>
      <c r="Y4" s="4">
        <v>3023</v>
      </c>
      <c r="Z4" s="4">
        <v>3498</v>
      </c>
      <c r="AA4" s="4">
        <v>3554</v>
      </c>
      <c r="AB4" s="4"/>
      <c r="AC4" s="4"/>
      <c r="AD4" s="4"/>
      <c r="AE4" s="4"/>
      <c r="AF4" s="4"/>
    </row>
    <row r="5" spans="1:32" s="2" customFormat="1" x14ac:dyDescent="0.2">
      <c r="B5" s="2" t="s">
        <v>28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V5" s="4"/>
      <c r="W5" s="4">
        <v>2201</v>
      </c>
      <c r="X5" s="4">
        <v>1874</v>
      </c>
      <c r="Y5" s="4">
        <v>1811</v>
      </c>
      <c r="Z5" s="4">
        <v>1563</v>
      </c>
      <c r="AA5" s="4">
        <v>1429</v>
      </c>
      <c r="AB5" s="4"/>
      <c r="AC5" s="4"/>
      <c r="AD5" s="4"/>
      <c r="AE5" s="4"/>
      <c r="AF5" s="4"/>
    </row>
    <row r="6" spans="1:32" s="5" customFormat="1" x14ac:dyDescent="0.2">
      <c r="B6" s="5" t="s">
        <v>7</v>
      </c>
      <c r="C6" s="6"/>
      <c r="D6" s="6"/>
      <c r="E6" s="6"/>
      <c r="F6" s="6"/>
      <c r="G6" s="6">
        <v>4289</v>
      </c>
      <c r="H6" s="6">
        <v>4580</v>
      </c>
      <c r="I6" s="6">
        <v>4643</v>
      </c>
      <c r="J6" s="6"/>
      <c r="K6" s="6">
        <v>4905</v>
      </c>
      <c r="L6" s="6">
        <v>5212</v>
      </c>
      <c r="M6" s="6">
        <v>5241</v>
      </c>
      <c r="N6" s="6"/>
      <c r="P6" s="5">
        <v>13835</v>
      </c>
      <c r="Q6" s="5">
        <v>12501</v>
      </c>
      <c r="R6" s="5">
        <v>10427</v>
      </c>
      <c r="S6" s="5">
        <v>13966</v>
      </c>
      <c r="T6" s="5">
        <v>13735</v>
      </c>
      <c r="U6" s="5">
        <v>12825</v>
      </c>
      <c r="V6" s="6">
        <v>12205</v>
      </c>
      <c r="W6" s="5">
        <f>SUM(W3:W5)</f>
        <v>13045</v>
      </c>
      <c r="X6" s="5">
        <f>SUM(X3:X5)</f>
        <v>13000</v>
      </c>
      <c r="Y6" s="5">
        <f>SUM(Y3:Y5)</f>
        <v>13370</v>
      </c>
      <c r="Z6" s="5">
        <f>SUM(Z3:Z5)</f>
        <v>14961</v>
      </c>
      <c r="AA6" s="5">
        <f>SUM(AA3:AA5)</f>
        <v>15784</v>
      </c>
      <c r="AB6" s="5">
        <v>14383</v>
      </c>
      <c r="AC6" s="6">
        <v>14461</v>
      </c>
      <c r="AD6" s="6">
        <v>18344</v>
      </c>
      <c r="AE6" s="6"/>
      <c r="AF6" s="6"/>
    </row>
    <row r="7" spans="1:32" s="2" customFormat="1" x14ac:dyDescent="0.2">
      <c r="B7" s="2" t="s">
        <v>20</v>
      </c>
      <c r="C7" s="4"/>
      <c r="D7" s="4"/>
      <c r="E7" s="4"/>
      <c r="F7" s="4"/>
      <c r="G7" s="4">
        <v>1492</v>
      </c>
      <c r="H7" s="4">
        <v>1503</v>
      </c>
      <c r="I7" s="4">
        <v>1491</v>
      </c>
      <c r="J7" s="4"/>
      <c r="K7" s="4">
        <v>1463</v>
      </c>
      <c r="L7" s="4">
        <v>1587</v>
      </c>
      <c r="M7" s="4">
        <v>1624</v>
      </c>
      <c r="N7" s="4"/>
      <c r="V7" s="4"/>
      <c r="AB7" s="2">
        <v>5219</v>
      </c>
      <c r="AC7" s="4">
        <v>5192</v>
      </c>
      <c r="AD7" s="4">
        <v>5968</v>
      </c>
      <c r="AE7" s="4"/>
      <c r="AF7" s="4"/>
    </row>
    <row r="8" spans="1:32" s="2" customFormat="1" x14ac:dyDescent="0.2">
      <c r="B8" s="2" t="s">
        <v>21</v>
      </c>
      <c r="C8" s="4"/>
      <c r="D8" s="4"/>
      <c r="E8" s="4"/>
      <c r="F8" s="4"/>
      <c r="G8" s="4">
        <f>+G6-G7</f>
        <v>2797</v>
      </c>
      <c r="H8" s="4">
        <f>+H6-H7</f>
        <v>3077</v>
      </c>
      <c r="I8" s="4">
        <f>+I6-I7</f>
        <v>3152</v>
      </c>
      <c r="J8" s="4"/>
      <c r="K8" s="4">
        <f>+K6-K7</f>
        <v>3442</v>
      </c>
      <c r="L8" s="4">
        <f>+L6-L7</f>
        <v>3625</v>
      </c>
      <c r="M8" s="4">
        <f>+M6-M7</f>
        <v>3617</v>
      </c>
      <c r="N8" s="4"/>
      <c r="V8" s="4"/>
      <c r="AB8" s="4">
        <f>+AB6-AB7</f>
        <v>9164</v>
      </c>
      <c r="AC8" s="4">
        <f>+AC6-AC7</f>
        <v>9269</v>
      </c>
      <c r="AD8" s="4">
        <f>+AD6-AD7</f>
        <v>12376</v>
      </c>
      <c r="AE8" s="4"/>
      <c r="AF8" s="4"/>
    </row>
    <row r="9" spans="1:32" s="2" customFormat="1" x14ac:dyDescent="0.2">
      <c r="B9" s="2" t="s">
        <v>22</v>
      </c>
      <c r="C9" s="4"/>
      <c r="D9" s="4"/>
      <c r="E9" s="4"/>
      <c r="F9" s="4"/>
      <c r="G9" s="4">
        <v>386</v>
      </c>
      <c r="H9" s="4">
        <v>391</v>
      </c>
      <c r="I9" s="4">
        <v>388</v>
      </c>
      <c r="J9" s="4"/>
      <c r="K9" s="11">
        <v>391</v>
      </c>
      <c r="L9" s="4">
        <v>414</v>
      </c>
      <c r="M9" s="4">
        <v>431</v>
      </c>
      <c r="N9" s="4"/>
      <c r="Q9" s="2">
        <v>1940</v>
      </c>
      <c r="R9" s="2">
        <v>1476</v>
      </c>
      <c r="S9" s="2">
        <v>1570</v>
      </c>
      <c r="V9" s="4"/>
      <c r="AB9" s="2">
        <v>1544</v>
      </c>
      <c r="AC9" s="4">
        <v>1530</v>
      </c>
      <c r="AD9" s="4">
        <v>1554</v>
      </c>
      <c r="AE9" s="4"/>
      <c r="AF9" s="4"/>
    </row>
    <row r="10" spans="1:32" s="2" customFormat="1" x14ac:dyDescent="0.2">
      <c r="B10" s="2" t="s">
        <v>23</v>
      </c>
      <c r="C10" s="4"/>
      <c r="D10" s="4"/>
      <c r="E10" s="4"/>
      <c r="F10" s="4"/>
      <c r="G10" s="4">
        <v>425</v>
      </c>
      <c r="H10" s="4">
        <v>425</v>
      </c>
      <c r="I10" s="4">
        <v>412</v>
      </c>
      <c r="J10" s="4"/>
      <c r="K10" s="11">
        <v>422</v>
      </c>
      <c r="L10" s="4">
        <v>422</v>
      </c>
      <c r="M10" s="4">
        <v>431</v>
      </c>
      <c r="N10" s="4"/>
      <c r="Q10" s="2">
        <v>1614</v>
      </c>
      <c r="R10" s="2">
        <v>1320</v>
      </c>
      <c r="S10" s="2">
        <v>1519</v>
      </c>
      <c r="V10" s="4"/>
      <c r="AB10" s="2">
        <v>1645</v>
      </c>
      <c r="AC10" s="4">
        <v>1623</v>
      </c>
      <c r="AD10" s="4">
        <v>1666</v>
      </c>
      <c r="AE10" s="4"/>
      <c r="AF10" s="4"/>
    </row>
    <row r="11" spans="1:32" s="2" customFormat="1" x14ac:dyDescent="0.2">
      <c r="B11" s="2" t="s">
        <v>24</v>
      </c>
      <c r="C11" s="4"/>
      <c r="D11" s="4"/>
      <c r="E11" s="4"/>
      <c r="F11" s="4"/>
      <c r="G11" s="4">
        <f>+G9+G10</f>
        <v>811</v>
      </c>
      <c r="H11" s="4">
        <f>+H9+H10</f>
        <v>816</v>
      </c>
      <c r="I11" s="4">
        <f>+I9+I10</f>
        <v>800</v>
      </c>
      <c r="J11" s="4"/>
      <c r="K11" s="4">
        <f>+K9+K10</f>
        <v>813</v>
      </c>
      <c r="L11" s="4">
        <f>+L9+L10</f>
        <v>836</v>
      </c>
      <c r="M11" s="4">
        <f>+M9+M10</f>
        <v>862</v>
      </c>
      <c r="N11" s="4"/>
      <c r="Q11" s="4">
        <f t="shared" ref="Q11" si="0">+Q9+Q10</f>
        <v>3554</v>
      </c>
      <c r="R11" s="4">
        <f t="shared" ref="R11" si="1">+R9+R10</f>
        <v>2796</v>
      </c>
      <c r="S11" s="4">
        <f t="shared" ref="S11" si="2">+S9+S10</f>
        <v>3089</v>
      </c>
      <c r="T11" s="4">
        <f t="shared" ref="T11:AA11" si="3">+T9+T10</f>
        <v>0</v>
      </c>
      <c r="U11" s="4">
        <f t="shared" si="3"/>
        <v>0</v>
      </c>
      <c r="V11" s="4">
        <f t="shared" si="3"/>
        <v>0</v>
      </c>
      <c r="W11" s="4">
        <f t="shared" si="3"/>
        <v>0</v>
      </c>
      <c r="X11" s="4">
        <f t="shared" si="3"/>
        <v>0</v>
      </c>
      <c r="Y11" s="4">
        <f t="shared" si="3"/>
        <v>0</v>
      </c>
      <c r="Z11" s="4">
        <f t="shared" si="3"/>
        <v>0</v>
      </c>
      <c r="AA11" s="4">
        <f t="shared" si="3"/>
        <v>0</v>
      </c>
      <c r="AB11" s="4">
        <f>+AB9+AB10</f>
        <v>3189</v>
      </c>
      <c r="AC11" s="4">
        <f>+AC9+AC10</f>
        <v>3153</v>
      </c>
      <c r="AD11" s="4">
        <f>+AD9+AD10</f>
        <v>3220</v>
      </c>
      <c r="AE11" s="4"/>
      <c r="AF11" s="4"/>
    </row>
    <row r="12" spans="1:32" s="2" customFormat="1" x14ac:dyDescent="0.2">
      <c r="B12" s="2" t="s">
        <v>25</v>
      </c>
      <c r="C12" s="4"/>
      <c r="D12" s="4"/>
      <c r="E12" s="4"/>
      <c r="F12" s="4"/>
      <c r="G12" s="4">
        <f>+G8-G11</f>
        <v>1986</v>
      </c>
      <c r="H12" s="4">
        <f>+H8-H11</f>
        <v>2261</v>
      </c>
      <c r="I12" s="4">
        <f>+I8-I11</f>
        <v>2352</v>
      </c>
      <c r="J12" s="4"/>
      <c r="K12" s="4">
        <f>+K8-K11</f>
        <v>2629</v>
      </c>
      <c r="L12" s="4">
        <f>+L8-L11</f>
        <v>2789</v>
      </c>
      <c r="M12" s="4">
        <f>+M8-M11</f>
        <v>2755</v>
      </c>
      <c r="N12" s="4"/>
      <c r="Q12" s="4">
        <f t="shared" ref="Q12" si="4">+Q8-Q11</f>
        <v>-3554</v>
      </c>
      <c r="R12" s="4">
        <f t="shared" ref="R12" si="5">+R8-R11</f>
        <v>-2796</v>
      </c>
      <c r="S12" s="4">
        <f t="shared" ref="S12" si="6">+S8-S11</f>
        <v>-3089</v>
      </c>
      <c r="T12" s="4">
        <f t="shared" ref="T12:AA12" si="7">+T8-T11</f>
        <v>0</v>
      </c>
      <c r="U12" s="4">
        <f t="shared" si="7"/>
        <v>0</v>
      </c>
      <c r="V12" s="4">
        <f t="shared" si="7"/>
        <v>0</v>
      </c>
      <c r="W12" s="4">
        <f t="shared" si="7"/>
        <v>0</v>
      </c>
      <c r="X12" s="4">
        <f t="shared" si="7"/>
        <v>0</v>
      </c>
      <c r="Y12" s="4">
        <f t="shared" si="7"/>
        <v>0</v>
      </c>
      <c r="Z12" s="4">
        <f t="shared" si="7"/>
        <v>0</v>
      </c>
      <c r="AA12" s="4">
        <f t="shared" si="7"/>
        <v>0</v>
      </c>
      <c r="AB12" s="4">
        <f>+AB8-AB11</f>
        <v>5975</v>
      </c>
      <c r="AC12" s="4">
        <f>+AC8-AC11</f>
        <v>6116</v>
      </c>
      <c r="AD12" s="4">
        <f>+AD8-AD11</f>
        <v>9156</v>
      </c>
      <c r="AE12" s="4"/>
      <c r="AF12" s="4"/>
    </row>
    <row r="13" spans="1:32" x14ac:dyDescent="0.2">
      <c r="B13" t="s">
        <v>28</v>
      </c>
      <c r="G13" s="3">
        <v>0</v>
      </c>
      <c r="H13" s="3">
        <f>73-44</f>
        <v>29</v>
      </c>
      <c r="I13" s="3">
        <f>15-45</f>
        <v>-30</v>
      </c>
      <c r="K13" s="3">
        <f>15-52</f>
        <v>-37</v>
      </c>
      <c r="L13" s="3">
        <f>7-49</f>
        <v>-42</v>
      </c>
      <c r="M13" s="3">
        <f>33-53</f>
        <v>-20</v>
      </c>
      <c r="AB13">
        <v>5</v>
      </c>
      <c r="AC13" s="3">
        <f>313-190</f>
        <v>123</v>
      </c>
      <c r="AD13" s="3">
        <f>143-184</f>
        <v>-41</v>
      </c>
    </row>
    <row r="14" spans="1:32" x14ac:dyDescent="0.2">
      <c r="B14" t="s">
        <v>29</v>
      </c>
      <c r="G14" s="4">
        <f>+G12+G13</f>
        <v>1986</v>
      </c>
      <c r="H14" s="4">
        <f>+H12+H13</f>
        <v>2290</v>
      </c>
      <c r="I14" s="4">
        <f>+I12+I13</f>
        <v>2322</v>
      </c>
      <c r="K14" s="4">
        <f>+K12+K13</f>
        <v>2592</v>
      </c>
      <c r="L14" s="4">
        <f>+L12+L13</f>
        <v>2747</v>
      </c>
      <c r="M14" s="4">
        <f>+M12+M13</f>
        <v>2735</v>
      </c>
      <c r="S14" s="2">
        <f t="shared" ref="S14" si="8">+S12+S13</f>
        <v>-3089</v>
      </c>
      <c r="T14" s="2">
        <f t="shared" ref="T14:AA14" si="9">+T12+T13</f>
        <v>0</v>
      </c>
      <c r="U14" s="2">
        <f t="shared" si="9"/>
        <v>0</v>
      </c>
      <c r="V14" s="2">
        <f t="shared" si="9"/>
        <v>0</v>
      </c>
      <c r="W14" s="2">
        <f t="shared" si="9"/>
        <v>0</v>
      </c>
      <c r="X14" s="2">
        <f t="shared" si="9"/>
        <v>0</v>
      </c>
      <c r="Y14" s="2">
        <f t="shared" si="9"/>
        <v>0</v>
      </c>
      <c r="Z14" s="2">
        <f t="shared" si="9"/>
        <v>0</v>
      </c>
      <c r="AA14" s="2">
        <f t="shared" si="9"/>
        <v>0</v>
      </c>
      <c r="AB14" s="2">
        <f>+AB12+AB13</f>
        <v>5980</v>
      </c>
      <c r="AC14" s="2">
        <f>+AC12+AC13</f>
        <v>6239</v>
      </c>
      <c r="AD14" s="2">
        <f>+AD12+AD13</f>
        <v>9115</v>
      </c>
    </row>
    <row r="15" spans="1:32" x14ac:dyDescent="0.2">
      <c r="B15" t="s">
        <v>31</v>
      </c>
      <c r="G15" s="3">
        <v>186</v>
      </c>
      <c r="H15" s="3">
        <v>311</v>
      </c>
      <c r="I15" s="3">
        <v>328</v>
      </c>
      <c r="K15" s="3">
        <v>325</v>
      </c>
      <c r="L15" s="3">
        <v>390</v>
      </c>
      <c r="M15" s="3">
        <v>363</v>
      </c>
      <c r="AB15">
        <v>711</v>
      </c>
      <c r="AC15" s="3">
        <v>422</v>
      </c>
      <c r="AD15" s="3">
        <v>1150</v>
      </c>
    </row>
    <row r="16" spans="1:32" x14ac:dyDescent="0.2">
      <c r="B16" t="s">
        <v>30</v>
      </c>
      <c r="G16" s="4">
        <f>+G14-G15</f>
        <v>1800</v>
      </c>
      <c r="H16" s="4">
        <f>+H14-H15</f>
        <v>1979</v>
      </c>
      <c r="I16" s="4">
        <f>+I14-I15</f>
        <v>1994</v>
      </c>
      <c r="K16" s="4">
        <f>+K14-K15</f>
        <v>2267</v>
      </c>
      <c r="L16" s="4">
        <f>+L14-L15</f>
        <v>2357</v>
      </c>
      <c r="M16" s="4">
        <f>+M14-M15</f>
        <v>2372</v>
      </c>
      <c r="S16" s="2">
        <f t="shared" ref="S16" si="10">+S14-S15</f>
        <v>-3089</v>
      </c>
      <c r="T16" s="2">
        <f t="shared" ref="T16" si="11">+T14-T15</f>
        <v>0</v>
      </c>
      <c r="U16" s="2">
        <f t="shared" ref="U16" si="12">+U14-U15</f>
        <v>0</v>
      </c>
      <c r="V16" s="2">
        <f t="shared" ref="V16" si="13">+V14-V15</f>
        <v>0</v>
      </c>
      <c r="W16" s="2">
        <f t="shared" ref="W16:AA16" si="14">+W14-W15</f>
        <v>0</v>
      </c>
      <c r="X16" s="2">
        <f t="shared" si="14"/>
        <v>0</v>
      </c>
      <c r="Y16" s="2">
        <f t="shared" si="14"/>
        <v>0</v>
      </c>
      <c r="Z16" s="2">
        <f t="shared" si="14"/>
        <v>0</v>
      </c>
      <c r="AA16" s="2">
        <f t="shared" si="14"/>
        <v>0</v>
      </c>
      <c r="AB16" s="2">
        <f>+AB14-AB15</f>
        <v>5269</v>
      </c>
      <c r="AC16" s="2">
        <f>+AC14-AC15</f>
        <v>5817</v>
      </c>
      <c r="AD16" s="2">
        <f>+AD14-AD15</f>
        <v>7965</v>
      </c>
    </row>
    <row r="17" spans="2:32" x14ac:dyDescent="0.2">
      <c r="B17" t="s">
        <v>32</v>
      </c>
      <c r="G17" s="8">
        <f>+G16/G18</f>
        <v>1.9251336898395721</v>
      </c>
      <c r="H17" s="8">
        <f>+H16/H18</f>
        <v>2.112059765208111</v>
      </c>
      <c r="I17" s="8">
        <f>+I16/I18</f>
        <v>2.1303418803418803</v>
      </c>
      <c r="K17" s="8">
        <f>+K16/K18</f>
        <v>2.4271948608137044</v>
      </c>
      <c r="L17" s="8">
        <f>+L16/L18</f>
        <v>2.5344086021505374</v>
      </c>
      <c r="M17" s="8">
        <f>+M16/M18</f>
        <v>2.5698808234019501</v>
      </c>
      <c r="W17" s="8"/>
      <c r="X17" s="8"/>
      <c r="Y17" s="8"/>
      <c r="Z17" s="8"/>
      <c r="AA17" s="8"/>
      <c r="AB17" s="8">
        <f t="shared" ref="AB17:AD17" si="15">+AB16/AB18</f>
        <v>5.5346638655462188</v>
      </c>
      <c r="AC17" s="8">
        <f t="shared" si="15"/>
        <v>6.234726688102894</v>
      </c>
      <c r="AD17" s="8">
        <f t="shared" si="15"/>
        <v>8.509615384615385</v>
      </c>
    </row>
    <row r="18" spans="2:32" x14ac:dyDescent="0.2">
      <c r="B18" t="s">
        <v>1</v>
      </c>
      <c r="G18" s="4">
        <v>935</v>
      </c>
      <c r="H18" s="4">
        <v>937</v>
      </c>
      <c r="I18" s="4">
        <v>936</v>
      </c>
      <c r="K18" s="4">
        <v>934</v>
      </c>
      <c r="L18" s="4">
        <v>930</v>
      </c>
      <c r="M18" s="4">
        <v>923</v>
      </c>
      <c r="AB18">
        <v>952</v>
      </c>
      <c r="AC18" s="3">
        <v>933</v>
      </c>
      <c r="AD18" s="3">
        <v>936</v>
      </c>
    </row>
    <row r="20" spans="2:32" x14ac:dyDescent="0.2">
      <c r="B20" t="s">
        <v>33</v>
      </c>
      <c r="K20" s="7">
        <f>+K6/G6-1</f>
        <v>0.14362322219631607</v>
      </c>
      <c r="L20" s="7">
        <f>+L6/H6-1</f>
        <v>0.13799126637554582</v>
      </c>
      <c r="M20" s="7">
        <f>+M6/I6-1</f>
        <v>0.12879603704501408</v>
      </c>
      <c r="Q20" s="13">
        <f t="shared" ref="Q20:AB20" si="16">+Q6/P6-1</f>
        <v>-9.6422117817130504E-2</v>
      </c>
      <c r="R20" s="13">
        <f t="shared" si="16"/>
        <v>-0.16590672746180302</v>
      </c>
      <c r="S20" s="13">
        <f t="shared" si="16"/>
        <v>0.3394073079505131</v>
      </c>
      <c r="T20" s="13">
        <f t="shared" si="16"/>
        <v>-1.6540168981812986E-2</v>
      </c>
      <c r="U20" s="13">
        <f t="shared" si="16"/>
        <v>-6.6254095376774624E-2</v>
      </c>
      <c r="V20" s="13">
        <f t="shared" si="16"/>
        <v>-4.8343079922027243E-2</v>
      </c>
      <c r="W20" s="13">
        <f t="shared" si="16"/>
        <v>6.8824252355591975E-2</v>
      </c>
      <c r="X20" s="13">
        <f t="shared" si="16"/>
        <v>-3.4495975469528428E-3</v>
      </c>
      <c r="Y20" s="13">
        <f t="shared" si="16"/>
        <v>2.8461538461538538E-2</v>
      </c>
      <c r="Z20" s="13">
        <f t="shared" si="16"/>
        <v>0.1189977561705311</v>
      </c>
      <c r="AA20" s="13">
        <f t="shared" si="16"/>
        <v>5.5009691865516963E-2</v>
      </c>
      <c r="AB20" s="13">
        <f t="shared" si="16"/>
        <v>-8.876077040040542E-2</v>
      </c>
      <c r="AC20" s="13">
        <f>+AC6/AB6-1</f>
        <v>5.4230689007856991E-3</v>
      </c>
      <c r="AD20" s="13">
        <f>+AD6/AC6-1</f>
        <v>0.26851531705967768</v>
      </c>
    </row>
    <row r="22" spans="2:32" x14ac:dyDescent="0.2">
      <c r="B22" t="s">
        <v>26</v>
      </c>
      <c r="G22" s="7">
        <f>+G8/G6</f>
        <v>0.65213336442061087</v>
      </c>
      <c r="H22" s="7">
        <f>+H8/H6</f>
        <v>0.67183406113537114</v>
      </c>
      <c r="I22" s="7">
        <f>+I8/I6</f>
        <v>0.67887141934094331</v>
      </c>
      <c r="K22" s="7">
        <f>+K8/K6</f>
        <v>0.70173292558613665</v>
      </c>
      <c r="L22" s="7">
        <f>+L8/L6</f>
        <v>0.69551036070606298</v>
      </c>
      <c r="M22" s="7">
        <f>+M8/M6</f>
        <v>0.69013547033008971</v>
      </c>
      <c r="AB22" s="7">
        <f t="shared" ref="AB22:AD22" si="17">+AB8/AB6</f>
        <v>0.63714106931794479</v>
      </c>
      <c r="AC22" s="7">
        <f t="shared" si="17"/>
        <v>0.64096535509300878</v>
      </c>
      <c r="AD22" s="7">
        <f t="shared" si="17"/>
        <v>0.67466201482773658</v>
      </c>
    </row>
    <row r="23" spans="2:32" x14ac:dyDescent="0.2">
      <c r="B23" t="s">
        <v>27</v>
      </c>
      <c r="G23" s="7">
        <f>G12/G6</f>
        <v>0.46304499883422712</v>
      </c>
      <c r="H23" s="7">
        <f>H12/H6</f>
        <v>0.49366812227074236</v>
      </c>
      <c r="I23" s="7">
        <f>I12/I6</f>
        <v>0.50656902864527242</v>
      </c>
      <c r="K23" s="10">
        <f>K12/K6</f>
        <v>0.53598369011213043</v>
      </c>
      <c r="L23" s="10">
        <f>L12/L6</f>
        <v>0.53511128165771293</v>
      </c>
      <c r="M23" s="10">
        <f>M12/M6</f>
        <v>0.52566304140431219</v>
      </c>
      <c r="AB23" s="10">
        <f t="shared" ref="AB23:AD23" si="18">AB12/AB6</f>
        <v>0.4154209831050546</v>
      </c>
      <c r="AC23" s="10">
        <f t="shared" si="18"/>
        <v>0.42293064103450662</v>
      </c>
      <c r="AD23" s="10">
        <f t="shared" si="18"/>
        <v>0.49912778020061055</v>
      </c>
    </row>
    <row r="25" spans="2:32" s="2" customFormat="1" x14ac:dyDescent="0.2">
      <c r="B25" s="2" t="s">
        <v>34</v>
      </c>
      <c r="C25" s="4"/>
      <c r="D25" s="4"/>
      <c r="E25" s="4"/>
      <c r="F25" s="4"/>
      <c r="G25" s="4">
        <v>1850</v>
      </c>
      <c r="H25" s="4">
        <f>3971-G25</f>
        <v>2121</v>
      </c>
      <c r="I25" s="4">
        <f>6399-H25-G25</f>
        <v>2428</v>
      </c>
      <c r="J25" s="4"/>
      <c r="K25" s="4">
        <v>2144</v>
      </c>
      <c r="L25" s="4">
        <f>3912-K25</f>
        <v>1768</v>
      </c>
      <c r="M25" s="4">
        <f>6678-L25-K25</f>
        <v>2766</v>
      </c>
      <c r="N25" s="4"/>
      <c r="T25" s="2">
        <v>3256</v>
      </c>
      <c r="U25" s="2">
        <v>3414</v>
      </c>
      <c r="V25" s="4">
        <v>3384</v>
      </c>
      <c r="W25" s="2">
        <v>4054</v>
      </c>
      <c r="X25" s="14">
        <v>4397</v>
      </c>
      <c r="Y25" s="14">
        <v>4614</v>
      </c>
      <c r="Z25" s="14">
        <v>5363</v>
      </c>
      <c r="AA25" s="14">
        <v>7189</v>
      </c>
      <c r="AB25" s="14">
        <v>6649</v>
      </c>
      <c r="AC25" s="11">
        <v>6139</v>
      </c>
      <c r="AD25" s="11">
        <v>8756</v>
      </c>
      <c r="AE25" s="4"/>
      <c r="AF25" s="4"/>
    </row>
    <row r="26" spans="2:32" s="2" customFormat="1" x14ac:dyDescent="0.2">
      <c r="B26" s="2" t="s">
        <v>35</v>
      </c>
      <c r="C26" s="4"/>
      <c r="D26" s="4"/>
      <c r="E26" s="4"/>
      <c r="F26" s="4"/>
      <c r="G26" s="4">
        <v>308</v>
      </c>
      <c r="H26" s="4">
        <f>694-G26</f>
        <v>386</v>
      </c>
      <c r="I26" s="4">
        <f>1180-H26-G26</f>
        <v>486</v>
      </c>
      <c r="J26" s="4"/>
      <c r="K26" s="11">
        <v>443</v>
      </c>
      <c r="L26" s="11">
        <f>1040-K26</f>
        <v>597</v>
      </c>
      <c r="M26" s="4">
        <f>1830-L26-K26</f>
        <v>790</v>
      </c>
      <c r="N26" s="4"/>
      <c r="T26" s="2">
        <v>816</v>
      </c>
      <c r="U26" s="2">
        <v>495</v>
      </c>
      <c r="V26" s="4">
        <v>412</v>
      </c>
      <c r="W26" s="2">
        <v>385</v>
      </c>
      <c r="X26" s="2">
        <v>551</v>
      </c>
      <c r="Y26" s="2">
        <v>531</v>
      </c>
      <c r="Z26" s="2">
        <v>695</v>
      </c>
      <c r="AA26" s="2">
        <v>1131</v>
      </c>
      <c r="AB26" s="2">
        <v>847</v>
      </c>
      <c r="AC26" s="4"/>
      <c r="AD26" s="4"/>
      <c r="AE26" s="4"/>
      <c r="AF26" s="4"/>
    </row>
    <row r="27" spans="2:32" s="5" customFormat="1" x14ac:dyDescent="0.2">
      <c r="B27" s="5" t="s">
        <v>36</v>
      </c>
      <c r="C27" s="6"/>
      <c r="D27" s="6"/>
      <c r="E27" s="6"/>
      <c r="F27" s="6"/>
      <c r="G27" s="6">
        <f>+G25-G26</f>
        <v>1542</v>
      </c>
      <c r="H27" s="6">
        <f>+H25-H26</f>
        <v>1735</v>
      </c>
      <c r="I27" s="6">
        <f>+I25-I26</f>
        <v>1942</v>
      </c>
      <c r="J27" s="6"/>
      <c r="K27" s="6">
        <f>+K25-K26</f>
        <v>1701</v>
      </c>
      <c r="L27" s="6">
        <f>+L25-L26</f>
        <v>1171</v>
      </c>
      <c r="M27" s="6">
        <f>+M25-M26</f>
        <v>1976</v>
      </c>
      <c r="N27" s="6"/>
      <c r="T27" s="5">
        <f t="shared" ref="T27:Y27" si="19">+T25-T26</f>
        <v>2440</v>
      </c>
      <c r="U27" s="5">
        <f t="shared" si="19"/>
        <v>2919</v>
      </c>
      <c r="V27" s="5">
        <f t="shared" si="19"/>
        <v>2972</v>
      </c>
      <c r="W27" s="5">
        <f t="shared" si="19"/>
        <v>3669</v>
      </c>
      <c r="X27" s="5">
        <f t="shared" si="19"/>
        <v>3846</v>
      </c>
      <c r="Y27" s="5">
        <f t="shared" si="19"/>
        <v>4083</v>
      </c>
      <c r="Z27" s="5">
        <f>+Z25-Z26</f>
        <v>4668</v>
      </c>
      <c r="AA27" s="5">
        <f>+AA25-AA26</f>
        <v>6058</v>
      </c>
      <c r="AB27" s="5">
        <f>+AB25-AB26</f>
        <v>5802</v>
      </c>
      <c r="AC27" s="6"/>
      <c r="AD27" s="6"/>
      <c r="AE27" s="6"/>
      <c r="AF27" s="6"/>
    </row>
  </sheetData>
  <hyperlinks>
    <hyperlink ref="A1" location="Main!A1" display="Main" xr:uid="{F01771B4-E6DE-409D-9504-65D87F3976C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2023-01-20T15:53:15Z</dcterms:created>
  <dcterms:modified xsi:type="dcterms:W3CDTF">2023-01-20T16:32:20Z</dcterms:modified>
</cp:coreProperties>
</file>