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B674FA3-4BFE-4FEA-8994-D09CA803E50C}" xr6:coauthVersionLast="47" xr6:coauthVersionMax="47" xr10:uidLastSave="{00000000-0000-0000-0000-000000000000}"/>
  <bookViews>
    <workbookView xWindow="-42225" yWindow="1920" windowWidth="28260" windowHeight="18075" activeTab="1" xr2:uid="{1FE9FD5C-4B08-43BD-94BA-8F1F434FFD9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2" l="1"/>
  <c r="T18" i="2"/>
  <c r="U16" i="2"/>
  <c r="AM11" i="2"/>
  <c r="AM13" i="2" s="1"/>
  <c r="AM15" i="2" s="1"/>
  <c r="AL11" i="2"/>
  <c r="AL13" i="2" s="1"/>
  <c r="AL15" i="2" s="1"/>
  <c r="AK11" i="2"/>
  <c r="AK13" i="2" s="1"/>
  <c r="AK15" i="2" s="1"/>
  <c r="AJ11" i="2"/>
  <c r="AJ13" i="2" s="1"/>
  <c r="AJ15" i="2" s="1"/>
  <c r="AI11" i="2"/>
  <c r="AI13" i="2" s="1"/>
  <c r="AI15" i="2" s="1"/>
  <c r="AH11" i="2"/>
  <c r="AH13" i="2" s="1"/>
  <c r="AH15" i="2" s="1"/>
  <c r="AG11" i="2"/>
  <c r="AG13" i="2" s="1"/>
  <c r="AG15" i="2" s="1"/>
  <c r="AF11" i="2"/>
  <c r="AF13" i="2" s="1"/>
  <c r="AF15" i="2" s="1"/>
  <c r="AE11" i="2"/>
  <c r="AE13" i="2" s="1"/>
  <c r="AE15" i="2" s="1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V2" i="2"/>
  <c r="V13" i="2"/>
  <c r="V15" i="2" s="1"/>
  <c r="U13" i="2"/>
  <c r="U15" i="2" s="1"/>
  <c r="U17" i="2" s="1"/>
  <c r="AD11" i="2"/>
  <c r="AD13" i="2" s="1"/>
  <c r="AD15" i="2" s="1"/>
  <c r="AC11" i="2"/>
  <c r="AC13" i="2" s="1"/>
  <c r="AC15" i="2" s="1"/>
  <c r="AB11" i="2"/>
  <c r="AB13" i="2" s="1"/>
  <c r="AB15" i="2" s="1"/>
  <c r="AA11" i="2"/>
  <c r="AA13" i="2" s="1"/>
  <c r="AA15" i="2" s="1"/>
  <c r="Z11" i="2"/>
  <c r="Z13" i="2" s="1"/>
  <c r="Z15" i="2" s="1"/>
  <c r="Y11" i="2"/>
  <c r="Y13" i="2" s="1"/>
  <c r="Y15" i="2" s="1"/>
  <c r="X11" i="2"/>
  <c r="X13" i="2" s="1"/>
  <c r="X15" i="2" s="1"/>
  <c r="W11" i="2"/>
  <c r="W13" i="2" s="1"/>
  <c r="W15" i="2" s="1"/>
  <c r="V11" i="2"/>
  <c r="U11" i="2"/>
  <c r="T11" i="2"/>
  <c r="T13" i="2" s="1"/>
  <c r="T15" i="2" s="1"/>
  <c r="T17" i="2" s="1"/>
  <c r="T23" i="2"/>
  <c r="N23" i="2"/>
  <c r="M23" i="2"/>
  <c r="L23" i="2"/>
  <c r="N19" i="2"/>
  <c r="M19" i="2"/>
  <c r="L19" i="2"/>
  <c r="R19" i="2"/>
  <c r="Q19" i="2"/>
  <c r="R17" i="2"/>
  <c r="Q17" i="2"/>
  <c r="R15" i="2"/>
  <c r="Q15" i="2"/>
  <c r="S13" i="2"/>
  <c r="S15" i="2" s="1"/>
  <c r="S17" i="2" s="1"/>
  <c r="S19" i="2" s="1"/>
  <c r="R13" i="2"/>
  <c r="Q13" i="2"/>
  <c r="S11" i="2"/>
  <c r="R11" i="2"/>
  <c r="Q11" i="2"/>
  <c r="K39" i="2"/>
  <c r="K36" i="2"/>
  <c r="K23" i="2" s="1"/>
  <c r="K29" i="2"/>
  <c r="K31" i="2" s="1"/>
  <c r="K16" i="2"/>
  <c r="G11" i="2"/>
  <c r="G13" i="2" s="1"/>
  <c r="G15" i="2" s="1"/>
  <c r="G17" i="2" s="1"/>
  <c r="G19" i="2" s="1"/>
  <c r="G20" i="2" s="1"/>
  <c r="K11" i="2"/>
  <c r="K13" i="2" s="1"/>
  <c r="K15" i="2" s="1"/>
  <c r="I4" i="1"/>
  <c r="I7" i="1" s="1"/>
  <c r="U19" i="2" l="1"/>
  <c r="U23" i="2" s="1"/>
  <c r="V16" i="2" s="1"/>
  <c r="T19" i="2"/>
  <c r="V17" i="2"/>
  <c r="K17" i="2"/>
  <c r="K19" i="2" s="1"/>
  <c r="K20" i="2" s="1"/>
  <c r="K40" i="2"/>
  <c r="V18" i="2" l="1"/>
  <c r="V19" i="2" s="1"/>
  <c r="V23" i="2" s="1"/>
  <c r="W16" i="2" s="1"/>
  <c r="W17" i="2" s="1"/>
  <c r="W18" i="2" l="1"/>
  <c r="W19" i="2" s="1"/>
  <c r="W23" i="2" s="1"/>
  <c r="X16" i="2" s="1"/>
  <c r="X17" i="2" s="1"/>
  <c r="X18" i="2" l="1"/>
  <c r="X19" i="2" s="1"/>
  <c r="X23" i="2" s="1"/>
  <c r="Y16" i="2" s="1"/>
  <c r="Y17" i="2" s="1"/>
  <c r="Y18" i="2" l="1"/>
  <c r="Y19" i="2" s="1"/>
  <c r="Y23" i="2" s="1"/>
  <c r="Z16" i="2" s="1"/>
  <c r="Z17" i="2" s="1"/>
  <c r="Z18" i="2" l="1"/>
  <c r="Z19" i="2" s="1"/>
  <c r="Z23" i="2" s="1"/>
  <c r="AA16" i="2" s="1"/>
  <c r="AA17" i="2" s="1"/>
  <c r="AA18" i="2" l="1"/>
  <c r="AA19" i="2" s="1"/>
  <c r="AA23" i="2" s="1"/>
  <c r="AB16" i="2" s="1"/>
  <c r="AB17" i="2" s="1"/>
  <c r="AB18" i="2" l="1"/>
  <c r="AB19" i="2" s="1"/>
  <c r="AB23" i="2" s="1"/>
  <c r="AC16" i="2" s="1"/>
  <c r="AC17" i="2" s="1"/>
  <c r="AC18" i="2" l="1"/>
  <c r="AC19" i="2" s="1"/>
  <c r="AC23" i="2" s="1"/>
  <c r="AD16" i="2" s="1"/>
  <c r="AD17" i="2" s="1"/>
  <c r="AD18" i="2" l="1"/>
  <c r="AD19" i="2" s="1"/>
  <c r="AD23" i="2" s="1"/>
  <c r="AE16" i="2" s="1"/>
  <c r="AE17" i="2" s="1"/>
  <c r="AE18" i="2" l="1"/>
  <c r="AE19" i="2" s="1"/>
  <c r="AE23" i="2" s="1"/>
  <c r="AF16" i="2" s="1"/>
  <c r="AF17" i="2" s="1"/>
  <c r="AF18" i="2" l="1"/>
  <c r="AF19" i="2" s="1"/>
  <c r="AF23" i="2" s="1"/>
  <c r="AG16" i="2" s="1"/>
  <c r="AG17" i="2" s="1"/>
  <c r="AG18" i="2" l="1"/>
  <c r="AG19" i="2" s="1"/>
  <c r="AG23" i="2" s="1"/>
  <c r="AH16" i="2" s="1"/>
  <c r="AH17" i="2" s="1"/>
  <c r="AH18" i="2" l="1"/>
  <c r="AH19" i="2" s="1"/>
  <c r="AH23" i="2" s="1"/>
  <c r="AI16" i="2" s="1"/>
  <c r="AI17" i="2" s="1"/>
  <c r="AI18" i="2" l="1"/>
  <c r="AI19" i="2" s="1"/>
  <c r="AI23" i="2" s="1"/>
  <c r="AJ16" i="2" s="1"/>
  <c r="AJ17" i="2" s="1"/>
  <c r="AJ18" i="2" l="1"/>
  <c r="AJ19" i="2" s="1"/>
  <c r="AJ23" i="2" s="1"/>
  <c r="AK16" i="2" s="1"/>
  <c r="AK17" i="2" s="1"/>
  <c r="AK18" i="2" l="1"/>
  <c r="AK19" i="2" s="1"/>
  <c r="AK23" i="2" s="1"/>
  <c r="AL16" i="2" s="1"/>
  <c r="AL17" i="2" s="1"/>
  <c r="AL18" i="2" l="1"/>
  <c r="AL19" i="2" s="1"/>
  <c r="AL23" i="2" s="1"/>
  <c r="AM16" i="2" l="1"/>
  <c r="AM17" i="2" s="1"/>
  <c r="AM18" i="2" l="1"/>
  <c r="AM19" i="2" s="1"/>
  <c r="AN19" i="2" l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AP24" i="2" s="1"/>
  <c r="AP25" i="2" s="1"/>
  <c r="AM23" i="2"/>
</calcChain>
</file>

<file path=xl/sharedStrings.xml><?xml version="1.0" encoding="utf-8"?>
<sst xmlns="http://schemas.openxmlformats.org/spreadsheetml/2006/main" count="70" uniqueCount="63">
  <si>
    <t>Price</t>
  </si>
  <si>
    <t>Shares</t>
  </si>
  <si>
    <t>MC</t>
  </si>
  <si>
    <t>Cash</t>
  </si>
  <si>
    <t>Debt</t>
  </si>
  <si>
    <t>EV</t>
  </si>
  <si>
    <t>Q124</t>
  </si>
  <si>
    <t>Main</t>
  </si>
  <si>
    <t>Distribution</t>
  </si>
  <si>
    <t>Advertising</t>
  </si>
  <si>
    <t>Content</t>
  </si>
  <si>
    <t>Other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</si>
  <si>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</si>
  <si>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</si>
  <si>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</si>
  <si>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</si>
  <si>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</si>
  <si>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</si>
  <si>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</si>
  <si>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</si>
  <si>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</si>
  <si>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Q224</t>
  </si>
  <si>
    <t>Q324</t>
  </si>
  <si>
    <t>Q424</t>
  </si>
  <si>
    <t>EPS</t>
  </si>
  <si>
    <t>Net Income</t>
  </si>
  <si>
    <t>Taxes</t>
  </si>
  <si>
    <t>Pretax Income</t>
  </si>
  <si>
    <t>Interest Income</t>
  </si>
  <si>
    <t>Operating Income</t>
  </si>
  <si>
    <t>COGS</t>
  </si>
  <si>
    <t>Gross Margin</t>
  </si>
  <si>
    <t>SG&amp;A</t>
  </si>
  <si>
    <t>AR</t>
  </si>
  <si>
    <t>Prepaids</t>
  </si>
  <si>
    <t>PP&amp;E</t>
  </si>
  <si>
    <t>Goodwill</t>
  </si>
  <si>
    <t>ONCA</t>
  </si>
  <si>
    <t>Assets</t>
  </si>
  <si>
    <t>AP</t>
  </si>
  <si>
    <t>AL</t>
  </si>
  <si>
    <t>DR</t>
  </si>
  <si>
    <t>DT</t>
  </si>
  <si>
    <t>ONCL</t>
  </si>
  <si>
    <t>S/E</t>
  </si>
  <si>
    <t>L+S/E</t>
  </si>
  <si>
    <t>Net Debt</t>
  </si>
  <si>
    <t>DTC</t>
  </si>
  <si>
    <t>HBO Max</t>
  </si>
  <si>
    <t>4/8/22: Closes merger with WarnerMedia.</t>
  </si>
  <si>
    <t>Content - Warner Bros Motion Picture Group</t>
  </si>
  <si>
    <t xml:space="preserve">CNN, Discovery Channel, </t>
  </si>
  <si>
    <t>Dune 2, Looney Tunes, Batman (DC), Films</t>
  </si>
  <si>
    <t>Networks - most profitable, 9B EBITDA 2022-2023</t>
  </si>
  <si>
    <t>Studios EBITDA</t>
  </si>
  <si>
    <t>Networks ETBIDA</t>
  </si>
  <si>
    <t>DTC EBITDA</t>
  </si>
  <si>
    <t>Almost all revenue is recognized in content.</t>
  </si>
  <si>
    <t>54% distribution, 39% advertising, 7% content</t>
  </si>
  <si>
    <t>90% distribution</t>
  </si>
  <si>
    <t>Maturity</t>
  </si>
  <si>
    <t>Discount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</si>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</sst>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11A7B53-9567-4D07-9DFD-6BB0C1B02A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35091</xdr:colOff>
      <xdr:row>0</xdr:row>
      <xdr:rowOff>0</xdr:rowOff>
    </xdr:from>
    <xdr:to>
      <xdr:col>11</xdr:col>
      <xdr:colOff>35091</xdr:colOff>
      <xdr:row>45</xdr:row>
      <xdr:rowOff>10026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8216FBB-C1E5-9619-F0E7-72D92C118433}"/>
            </a:ext>
          </a:extLst>
        </xdr:cNvPr>
        <xdr:cNvCxnSpPr/>
      </xdr:nvCxnSpPr>
      <xdr:spPr>
        <a:xfrm>
          <a:off x="6943223" y="0"/>
          <a:ext cx="0" cy="658728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8BC-654A-4B97-B34E-32D1D6956613}">
  <dimension ref="B2:J12"/>
  <sheetViews>
    <sheetView zoomScale="265" zoomScaleNormal="265" workbookViewId="0">
      <selection activeCell="B13" sqref="B13"/>
    </sheetView>
  </sheetViews>
  <sheetFormatPr defaultRowHeight="12.75" x14ac:dyDescent="0.2"/>
  <sheetData>
    <row r="2" spans="2:10" x14ac:dyDescent="0.2">
      <c r="B2" s="8" t="s">
        <v>50</v>
      </c>
      <c r="H2" t="s">
        <v>0</v>
      </c>
      <c r="I2" s="1">
        <v>8</v>
      </c>
    </row>
    <row r="3" spans="2:10" x14ac:dyDescent="0.2">
      <c r="B3" t="s">
        <v>52</v>
      </c>
      <c r="H3" t="s">
        <v>1</v>
      </c>
      <c r="I3" s="2">
        <v>2450.3133979999998</v>
      </c>
      <c r="J3" s="3" t="s">
        <v>6</v>
      </c>
    </row>
    <row r="4" spans="2:10" x14ac:dyDescent="0.2">
      <c r="B4" t="s">
        <v>57</v>
      </c>
      <c r="H4" t="s">
        <v>2</v>
      </c>
      <c r="I4" s="2">
        <f>+I2*I3</f>
        <v>19602.507183999998</v>
      </c>
      <c r="J4" s="3"/>
    </row>
    <row r="5" spans="2:10" x14ac:dyDescent="0.2">
      <c r="H5" t="s">
        <v>3</v>
      </c>
      <c r="I5" s="2">
        <v>2976</v>
      </c>
      <c r="J5" s="3" t="s">
        <v>6</v>
      </c>
    </row>
    <row r="6" spans="2:10" x14ac:dyDescent="0.2">
      <c r="B6" s="8" t="s">
        <v>53</v>
      </c>
      <c r="H6" t="s">
        <v>4</v>
      </c>
      <c r="I6" s="2">
        <v>42578</v>
      </c>
      <c r="J6" s="3" t="s">
        <v>6</v>
      </c>
    </row>
    <row r="7" spans="2:10" x14ac:dyDescent="0.2">
      <c r="B7" t="s">
        <v>51</v>
      </c>
      <c r="H7" t="s">
        <v>5</v>
      </c>
      <c r="I7" s="2">
        <f>+I4-I5+I6</f>
        <v>59204.507184000002</v>
      </c>
    </row>
    <row r="8" spans="2:10" x14ac:dyDescent="0.2">
      <c r="B8" t="s">
        <v>58</v>
      </c>
    </row>
    <row r="10" spans="2:10" x14ac:dyDescent="0.2">
      <c r="B10" s="8" t="s">
        <v>47</v>
      </c>
    </row>
    <row r="11" spans="2:10" x14ac:dyDescent="0.2">
      <c r="B11" t="s">
        <v>48</v>
      </c>
    </row>
    <row r="12" spans="2:10" x14ac:dyDescent="0.2">
      <c r="B12" t="s">
        <v>59</v>
      </c>
      <c r="F12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3849-59A4-4E37-BF04-EE50BD75780F}">
  <dimension ref="A1:CX40"/>
  <sheetViews>
    <sheetView tabSelected="1" zoomScale="250" zoomScaleNormal="250" workbookViewId="0">
      <pane xSplit="2" ySplit="2" topLeftCell="AJ8" activePane="bottomRight" state="frozen"/>
      <selection pane="topRight" activeCell="C1" sqref="C1"/>
      <selection pane="bottomLeft" activeCell="A3" sqref="A3"/>
      <selection pane="bottomRight" activeCell="AP25" sqref="AP25"/>
    </sheetView>
  </sheetViews>
  <sheetFormatPr defaultRowHeight="12.75" x14ac:dyDescent="0.2"/>
  <cols>
    <col min="1" max="1" width="5" bestFit="1" customWidth="1"/>
    <col min="2" max="2" width="16" bestFit="1" customWidth="1"/>
    <col min="3" max="14" width="9.140625" style="3"/>
    <col min="40" max="40" width="20.5703125" bestFit="1" customWidth="1"/>
    <col min="42" max="42" width="11.7109375" bestFit="1" customWidth="1"/>
  </cols>
  <sheetData>
    <row r="1" spans="1:39" x14ac:dyDescent="0.2">
      <c r="A1" t="s">
        <v>7</v>
      </c>
    </row>
    <row r="2" spans="1:39" x14ac:dyDescent="0.2"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6</v>
      </c>
      <c r="L2" s="3" t="s">
        <v>21</v>
      </c>
      <c r="M2" s="3" t="s">
        <v>22</v>
      </c>
      <c r="N2" s="3" t="s">
        <v>23</v>
      </c>
      <c r="Q2">
        <v>2021</v>
      </c>
      <c r="R2">
        <v>2022</v>
      </c>
      <c r="S2">
        <v>2023</v>
      </c>
      <c r="T2">
        <v>2024</v>
      </c>
      <c r="U2">
        <v>2025</v>
      </c>
      <c r="V2">
        <f>+U2+1</f>
        <v>2026</v>
      </c>
      <c r="W2">
        <f t="shared" ref="W2:AM2" si="0">+V2+1</f>
        <v>2027</v>
      </c>
      <c r="X2">
        <f t="shared" si="0"/>
        <v>2028</v>
      </c>
      <c r="Y2">
        <f t="shared" si="0"/>
        <v>2029</v>
      </c>
      <c r="Z2">
        <f t="shared" si="0"/>
        <v>2030</v>
      </c>
      <c r="AA2">
        <f t="shared" si="0"/>
        <v>2031</v>
      </c>
      <c r="AB2">
        <f t="shared" si="0"/>
        <v>2032</v>
      </c>
      <c r="AC2">
        <f t="shared" si="0"/>
        <v>2033</v>
      </c>
      <c r="AD2">
        <f t="shared" si="0"/>
        <v>2034</v>
      </c>
      <c r="AE2">
        <f t="shared" si="0"/>
        <v>2035</v>
      </c>
      <c r="AF2">
        <f t="shared" si="0"/>
        <v>2036</v>
      </c>
      <c r="AG2">
        <f t="shared" si="0"/>
        <v>2037</v>
      </c>
      <c r="AH2">
        <f t="shared" si="0"/>
        <v>2038</v>
      </c>
      <c r="AI2">
        <f t="shared" si="0"/>
        <v>2039</v>
      </c>
      <c r="AJ2">
        <f t="shared" si="0"/>
        <v>2040</v>
      </c>
      <c r="AK2">
        <f t="shared" si="0"/>
        <v>2041</v>
      </c>
      <c r="AL2">
        <f t="shared" si="0"/>
        <v>2042</v>
      </c>
      <c r="AM2">
        <f t="shared" si="0"/>
        <v>2043</v>
      </c>
    </row>
    <row r="3" spans="1:39" x14ac:dyDescent="0.2">
      <c r="B3" t="s">
        <v>54</v>
      </c>
      <c r="R3">
        <v>1772</v>
      </c>
      <c r="S3">
        <v>2183</v>
      </c>
    </row>
    <row r="4" spans="1:39" x14ac:dyDescent="0.2">
      <c r="B4" t="s">
        <v>55</v>
      </c>
      <c r="R4">
        <v>8725</v>
      </c>
      <c r="S4">
        <v>9063</v>
      </c>
    </row>
    <row r="5" spans="1:39" x14ac:dyDescent="0.2">
      <c r="B5" t="s">
        <v>56</v>
      </c>
      <c r="R5">
        <v>-1596</v>
      </c>
      <c r="S5">
        <v>103</v>
      </c>
    </row>
    <row r="7" spans="1:39" s="2" customFormat="1" x14ac:dyDescent="0.2">
      <c r="B7" s="2" t="s">
        <v>8</v>
      </c>
      <c r="C7" s="4"/>
      <c r="D7" s="4"/>
      <c r="E7" s="4"/>
      <c r="F7" s="4"/>
      <c r="G7" s="4">
        <v>5163</v>
      </c>
      <c r="H7" s="4"/>
      <c r="I7" s="4"/>
      <c r="J7" s="4"/>
      <c r="K7" s="4">
        <v>4985</v>
      </c>
      <c r="L7" s="4"/>
      <c r="M7" s="4"/>
      <c r="N7" s="4"/>
      <c r="Q7" s="2">
        <v>5202</v>
      </c>
      <c r="R7" s="2">
        <v>16142</v>
      </c>
      <c r="S7" s="2">
        <v>20237</v>
      </c>
      <c r="T7" s="2">
        <v>20237</v>
      </c>
      <c r="U7" s="2">
        <v>20237</v>
      </c>
      <c r="V7" s="2">
        <v>20237</v>
      </c>
      <c r="W7" s="2">
        <v>20237</v>
      </c>
      <c r="X7" s="2">
        <v>20237</v>
      </c>
      <c r="Y7" s="2">
        <v>20237</v>
      </c>
      <c r="Z7" s="2">
        <v>20237</v>
      </c>
      <c r="AA7" s="2">
        <v>20237</v>
      </c>
      <c r="AB7" s="2">
        <v>20237</v>
      </c>
      <c r="AC7" s="2">
        <v>20237</v>
      </c>
      <c r="AD7" s="2">
        <v>20237</v>
      </c>
      <c r="AE7" s="2">
        <v>20237</v>
      </c>
      <c r="AF7" s="2">
        <v>20237</v>
      </c>
      <c r="AG7" s="2">
        <v>20237</v>
      </c>
      <c r="AH7" s="2">
        <v>20237</v>
      </c>
      <c r="AI7" s="2">
        <v>20237</v>
      </c>
      <c r="AJ7" s="2">
        <v>20237</v>
      </c>
      <c r="AK7" s="2">
        <v>20237</v>
      </c>
      <c r="AL7" s="2">
        <v>20237</v>
      </c>
      <c r="AM7" s="2">
        <v>20237</v>
      </c>
    </row>
    <row r="8" spans="1:39" s="2" customFormat="1" x14ac:dyDescent="0.2">
      <c r="B8" s="2" t="s">
        <v>9</v>
      </c>
      <c r="C8" s="4"/>
      <c r="D8" s="4"/>
      <c r="E8" s="4"/>
      <c r="F8" s="4"/>
      <c r="G8" s="4">
        <v>2298</v>
      </c>
      <c r="H8" s="4"/>
      <c r="I8" s="4"/>
      <c r="J8" s="4"/>
      <c r="K8" s="4">
        <v>2148</v>
      </c>
      <c r="L8" s="4"/>
      <c r="M8" s="4"/>
      <c r="N8" s="4"/>
      <c r="Q8" s="2">
        <v>6194</v>
      </c>
      <c r="R8" s="2">
        <v>8524</v>
      </c>
      <c r="S8" s="2">
        <v>8700</v>
      </c>
      <c r="T8" s="2">
        <v>8700</v>
      </c>
      <c r="U8" s="2">
        <v>8700</v>
      </c>
      <c r="V8" s="2">
        <v>8700</v>
      </c>
      <c r="W8" s="2">
        <v>8700</v>
      </c>
      <c r="X8" s="2">
        <v>8700</v>
      </c>
      <c r="Y8" s="2">
        <v>8700</v>
      </c>
      <c r="Z8" s="2">
        <v>8700</v>
      </c>
      <c r="AA8" s="2">
        <v>8700</v>
      </c>
      <c r="AB8" s="2">
        <v>8700</v>
      </c>
      <c r="AC8" s="2">
        <v>8700</v>
      </c>
      <c r="AD8" s="2">
        <v>8700</v>
      </c>
      <c r="AE8" s="2">
        <v>8700</v>
      </c>
      <c r="AF8" s="2">
        <v>8700</v>
      </c>
      <c r="AG8" s="2">
        <v>8700</v>
      </c>
      <c r="AH8" s="2">
        <v>8700</v>
      </c>
      <c r="AI8" s="2">
        <v>8700</v>
      </c>
      <c r="AJ8" s="2">
        <v>8700</v>
      </c>
      <c r="AK8" s="2">
        <v>8700</v>
      </c>
      <c r="AL8" s="2">
        <v>8700</v>
      </c>
      <c r="AM8" s="2">
        <v>8700</v>
      </c>
    </row>
    <row r="9" spans="1:39" s="2" customFormat="1" x14ac:dyDescent="0.2">
      <c r="B9" s="2" t="s">
        <v>10</v>
      </c>
      <c r="C9" s="4"/>
      <c r="D9" s="4"/>
      <c r="E9" s="4"/>
      <c r="F9" s="4"/>
      <c r="G9" s="4">
        <v>2954</v>
      </c>
      <c r="H9" s="4"/>
      <c r="I9" s="4"/>
      <c r="J9" s="4"/>
      <c r="K9" s="4">
        <v>2558</v>
      </c>
      <c r="L9" s="4"/>
      <c r="M9" s="4"/>
      <c r="N9" s="4"/>
      <c r="Q9" s="2">
        <v>737</v>
      </c>
      <c r="R9" s="2">
        <v>8360</v>
      </c>
      <c r="S9" s="2">
        <v>11203</v>
      </c>
      <c r="T9" s="2">
        <v>11203</v>
      </c>
      <c r="U9" s="2">
        <v>11203</v>
      </c>
      <c r="V9" s="2">
        <v>11203</v>
      </c>
      <c r="W9" s="2">
        <v>11203</v>
      </c>
      <c r="X9" s="2">
        <v>11203</v>
      </c>
      <c r="Y9" s="2">
        <v>11203</v>
      </c>
      <c r="Z9" s="2">
        <v>11203</v>
      </c>
      <c r="AA9" s="2">
        <v>11203</v>
      </c>
      <c r="AB9" s="2">
        <v>11203</v>
      </c>
      <c r="AC9" s="2">
        <v>11203</v>
      </c>
      <c r="AD9" s="2">
        <v>11203</v>
      </c>
      <c r="AE9" s="2">
        <v>11203</v>
      </c>
      <c r="AF9" s="2">
        <v>11203</v>
      </c>
      <c r="AG9" s="2">
        <v>11203</v>
      </c>
      <c r="AH9" s="2">
        <v>11203</v>
      </c>
      <c r="AI9" s="2">
        <v>11203</v>
      </c>
      <c r="AJ9" s="2">
        <v>11203</v>
      </c>
      <c r="AK9" s="2">
        <v>11203</v>
      </c>
      <c r="AL9" s="2">
        <v>11203</v>
      </c>
      <c r="AM9" s="2">
        <v>11203</v>
      </c>
    </row>
    <row r="10" spans="1:39" s="2" customFormat="1" x14ac:dyDescent="0.2">
      <c r="B10" s="2" t="s">
        <v>11</v>
      </c>
      <c r="C10" s="4"/>
      <c r="D10" s="4"/>
      <c r="E10" s="4"/>
      <c r="F10" s="4"/>
      <c r="G10" s="4">
        <v>285</v>
      </c>
      <c r="H10" s="4"/>
      <c r="I10" s="4"/>
      <c r="J10" s="4"/>
      <c r="K10" s="4">
        <v>267</v>
      </c>
      <c r="L10" s="4"/>
      <c r="M10" s="4"/>
      <c r="N10" s="4"/>
      <c r="Q10" s="2">
        <v>58</v>
      </c>
      <c r="R10" s="2">
        <v>791</v>
      </c>
      <c r="S10" s="2">
        <v>1181</v>
      </c>
      <c r="T10" s="2">
        <v>1181</v>
      </c>
      <c r="U10" s="2">
        <v>1181</v>
      </c>
      <c r="V10" s="2">
        <v>1181</v>
      </c>
      <c r="W10" s="2">
        <v>1181</v>
      </c>
      <c r="X10" s="2">
        <v>1181</v>
      </c>
      <c r="Y10" s="2">
        <v>1181</v>
      </c>
      <c r="Z10" s="2">
        <v>1181</v>
      </c>
      <c r="AA10" s="2">
        <v>1181</v>
      </c>
      <c r="AB10" s="2">
        <v>1181</v>
      </c>
      <c r="AC10" s="2">
        <v>1181</v>
      </c>
      <c r="AD10" s="2">
        <v>1181</v>
      </c>
      <c r="AE10" s="2">
        <v>1181</v>
      </c>
      <c r="AF10" s="2">
        <v>1181</v>
      </c>
      <c r="AG10" s="2">
        <v>1181</v>
      </c>
      <c r="AH10" s="2">
        <v>1181</v>
      </c>
      <c r="AI10" s="2">
        <v>1181</v>
      </c>
      <c r="AJ10" s="2">
        <v>1181</v>
      </c>
      <c r="AK10" s="2">
        <v>1181</v>
      </c>
      <c r="AL10" s="2">
        <v>1181</v>
      </c>
      <c r="AM10" s="2">
        <v>1181</v>
      </c>
    </row>
    <row r="11" spans="1:39" s="5" customFormat="1" x14ac:dyDescent="0.2">
      <c r="B11" s="5" t="s">
        <v>12</v>
      </c>
      <c r="C11" s="6"/>
      <c r="D11" s="6"/>
      <c r="E11" s="6"/>
      <c r="F11" s="6"/>
      <c r="G11" s="6">
        <f>SUM(G7:G10)</f>
        <v>10700</v>
      </c>
      <c r="H11" s="6"/>
      <c r="I11" s="6"/>
      <c r="J11" s="6"/>
      <c r="K11" s="6">
        <f>SUM(K7:K10)</f>
        <v>9958</v>
      </c>
      <c r="L11" s="6"/>
      <c r="M11" s="6"/>
      <c r="N11" s="6"/>
      <c r="Q11" s="5">
        <f>SUM(Q7:Q10)</f>
        <v>12191</v>
      </c>
      <c r="R11" s="5">
        <f>SUM(R7:R10)</f>
        <v>33817</v>
      </c>
      <c r="S11" s="5">
        <f>SUM(S7:S10)</f>
        <v>41321</v>
      </c>
      <c r="T11" s="5">
        <f t="shared" ref="T11" si="1">SUM(T7:T10)</f>
        <v>41321</v>
      </c>
      <c r="U11" s="5">
        <f t="shared" ref="U11" si="2">SUM(U7:U10)</f>
        <v>41321</v>
      </c>
      <c r="V11" s="5">
        <f t="shared" ref="V11" si="3">SUM(V7:V10)</f>
        <v>41321</v>
      </c>
      <c r="W11" s="5">
        <f t="shared" ref="W11" si="4">SUM(W7:W10)</f>
        <v>41321</v>
      </c>
      <c r="X11" s="5">
        <f t="shared" ref="X11" si="5">SUM(X7:X10)</f>
        <v>41321</v>
      </c>
      <c r="Y11" s="5">
        <f t="shared" ref="Y11" si="6">SUM(Y7:Y10)</f>
        <v>41321</v>
      </c>
      <c r="Z11" s="5">
        <f t="shared" ref="Z11" si="7">SUM(Z7:Z10)</f>
        <v>41321</v>
      </c>
      <c r="AA11" s="5">
        <f t="shared" ref="AA11" si="8">SUM(AA7:AA10)</f>
        <v>41321</v>
      </c>
      <c r="AB11" s="5">
        <f t="shared" ref="AB11" si="9">SUM(AB7:AB10)</f>
        <v>41321</v>
      </c>
      <c r="AC11" s="5">
        <f t="shared" ref="AC11" si="10">SUM(AC7:AC10)</f>
        <v>41321</v>
      </c>
      <c r="AD11" s="5">
        <f t="shared" ref="AD11" si="11">SUM(AD7:AD10)</f>
        <v>41321</v>
      </c>
      <c r="AE11" s="5">
        <f t="shared" ref="AE11" si="12">SUM(AE7:AE10)</f>
        <v>41321</v>
      </c>
      <c r="AF11" s="5">
        <f t="shared" ref="AF11" si="13">SUM(AF7:AF10)</f>
        <v>41321</v>
      </c>
      <c r="AG11" s="5">
        <f t="shared" ref="AG11" si="14">SUM(AG7:AG10)</f>
        <v>41321</v>
      </c>
      <c r="AH11" s="5">
        <f t="shared" ref="AH11" si="15">SUM(AH7:AH10)</f>
        <v>41321</v>
      </c>
      <c r="AI11" s="5">
        <f t="shared" ref="AI11" si="16">SUM(AI7:AI10)</f>
        <v>41321</v>
      </c>
      <c r="AJ11" s="5">
        <f t="shared" ref="AJ11" si="17">SUM(AJ7:AJ10)</f>
        <v>41321</v>
      </c>
      <c r="AK11" s="5">
        <f t="shared" ref="AK11" si="18">SUM(AK7:AK10)</f>
        <v>41321</v>
      </c>
      <c r="AL11" s="5">
        <f t="shared" ref="AL11" si="19">SUM(AL7:AL10)</f>
        <v>41321</v>
      </c>
      <c r="AM11" s="5">
        <f t="shared" ref="AM11" si="20">SUM(AM7:AM10)</f>
        <v>41321</v>
      </c>
    </row>
    <row r="12" spans="1:39" x14ac:dyDescent="0.2">
      <c r="B12" s="2" t="s">
        <v>30</v>
      </c>
      <c r="G12" s="4">
        <v>6685</v>
      </c>
      <c r="K12" s="4">
        <v>6058</v>
      </c>
      <c r="Q12" s="2">
        <v>4620</v>
      </c>
      <c r="R12" s="2">
        <v>20442</v>
      </c>
      <c r="S12" s="2">
        <v>24526</v>
      </c>
      <c r="T12" s="2">
        <v>24526</v>
      </c>
      <c r="U12" s="2">
        <v>24526</v>
      </c>
      <c r="V12" s="2">
        <v>24526</v>
      </c>
      <c r="W12" s="2">
        <v>24526</v>
      </c>
      <c r="X12" s="2">
        <v>24526</v>
      </c>
      <c r="Y12" s="2">
        <v>24526</v>
      </c>
      <c r="Z12" s="2">
        <v>24526</v>
      </c>
      <c r="AA12" s="2">
        <v>24526</v>
      </c>
      <c r="AB12" s="2">
        <v>24526</v>
      </c>
      <c r="AC12" s="2">
        <v>24526</v>
      </c>
      <c r="AD12" s="2">
        <v>24526</v>
      </c>
      <c r="AE12" s="2">
        <v>24526</v>
      </c>
      <c r="AF12" s="2">
        <v>24526</v>
      </c>
      <c r="AG12" s="2">
        <v>24526</v>
      </c>
      <c r="AH12" s="2">
        <v>24526</v>
      </c>
      <c r="AI12" s="2">
        <v>24526</v>
      </c>
      <c r="AJ12" s="2">
        <v>24526</v>
      </c>
      <c r="AK12" s="2">
        <v>24526</v>
      </c>
      <c r="AL12" s="2">
        <v>24526</v>
      </c>
      <c r="AM12" s="2">
        <v>24526</v>
      </c>
    </row>
    <row r="13" spans="1:39" x14ac:dyDescent="0.2">
      <c r="B13" s="2" t="s">
        <v>31</v>
      </c>
      <c r="G13" s="4">
        <f>+G11-G12</f>
        <v>4015</v>
      </c>
      <c r="K13" s="4">
        <f>+K11-K12</f>
        <v>3900</v>
      </c>
      <c r="Q13" s="2">
        <f>+Q11-Q12</f>
        <v>7571</v>
      </c>
      <c r="R13" s="2">
        <f>+R11-R12</f>
        <v>13375</v>
      </c>
      <c r="S13" s="2">
        <f>+S11-S12</f>
        <v>16795</v>
      </c>
      <c r="T13" s="2">
        <f t="shared" ref="T13" si="21">+T11-T12</f>
        <v>16795</v>
      </c>
      <c r="U13" s="2">
        <f t="shared" ref="U13" si="22">+U11-U12</f>
        <v>16795</v>
      </c>
      <c r="V13" s="2">
        <f t="shared" ref="V13" si="23">+V11-V12</f>
        <v>16795</v>
      </c>
      <c r="W13" s="2">
        <f t="shared" ref="W13" si="24">+W11-W12</f>
        <v>16795</v>
      </c>
      <c r="X13" s="2">
        <f t="shared" ref="X13" si="25">+X11-X12</f>
        <v>16795</v>
      </c>
      <c r="Y13" s="2">
        <f t="shared" ref="Y13" si="26">+Y11-Y12</f>
        <v>16795</v>
      </c>
      <c r="Z13" s="2">
        <f t="shared" ref="Z13" si="27">+Z11-Z12</f>
        <v>16795</v>
      </c>
      <c r="AA13" s="2">
        <f t="shared" ref="AA13" si="28">+AA11-AA12</f>
        <v>16795</v>
      </c>
      <c r="AB13" s="2">
        <f t="shared" ref="AB13" si="29">+AB11-AB12</f>
        <v>16795</v>
      </c>
      <c r="AC13" s="2">
        <f t="shared" ref="AC13" si="30">+AC11-AC12</f>
        <v>16795</v>
      </c>
      <c r="AD13" s="2">
        <f t="shared" ref="AD13" si="31">+AD11-AD12</f>
        <v>16795</v>
      </c>
      <c r="AE13" s="2">
        <f t="shared" ref="AE13" si="32">+AE11-AE12</f>
        <v>16795</v>
      </c>
      <c r="AF13" s="2">
        <f t="shared" ref="AF13" si="33">+AF11-AF12</f>
        <v>16795</v>
      </c>
      <c r="AG13" s="2">
        <f t="shared" ref="AG13" si="34">+AG11-AG12</f>
        <v>16795</v>
      </c>
      <c r="AH13" s="2">
        <f t="shared" ref="AH13" si="35">+AH11-AH12</f>
        <v>16795</v>
      </c>
      <c r="AI13" s="2">
        <f t="shared" ref="AI13" si="36">+AI11-AI12</f>
        <v>16795</v>
      </c>
      <c r="AJ13" s="2">
        <f t="shared" ref="AJ13" si="37">+AJ11-AJ12</f>
        <v>16795</v>
      </c>
      <c r="AK13" s="2">
        <f t="shared" ref="AK13" si="38">+AK11-AK12</f>
        <v>16795</v>
      </c>
      <c r="AL13" s="2">
        <f t="shared" ref="AL13" si="39">+AL11-AL12</f>
        <v>16795</v>
      </c>
      <c r="AM13" s="2">
        <f t="shared" ref="AM13" si="40">+AM11-AM12</f>
        <v>16795</v>
      </c>
    </row>
    <row r="14" spans="1:39" x14ac:dyDescent="0.2">
      <c r="B14" s="2" t="s">
        <v>32</v>
      </c>
      <c r="G14" s="4">
        <v>2388</v>
      </c>
      <c r="K14" s="4">
        <v>2232</v>
      </c>
      <c r="Q14" s="2">
        <v>4016</v>
      </c>
      <c r="R14" s="2">
        <v>9678</v>
      </c>
      <c r="S14" s="2">
        <v>9696</v>
      </c>
      <c r="T14" s="2">
        <v>9696</v>
      </c>
      <c r="U14" s="2">
        <v>9696</v>
      </c>
      <c r="V14" s="2">
        <v>9696</v>
      </c>
      <c r="W14" s="2">
        <v>9696</v>
      </c>
      <c r="X14" s="2">
        <v>9696</v>
      </c>
      <c r="Y14" s="2">
        <v>9696</v>
      </c>
      <c r="Z14" s="2">
        <v>9696</v>
      </c>
      <c r="AA14" s="2">
        <v>9696</v>
      </c>
      <c r="AB14" s="2">
        <v>9696</v>
      </c>
      <c r="AC14" s="2">
        <v>9696</v>
      </c>
      <c r="AD14" s="2">
        <v>9696</v>
      </c>
      <c r="AE14" s="2">
        <v>9696</v>
      </c>
      <c r="AF14" s="2">
        <v>9696</v>
      </c>
      <c r="AG14" s="2">
        <v>9696</v>
      </c>
      <c r="AH14" s="2">
        <v>9696</v>
      </c>
      <c r="AI14" s="2">
        <v>9696</v>
      </c>
      <c r="AJ14" s="2">
        <v>9696</v>
      </c>
      <c r="AK14" s="2">
        <v>9696</v>
      </c>
      <c r="AL14" s="2">
        <v>9696</v>
      </c>
      <c r="AM14" s="2">
        <v>9696</v>
      </c>
    </row>
    <row r="15" spans="1:39" x14ac:dyDescent="0.2">
      <c r="B15" t="s">
        <v>29</v>
      </c>
      <c r="G15" s="4">
        <f>+G13-G14</f>
        <v>1627</v>
      </c>
      <c r="K15" s="4">
        <f>+K13-K14</f>
        <v>1668</v>
      </c>
      <c r="Q15" s="2">
        <f>+Q13-Q14</f>
        <v>3555</v>
      </c>
      <c r="R15" s="2">
        <f>+R13-R14</f>
        <v>3697</v>
      </c>
      <c r="S15" s="2">
        <f>+S13-S14</f>
        <v>7099</v>
      </c>
      <c r="T15" s="2">
        <f t="shared" ref="T15" si="41">+T13-T14</f>
        <v>7099</v>
      </c>
      <c r="U15" s="2">
        <f t="shared" ref="U15" si="42">+U13-U14</f>
        <v>7099</v>
      </c>
      <c r="V15" s="2">
        <f t="shared" ref="V15" si="43">+V13-V14</f>
        <v>7099</v>
      </c>
      <c r="W15" s="2">
        <f t="shared" ref="W15" si="44">+W13-W14</f>
        <v>7099</v>
      </c>
      <c r="X15" s="2">
        <f t="shared" ref="X15" si="45">+X13-X14</f>
        <v>7099</v>
      </c>
      <c r="Y15" s="2">
        <f t="shared" ref="Y15" si="46">+Y13-Y14</f>
        <v>7099</v>
      </c>
      <c r="Z15" s="2">
        <f t="shared" ref="Z15" si="47">+Z13-Z14</f>
        <v>7099</v>
      </c>
      <c r="AA15" s="2">
        <f t="shared" ref="AA15" si="48">+AA13-AA14</f>
        <v>7099</v>
      </c>
      <c r="AB15" s="2">
        <f t="shared" ref="AB15" si="49">+AB13-AB14</f>
        <v>7099</v>
      </c>
      <c r="AC15" s="2">
        <f t="shared" ref="AC15" si="50">+AC13-AC14</f>
        <v>7099</v>
      </c>
      <c r="AD15" s="2">
        <f t="shared" ref="AD15" si="51">+AD13-AD14</f>
        <v>7099</v>
      </c>
      <c r="AE15" s="2">
        <f t="shared" ref="AE15" si="52">+AE13-AE14</f>
        <v>7099</v>
      </c>
      <c r="AF15" s="2">
        <f t="shared" ref="AF15" si="53">+AF13-AF14</f>
        <v>7099</v>
      </c>
      <c r="AG15" s="2">
        <f t="shared" ref="AG15" si="54">+AG13-AG14</f>
        <v>7099</v>
      </c>
      <c r="AH15" s="2">
        <f t="shared" ref="AH15" si="55">+AH13-AH14</f>
        <v>7099</v>
      </c>
      <c r="AI15" s="2">
        <f t="shared" ref="AI15" si="56">+AI13-AI14</f>
        <v>7099</v>
      </c>
      <c r="AJ15" s="2">
        <f t="shared" ref="AJ15" si="57">+AJ13-AJ14</f>
        <v>7099</v>
      </c>
      <c r="AK15" s="2">
        <f t="shared" ref="AK15" si="58">+AK13-AK14</f>
        <v>7099</v>
      </c>
      <c r="AL15" s="2">
        <f t="shared" ref="AL15" si="59">+AL13-AL14</f>
        <v>7099</v>
      </c>
      <c r="AM15" s="2">
        <f t="shared" ref="AM15" si="60">+AM13-AM14</f>
        <v>7099</v>
      </c>
    </row>
    <row r="16" spans="1:39" x14ac:dyDescent="0.2">
      <c r="B16" t="s">
        <v>28</v>
      </c>
      <c r="G16" s="4">
        <v>-571</v>
      </c>
      <c r="K16" s="4">
        <f>-515+11</f>
        <v>-504</v>
      </c>
      <c r="Q16">
        <v>-633</v>
      </c>
      <c r="R16">
        <v>-1777</v>
      </c>
      <c r="S16">
        <v>-2221</v>
      </c>
      <c r="T16">
        <v>-2221</v>
      </c>
      <c r="U16">
        <f>+T23*0.05</f>
        <v>-1825.9</v>
      </c>
      <c r="V16">
        <f t="shared" ref="V16:AM16" si="61">+U23*0.05</f>
        <v>-1614.9760000000001</v>
      </c>
      <c r="W16">
        <f t="shared" si="61"/>
        <v>-1395.6150400000001</v>
      </c>
      <c r="X16">
        <f t="shared" si="61"/>
        <v>-1167.4796416000001</v>
      </c>
      <c r="Y16">
        <f t="shared" si="61"/>
        <v>-930.21882726400008</v>
      </c>
      <c r="Z16">
        <f t="shared" si="61"/>
        <v>-683.46758035456003</v>
      </c>
      <c r="AA16">
        <f t="shared" si="61"/>
        <v>-426.84628356874236</v>
      </c>
      <c r="AB16" s="2">
        <f>+AA23*0.01</f>
        <v>-31.992026982298412</v>
      </c>
      <c r="AC16" s="2">
        <f t="shared" ref="AC16:AM16" si="62">+AB23*0.01</f>
        <v>24.544036801843195</v>
      </c>
      <c r="AD16" s="2">
        <f t="shared" si="62"/>
        <v>81.532389096257944</v>
      </c>
      <c r="AE16" s="2">
        <f t="shared" si="62"/>
        <v>138.97664820902801</v>
      </c>
      <c r="AF16" s="2">
        <f t="shared" si="62"/>
        <v>196.88046139470026</v>
      </c>
      <c r="AG16" s="2">
        <f t="shared" si="62"/>
        <v>255.24750508585785</v>
      </c>
      <c r="AH16" s="2">
        <f t="shared" si="62"/>
        <v>314.08148512654475</v>
      </c>
      <c r="AI16" s="2">
        <f t="shared" si="62"/>
        <v>373.38613700755712</v>
      </c>
      <c r="AJ16" s="2">
        <f t="shared" si="62"/>
        <v>433.16522610361761</v>
      </c>
      <c r="AK16" s="2">
        <f t="shared" si="62"/>
        <v>493.42254791244653</v>
      </c>
      <c r="AL16" s="2">
        <f t="shared" si="62"/>
        <v>554.16192829574618</v>
      </c>
      <c r="AM16" s="2">
        <f t="shared" si="62"/>
        <v>615.38722372211214</v>
      </c>
    </row>
    <row r="17" spans="2:102" x14ac:dyDescent="0.2">
      <c r="B17" t="s">
        <v>27</v>
      </c>
      <c r="G17" s="4">
        <f>+G15+G16</f>
        <v>1056</v>
      </c>
      <c r="K17" s="4">
        <f>+K15+K16</f>
        <v>1164</v>
      </c>
      <c r="Q17" s="2">
        <f>+Q15+Q16</f>
        <v>2922</v>
      </c>
      <c r="R17" s="2">
        <f>+R15+R16</f>
        <v>1920</v>
      </c>
      <c r="S17" s="2">
        <f>+S15+S16</f>
        <v>4878</v>
      </c>
      <c r="T17" s="2">
        <f t="shared" ref="T17" si="63">+T15+T16</f>
        <v>4878</v>
      </c>
      <c r="U17" s="2">
        <f t="shared" ref="U17" si="64">+U15+U16</f>
        <v>5273.1</v>
      </c>
      <c r="V17" s="2">
        <f t="shared" ref="V17" si="65">+V15+V16</f>
        <v>5484.0239999999994</v>
      </c>
      <c r="W17" s="2">
        <f t="shared" ref="W17" si="66">+W15+W16</f>
        <v>5703.3849599999994</v>
      </c>
      <c r="X17" s="2">
        <f t="shared" ref="X17" si="67">+X15+X16</f>
        <v>5931.5203584000001</v>
      </c>
      <c r="Y17" s="2">
        <f t="shared" ref="Y17" si="68">+Y15+Y16</f>
        <v>6168.7811727360004</v>
      </c>
      <c r="Z17" s="2">
        <f t="shared" ref="Z17" si="69">+Z15+Z16</f>
        <v>6415.5324196454403</v>
      </c>
      <c r="AA17" s="2">
        <f t="shared" ref="AA17" si="70">+AA15+AA16</f>
        <v>6672.1537164312576</v>
      </c>
      <c r="AB17" s="2">
        <f t="shared" ref="AB17" si="71">+AB15+AB16</f>
        <v>7067.0079730177013</v>
      </c>
      <c r="AC17" s="2">
        <f t="shared" ref="AC17" si="72">+AC15+AC16</f>
        <v>7123.5440368018435</v>
      </c>
      <c r="AD17" s="2">
        <f t="shared" ref="AD17" si="73">+AD15+AD16</f>
        <v>7180.5323890962582</v>
      </c>
      <c r="AE17" s="2">
        <f t="shared" ref="AE17" si="74">+AE15+AE16</f>
        <v>7237.9766482090281</v>
      </c>
      <c r="AF17" s="2">
        <f t="shared" ref="AF17" si="75">+AF15+AF16</f>
        <v>7295.8804613947004</v>
      </c>
      <c r="AG17" s="2">
        <f t="shared" ref="AG17" si="76">+AG15+AG16</f>
        <v>7354.2475050858575</v>
      </c>
      <c r="AH17" s="2">
        <f t="shared" ref="AH17" si="77">+AH15+AH16</f>
        <v>7413.081485126545</v>
      </c>
      <c r="AI17" s="2">
        <f t="shared" ref="AI17" si="78">+AI15+AI16</f>
        <v>7472.3861370075574</v>
      </c>
      <c r="AJ17" s="2">
        <f t="shared" ref="AJ17" si="79">+AJ15+AJ16</f>
        <v>7532.1652261036179</v>
      </c>
      <c r="AK17" s="2">
        <f t="shared" ref="AK17" si="80">+AK15+AK16</f>
        <v>7592.4225479124461</v>
      </c>
      <c r="AL17" s="2">
        <f t="shared" ref="AL17" si="81">+AL15+AL16</f>
        <v>7653.1619282957463</v>
      </c>
      <c r="AM17" s="2">
        <f t="shared" ref="AM17" si="82">+AM15+AM16</f>
        <v>7714.3872237221121</v>
      </c>
    </row>
    <row r="18" spans="2:102" x14ac:dyDescent="0.2">
      <c r="B18" t="s">
        <v>26</v>
      </c>
      <c r="G18" s="4">
        <v>178</v>
      </c>
      <c r="K18" s="4">
        <v>136</v>
      </c>
      <c r="Q18">
        <v>0</v>
      </c>
      <c r="R18">
        <v>0</v>
      </c>
      <c r="S18">
        <v>236</v>
      </c>
      <c r="T18" s="2">
        <f>+T17*0.2</f>
        <v>975.6</v>
      </c>
      <c r="U18" s="2">
        <f t="shared" ref="U18:AM18" si="83">+U17*0.2</f>
        <v>1054.6200000000001</v>
      </c>
      <c r="V18" s="2">
        <f t="shared" si="83"/>
        <v>1096.8047999999999</v>
      </c>
      <c r="W18" s="2">
        <f t="shared" si="83"/>
        <v>1140.6769919999999</v>
      </c>
      <c r="X18" s="2">
        <f t="shared" si="83"/>
        <v>1186.3040716800001</v>
      </c>
      <c r="Y18" s="2">
        <f t="shared" si="83"/>
        <v>1233.7562345472002</v>
      </c>
      <c r="Z18" s="2">
        <f t="shared" si="83"/>
        <v>1283.1064839290882</v>
      </c>
      <c r="AA18" s="2">
        <f t="shared" si="83"/>
        <v>1334.4307432862515</v>
      </c>
      <c r="AB18" s="2">
        <f t="shared" si="83"/>
        <v>1413.4015946035404</v>
      </c>
      <c r="AC18" s="2">
        <f t="shared" si="83"/>
        <v>1424.7088073603688</v>
      </c>
      <c r="AD18" s="2">
        <f t="shared" si="83"/>
        <v>1436.1064778192517</v>
      </c>
      <c r="AE18" s="2">
        <f t="shared" si="83"/>
        <v>1447.5953296418056</v>
      </c>
      <c r="AF18" s="2">
        <f t="shared" si="83"/>
        <v>1459.1760922789401</v>
      </c>
      <c r="AG18" s="2">
        <f t="shared" si="83"/>
        <v>1470.8495010171716</v>
      </c>
      <c r="AH18" s="2">
        <f t="shared" si="83"/>
        <v>1482.616297025309</v>
      </c>
      <c r="AI18" s="2">
        <f t="shared" si="83"/>
        <v>1494.4772274015115</v>
      </c>
      <c r="AJ18" s="2">
        <f t="shared" si="83"/>
        <v>1506.4330452207237</v>
      </c>
      <c r="AK18" s="2">
        <f t="shared" si="83"/>
        <v>1518.4845095824894</v>
      </c>
      <c r="AL18" s="2">
        <f t="shared" si="83"/>
        <v>1530.6323856591493</v>
      </c>
      <c r="AM18" s="2">
        <f t="shared" si="83"/>
        <v>1542.8774447444225</v>
      </c>
    </row>
    <row r="19" spans="2:102" x14ac:dyDescent="0.2">
      <c r="B19" t="s">
        <v>25</v>
      </c>
      <c r="G19" s="4">
        <f t="shared" ref="G19" si="84">+G17-G18</f>
        <v>878</v>
      </c>
      <c r="H19" s="4"/>
      <c r="I19" s="4"/>
      <c r="J19" s="4"/>
      <c r="K19" s="4">
        <f>+K17-K18</f>
        <v>1028</v>
      </c>
      <c r="L19" s="4">
        <f>+K19</f>
        <v>1028</v>
      </c>
      <c r="M19" s="4">
        <f>+L19</f>
        <v>1028</v>
      </c>
      <c r="N19" s="4">
        <f>+M19</f>
        <v>1028</v>
      </c>
      <c r="Q19" s="2">
        <f>+Q17-Q18</f>
        <v>2922</v>
      </c>
      <c r="R19" s="2">
        <f>+R17-R18</f>
        <v>1920</v>
      </c>
      <c r="S19" s="2">
        <f>+S17-S18</f>
        <v>4642</v>
      </c>
      <c r="T19" s="2">
        <f t="shared" ref="T19" si="85">+T17-T18</f>
        <v>3902.4</v>
      </c>
      <c r="U19" s="2">
        <f t="shared" ref="U19" si="86">+U17-U18</f>
        <v>4218.4800000000005</v>
      </c>
      <c r="V19" s="2">
        <f t="shared" ref="V19" si="87">+V17-V18</f>
        <v>4387.2191999999995</v>
      </c>
      <c r="W19" s="2">
        <f t="shared" ref="W19" si="88">+W17-W18</f>
        <v>4562.7079679999997</v>
      </c>
      <c r="X19" s="2">
        <f t="shared" ref="X19" si="89">+X17-X18</f>
        <v>4745.2162867200004</v>
      </c>
      <c r="Y19" s="2">
        <f t="shared" ref="Y19" si="90">+Y17-Y18</f>
        <v>4935.0249381888007</v>
      </c>
      <c r="Z19" s="2">
        <f t="shared" ref="Z19" si="91">+Z17-Z18</f>
        <v>5132.4259357163519</v>
      </c>
      <c r="AA19" s="2">
        <f t="shared" ref="AA19" si="92">+AA17-AA18</f>
        <v>5337.7229731450061</v>
      </c>
      <c r="AB19" s="2">
        <f t="shared" ref="AB19" si="93">+AB17-AB18</f>
        <v>5653.6063784141606</v>
      </c>
      <c r="AC19" s="2">
        <f t="shared" ref="AC19" si="94">+AC17-AC18</f>
        <v>5698.8352294414744</v>
      </c>
      <c r="AD19" s="2">
        <f t="shared" ref="AD19" si="95">+AD17-AD18</f>
        <v>5744.4259112770069</v>
      </c>
      <c r="AE19" s="2">
        <f t="shared" ref="AE19" si="96">+AE17-AE18</f>
        <v>5790.3813185672225</v>
      </c>
      <c r="AF19" s="2">
        <f t="shared" ref="AF19" si="97">+AF17-AF18</f>
        <v>5836.7043691157605</v>
      </c>
      <c r="AG19" s="2">
        <f t="shared" ref="AG19" si="98">+AG17-AG18</f>
        <v>5883.3980040686856</v>
      </c>
      <c r="AH19" s="2">
        <f t="shared" ref="AH19" si="99">+AH17-AH18</f>
        <v>5930.465188101236</v>
      </c>
      <c r="AI19" s="2">
        <f t="shared" ref="AI19" si="100">+AI17-AI18</f>
        <v>5977.9089096060461</v>
      </c>
      <c r="AJ19" s="2">
        <f t="shared" ref="AJ19" si="101">+AJ17-AJ18</f>
        <v>6025.7321808828947</v>
      </c>
      <c r="AK19" s="2">
        <f t="shared" ref="AK19" si="102">+AK17-AK18</f>
        <v>6073.9380383299567</v>
      </c>
      <c r="AL19" s="2">
        <f t="shared" ref="AL19" si="103">+AL17-AL18</f>
        <v>6122.5295426365974</v>
      </c>
      <c r="AM19" s="2">
        <f t="shared" ref="AM19" si="104">+AM17-AM18</f>
        <v>6171.5097789776901</v>
      </c>
      <c r="AN19" s="1">
        <f>+AM19*1+$AP$22</f>
        <v>6171.5197789776903</v>
      </c>
      <c r="AO19" s="1">
        <f>+AN19*1+$AP$22</f>
        <v>6171.5297789776905</v>
      </c>
      <c r="AP19" s="1">
        <f>+AO19*1+$AP$22</f>
        <v>6171.5397789776907</v>
      </c>
      <c r="AQ19" s="1">
        <f t="shared" ref="AO19:CX19" si="105">+AP19*1+$AP$22</f>
        <v>6171.5497789776909</v>
      </c>
      <c r="AR19" s="1">
        <f t="shared" si="105"/>
        <v>6171.5597789776912</v>
      </c>
      <c r="AS19" s="1">
        <f t="shared" si="105"/>
        <v>6171.5697789776914</v>
      </c>
      <c r="AT19" s="1">
        <f t="shared" si="105"/>
        <v>6171.5797789776916</v>
      </c>
      <c r="AU19" s="1">
        <f t="shared" si="105"/>
        <v>6171.5897789776918</v>
      </c>
      <c r="AV19" s="1">
        <f t="shared" si="105"/>
        <v>6171.599778977692</v>
      </c>
      <c r="AW19" s="1">
        <f t="shared" si="105"/>
        <v>6171.6097789776923</v>
      </c>
      <c r="AX19" s="1">
        <f t="shared" si="105"/>
        <v>6171.6197789776925</v>
      </c>
      <c r="AY19" s="1">
        <f t="shared" si="105"/>
        <v>6171.6297789776927</v>
      </c>
      <c r="AZ19" s="1">
        <f t="shared" si="105"/>
        <v>6171.6397789776929</v>
      </c>
      <c r="BA19" s="1">
        <f t="shared" si="105"/>
        <v>6171.6497789776931</v>
      </c>
      <c r="BB19" s="1">
        <f t="shared" si="105"/>
        <v>6171.6597789776933</v>
      </c>
      <c r="BC19" s="1">
        <f t="shared" si="105"/>
        <v>6171.6697789776936</v>
      </c>
      <c r="BD19" s="1">
        <f t="shared" si="105"/>
        <v>6171.6797789776938</v>
      </c>
      <c r="BE19" s="1">
        <f t="shared" si="105"/>
        <v>6171.689778977694</v>
      </c>
      <c r="BF19" s="1">
        <f t="shared" si="105"/>
        <v>6171.6997789776942</v>
      </c>
      <c r="BG19" s="1">
        <f t="shared" si="105"/>
        <v>6171.7097789776944</v>
      </c>
      <c r="BH19" s="1">
        <f t="shared" si="105"/>
        <v>6171.7197789776947</v>
      </c>
      <c r="BI19" s="1">
        <f t="shared" si="105"/>
        <v>6171.7297789776949</v>
      </c>
      <c r="BJ19" s="1">
        <f t="shared" si="105"/>
        <v>6171.7397789776951</v>
      </c>
      <c r="BK19" s="1">
        <f t="shared" si="105"/>
        <v>6171.7497789776953</v>
      </c>
      <c r="BL19" s="1">
        <f t="shared" si="105"/>
        <v>6171.7597789776955</v>
      </c>
      <c r="BM19" s="1">
        <f t="shared" si="105"/>
        <v>6171.7697789776958</v>
      </c>
      <c r="BN19" s="1">
        <f t="shared" si="105"/>
        <v>6171.779778977696</v>
      </c>
      <c r="BO19" s="1">
        <f t="shared" si="105"/>
        <v>6171.7897789776962</v>
      </c>
      <c r="BP19" s="1">
        <f t="shared" si="105"/>
        <v>6171.7997789776964</v>
      </c>
      <c r="BQ19" s="1">
        <f t="shared" si="105"/>
        <v>6171.8097789776966</v>
      </c>
      <c r="BR19" s="1">
        <f t="shared" si="105"/>
        <v>6171.8197789776968</v>
      </c>
      <c r="BS19" s="1">
        <f t="shared" si="105"/>
        <v>6171.8297789776971</v>
      </c>
      <c r="BT19" s="1">
        <f t="shared" si="105"/>
        <v>6171.8397789776973</v>
      </c>
      <c r="BU19" s="1">
        <f t="shared" si="105"/>
        <v>6171.8497789776975</v>
      </c>
      <c r="BV19" s="1">
        <f t="shared" si="105"/>
        <v>6171.8597789776977</v>
      </c>
      <c r="BW19" s="1">
        <f t="shared" si="105"/>
        <v>6171.8697789776979</v>
      </c>
      <c r="BX19" s="1">
        <f t="shared" si="105"/>
        <v>6171.8797789776982</v>
      </c>
      <c r="BY19" s="1">
        <f t="shared" si="105"/>
        <v>6171.8897789776984</v>
      </c>
      <c r="BZ19" s="1">
        <f t="shared" si="105"/>
        <v>6171.8997789776986</v>
      </c>
      <c r="CA19" s="1">
        <f t="shared" si="105"/>
        <v>6171.9097789776988</v>
      </c>
      <c r="CB19" s="1">
        <f t="shared" si="105"/>
        <v>6171.919778977699</v>
      </c>
      <c r="CC19" s="1">
        <f t="shared" si="105"/>
        <v>6171.9297789776992</v>
      </c>
      <c r="CD19" s="1">
        <f t="shared" si="105"/>
        <v>6171.9397789776995</v>
      </c>
      <c r="CE19" s="1">
        <f t="shared" si="105"/>
        <v>6171.9497789776997</v>
      </c>
      <c r="CF19" s="1">
        <f t="shared" si="105"/>
        <v>6171.9597789776999</v>
      </c>
      <c r="CG19" s="1">
        <f t="shared" si="105"/>
        <v>6171.9697789777001</v>
      </c>
      <c r="CH19" s="1">
        <f t="shared" si="105"/>
        <v>6171.9797789777003</v>
      </c>
      <c r="CI19" s="1">
        <f t="shared" si="105"/>
        <v>6171.9897789777006</v>
      </c>
      <c r="CJ19" s="1">
        <f t="shared" si="105"/>
        <v>6171.9997789777008</v>
      </c>
      <c r="CK19" s="1">
        <f t="shared" si="105"/>
        <v>6172.009778977701</v>
      </c>
      <c r="CL19" s="1">
        <f t="shared" si="105"/>
        <v>6172.0197789777012</v>
      </c>
      <c r="CM19" s="1">
        <f t="shared" si="105"/>
        <v>6172.0297789777014</v>
      </c>
      <c r="CN19" s="1">
        <f t="shared" si="105"/>
        <v>6172.0397789777016</v>
      </c>
      <c r="CO19" s="1">
        <f t="shared" si="105"/>
        <v>6172.0497789777019</v>
      </c>
      <c r="CP19" s="1">
        <f t="shared" si="105"/>
        <v>6172.0597789777021</v>
      </c>
      <c r="CQ19" s="1">
        <f t="shared" si="105"/>
        <v>6172.0697789777023</v>
      </c>
      <c r="CR19" s="1">
        <f t="shared" si="105"/>
        <v>6172.0797789777025</v>
      </c>
      <c r="CS19" s="1">
        <f t="shared" si="105"/>
        <v>6172.0897789777027</v>
      </c>
      <c r="CT19" s="1">
        <f t="shared" si="105"/>
        <v>6172.099778977703</v>
      </c>
      <c r="CU19" s="1">
        <f t="shared" si="105"/>
        <v>6172.1097789777032</v>
      </c>
      <c r="CV19" s="1">
        <f t="shared" si="105"/>
        <v>6172.1197789777034</v>
      </c>
      <c r="CW19" s="1">
        <f t="shared" si="105"/>
        <v>6172.1297789777036</v>
      </c>
      <c r="CX19" s="1">
        <f t="shared" si="105"/>
        <v>6172.1397789777038</v>
      </c>
    </row>
    <row r="20" spans="2:102" x14ac:dyDescent="0.2">
      <c r="B20" t="s">
        <v>24</v>
      </c>
      <c r="G20" s="7">
        <f t="shared" ref="G20" si="106">+G19/G21</f>
        <v>0.36101973684210525</v>
      </c>
      <c r="H20" s="7"/>
      <c r="I20" s="7"/>
      <c r="J20" s="7"/>
      <c r="K20" s="7">
        <f>+K19/K21</f>
        <v>0.42079410560785918</v>
      </c>
    </row>
    <row r="21" spans="2:102" x14ac:dyDescent="0.2">
      <c r="B21" t="s">
        <v>1</v>
      </c>
      <c r="G21" s="4">
        <v>2432</v>
      </c>
      <c r="H21" s="4"/>
      <c r="I21" s="4"/>
      <c r="J21" s="4"/>
      <c r="K21" s="4">
        <v>2443</v>
      </c>
      <c r="Q21" s="2">
        <v>664</v>
      </c>
      <c r="R21" s="2">
        <v>1940</v>
      </c>
      <c r="S21" s="2">
        <v>2436</v>
      </c>
    </row>
    <row r="22" spans="2:102" x14ac:dyDescent="0.2">
      <c r="AO22" t="s">
        <v>60</v>
      </c>
      <c r="AP22" s="9">
        <v>0.01</v>
      </c>
    </row>
    <row r="23" spans="2:102" x14ac:dyDescent="0.2">
      <c r="B23" t="s">
        <v>46</v>
      </c>
      <c r="K23" s="4">
        <f>+K24-K36</f>
        <v>-39602</v>
      </c>
      <c r="L23" s="4">
        <f>+K23+L19</f>
        <v>-38574</v>
      </c>
      <c r="M23" s="4">
        <f>+L23+M19</f>
        <v>-37546</v>
      </c>
      <c r="N23" s="4">
        <f>+M23+N19</f>
        <v>-36518</v>
      </c>
      <c r="T23" s="2">
        <f>+N23</f>
        <v>-36518</v>
      </c>
      <c r="U23" s="2">
        <f>+T23+U19</f>
        <v>-32299.52</v>
      </c>
      <c r="V23" s="2">
        <f t="shared" ref="V23:AM23" si="107">+U23+V19</f>
        <v>-27912.300800000001</v>
      </c>
      <c r="W23" s="2">
        <f t="shared" si="107"/>
        <v>-23349.592832000002</v>
      </c>
      <c r="X23" s="2">
        <f t="shared" si="107"/>
        <v>-18604.37654528</v>
      </c>
      <c r="Y23" s="2">
        <f t="shared" si="107"/>
        <v>-13669.351607091199</v>
      </c>
      <c r="Z23" s="2">
        <f t="shared" si="107"/>
        <v>-8536.9256713748473</v>
      </c>
      <c r="AA23" s="2">
        <f t="shared" si="107"/>
        <v>-3199.2026982298412</v>
      </c>
      <c r="AB23" s="2">
        <f t="shared" si="107"/>
        <v>2454.4036801843195</v>
      </c>
      <c r="AC23" s="2">
        <f t="shared" si="107"/>
        <v>8153.2389096257939</v>
      </c>
      <c r="AD23" s="2">
        <f t="shared" si="107"/>
        <v>13897.664820902801</v>
      </c>
      <c r="AE23" s="2">
        <f t="shared" si="107"/>
        <v>19688.046139470025</v>
      </c>
      <c r="AF23" s="2">
        <f t="shared" si="107"/>
        <v>25524.750508585785</v>
      </c>
      <c r="AG23" s="2">
        <f t="shared" si="107"/>
        <v>31408.148512654472</v>
      </c>
      <c r="AH23" s="2">
        <f t="shared" si="107"/>
        <v>37338.613700755712</v>
      </c>
      <c r="AI23" s="2">
        <f t="shared" si="107"/>
        <v>43316.522610361761</v>
      </c>
      <c r="AJ23" s="2">
        <f t="shared" si="107"/>
        <v>49342.254791244653</v>
      </c>
      <c r="AK23" s="2">
        <f t="shared" si="107"/>
        <v>55416.192829574611</v>
      </c>
      <c r="AL23" s="2">
        <f t="shared" si="107"/>
        <v>61538.72237221121</v>
      </c>
      <c r="AM23" s="2">
        <f t="shared" si="107"/>
        <v>67710.232151188902</v>
      </c>
      <c r="AO23" t="s">
        <v>61</v>
      </c>
      <c r="AP23" s="9">
        <v>0.08</v>
      </c>
    </row>
    <row r="24" spans="2:102" x14ac:dyDescent="0.2">
      <c r="B24" t="s">
        <v>3</v>
      </c>
      <c r="K24" s="4">
        <v>2976</v>
      </c>
      <c r="AO24" t="s">
        <v>62</v>
      </c>
      <c r="AP24" s="2">
        <f>NPV(AP23,T19:CX19)-Main!I6+Main!I5</f>
        <v>26990.007799941013</v>
      </c>
    </row>
    <row r="25" spans="2:102" x14ac:dyDescent="0.2">
      <c r="B25" t="s">
        <v>33</v>
      </c>
      <c r="K25" s="4">
        <v>6303</v>
      </c>
      <c r="AP25" s="1">
        <f>+AP24/Main!I3</f>
        <v>11.014920712579402</v>
      </c>
    </row>
    <row r="26" spans="2:102" x14ac:dyDescent="0.2">
      <c r="B26" t="s">
        <v>34</v>
      </c>
      <c r="K26" s="4">
        <v>4623</v>
      </c>
    </row>
    <row r="27" spans="2:102" x14ac:dyDescent="0.2">
      <c r="B27" t="s">
        <v>10</v>
      </c>
      <c r="K27" s="4">
        <v>20439</v>
      </c>
    </row>
    <row r="28" spans="2:102" x14ac:dyDescent="0.2">
      <c r="B28" t="s">
        <v>35</v>
      </c>
      <c r="K28" s="4">
        <v>5937</v>
      </c>
    </row>
    <row r="29" spans="2:102" x14ac:dyDescent="0.2">
      <c r="B29" t="s">
        <v>36</v>
      </c>
      <c r="K29" s="4">
        <f>34891+36648</f>
        <v>71539</v>
      </c>
    </row>
    <row r="30" spans="2:102" x14ac:dyDescent="0.2">
      <c r="B30" t="s">
        <v>37</v>
      </c>
      <c r="K30" s="4">
        <v>8002</v>
      </c>
    </row>
    <row r="31" spans="2:102" x14ac:dyDescent="0.2">
      <c r="B31" t="s">
        <v>38</v>
      </c>
      <c r="K31" s="4">
        <f>SUM(K24:K30)</f>
        <v>119819</v>
      </c>
    </row>
    <row r="33" spans="2:11" x14ac:dyDescent="0.2">
      <c r="B33" t="s">
        <v>39</v>
      </c>
      <c r="K33" s="4">
        <v>1245</v>
      </c>
    </row>
    <row r="34" spans="2:11" x14ac:dyDescent="0.2">
      <c r="B34" t="s">
        <v>40</v>
      </c>
      <c r="K34" s="4">
        <v>10288</v>
      </c>
    </row>
    <row r="35" spans="2:11" x14ac:dyDescent="0.2">
      <c r="B35" t="s">
        <v>41</v>
      </c>
      <c r="K35" s="4">
        <v>1993</v>
      </c>
    </row>
    <row r="36" spans="2:11" x14ac:dyDescent="0.2">
      <c r="B36" t="s">
        <v>4</v>
      </c>
      <c r="K36" s="4">
        <f>3430+39148</f>
        <v>42578</v>
      </c>
    </row>
    <row r="37" spans="2:11" x14ac:dyDescent="0.2">
      <c r="B37" t="s">
        <v>42</v>
      </c>
      <c r="K37" s="4">
        <v>8303</v>
      </c>
    </row>
    <row r="38" spans="2:11" x14ac:dyDescent="0.2">
      <c r="B38" t="s">
        <v>43</v>
      </c>
      <c r="K38" s="4">
        <v>10118</v>
      </c>
    </row>
    <row r="39" spans="2:11" x14ac:dyDescent="0.2">
      <c r="B39" t="s">
        <v>44</v>
      </c>
      <c r="K39" s="4">
        <f>45115+179</f>
        <v>45294</v>
      </c>
    </row>
    <row r="40" spans="2:11" x14ac:dyDescent="0.2">
      <c r="B40" t="s">
        <v>45</v>
      </c>
      <c r="K40" s="4">
        <f>SUM(K33:K39)</f>
        <v>119819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2024-08-23T18:28:06Z</dcterms:created>
  <dcterms:modified xsi:type="dcterms:W3CDTF">2024-08-23T19:02:30Z</dcterms:modified>
</cp:coreProperties>
</file>