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0E33C2E-A500-436D-A196-817D25D48CDF}" xr6:coauthVersionLast="47" xr6:coauthVersionMax="47" xr10:uidLastSave="{00000000-0000-0000-0000-000000000000}"/>
  <bookViews>
    <workbookView xWindow="-52770" yWindow="1665" windowWidth="29520" windowHeight="18420" activeTab="1" xr2:uid="{DA7F98D9-F150-461F-B6BF-23C42E6164D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" l="1"/>
  <c r="P10" i="2"/>
  <c r="P22" i="2"/>
  <c r="O22" i="2"/>
  <c r="N22" i="2"/>
  <c r="P21" i="2"/>
  <c r="O21" i="2"/>
  <c r="P5" i="2"/>
  <c r="O10" i="2"/>
  <c r="O7" i="2"/>
  <c r="N11" i="2"/>
  <c r="N10" i="2"/>
  <c r="N7" i="2"/>
  <c r="D26" i="2"/>
  <c r="E26" i="2" s="1"/>
  <c r="H26" i="2"/>
  <c r="I26" i="2" s="1"/>
  <c r="J21" i="2"/>
  <c r="H21" i="2"/>
  <c r="D13" i="2"/>
  <c r="D15" i="2" s="1"/>
  <c r="D16" i="2" s="1"/>
  <c r="H13" i="2"/>
  <c r="H15" i="2" s="1"/>
  <c r="H16" i="2" s="1"/>
  <c r="D7" i="2"/>
  <c r="D10" i="2"/>
  <c r="H10" i="2"/>
  <c r="H11" i="2" s="1"/>
  <c r="H7" i="2"/>
  <c r="I21" i="2"/>
  <c r="E10" i="2"/>
  <c r="I10" i="2"/>
  <c r="I7" i="2"/>
  <c r="I11" i="2" s="1"/>
  <c r="I13" i="2" s="1"/>
  <c r="I15" i="2" s="1"/>
  <c r="I16" i="2" s="1"/>
  <c r="E7" i="2"/>
  <c r="L7" i="1"/>
  <c r="L4" i="1"/>
  <c r="O11" i="2" l="1"/>
  <c r="D11" i="2"/>
  <c r="E11" i="2"/>
  <c r="E13" i="2" s="1"/>
  <c r="E15" i="2" s="1"/>
  <c r="E16" i="2" s="1"/>
</calcChain>
</file>

<file path=xl/sharedStrings.xml><?xml version="1.0" encoding="utf-8"?>
<sst xmlns="http://schemas.openxmlformats.org/spreadsheetml/2006/main" count="35" uniqueCount="31">
  <si>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</si>
  <si>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</si>
  <si>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</si>
  <si>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</si>
  <si>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</si>
  <si>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</si>
  <si>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</si>
  <si>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</si>
  <si>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</si>
  <si>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</si>
  <si>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</si>
  <si>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</si>
  <si>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</si>
  <si>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</si>
  <si>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</si>
  <si>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</si>
  <si>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</si>
  <si>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</si>
  <si>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G&amp;A</t>
  </si>
  <si>
    <t>S&amp;M</t>
  </si>
  <si>
    <t>Gross Profit</t>
  </si>
  <si>
    <t>COGS</t>
  </si>
  <si>
    <t>Revenue y/y</t>
  </si>
  <si>
    <t>Interest Income</t>
  </si>
  <si>
    <t>Pretax Income</t>
  </si>
  <si>
    <t>EPS</t>
  </si>
  <si>
    <t>Taxes</t>
  </si>
  <si>
    <t>Net Income</t>
  </si>
  <si>
    <t>CFFO</t>
  </si>
  <si>
    <t>Paid Content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</si>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</sst>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D79980B-E262-471F-8F80-B8DAA083D83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AFFA-654D-47CE-90AF-0FE979AA060D}">
  <dimension ref="K2:M7"/>
  <sheetViews>
    <sheetView zoomScale="190" zoomScaleNormal="190" workbookViewId="0">
      <selection activeCell="L2" sqref="L2"/>
    </sheetView>
  </sheetViews>
  <sheetFormatPr defaultRowHeight="12.75" x14ac:dyDescent="0.2"/>
  <sheetData>
    <row r="2" spans="11:13" x14ac:dyDescent="0.2">
      <c r="K2" t="s">
        <v>0</v>
      </c>
      <c r="L2">
        <v>12.55</v>
      </c>
    </row>
    <row r="3" spans="11:13" x14ac:dyDescent="0.2">
      <c r="K3" t="s">
        <v>1</v>
      </c>
      <c r="L3" s="1">
        <v>130.81787600000001</v>
      </c>
      <c r="M3" s="2" t="s">
        <v>6</v>
      </c>
    </row>
    <row r="4" spans="11:13" x14ac:dyDescent="0.2">
      <c r="K4" t="s">
        <v>2</v>
      </c>
      <c r="L4" s="1">
        <f>+L2*L3</f>
        <v>1641.7643438000002</v>
      </c>
    </row>
    <row r="5" spans="11:13" x14ac:dyDescent="0.2">
      <c r="K5" t="s">
        <v>3</v>
      </c>
      <c r="L5" s="1">
        <v>585.51599999999996</v>
      </c>
      <c r="M5" s="2" t="s">
        <v>6</v>
      </c>
    </row>
    <row r="6" spans="11:13" x14ac:dyDescent="0.2">
      <c r="K6" t="s">
        <v>4</v>
      </c>
      <c r="L6" s="1">
        <v>0</v>
      </c>
      <c r="M6" s="2" t="s">
        <v>6</v>
      </c>
    </row>
    <row r="7" spans="11:13" x14ac:dyDescent="0.2">
      <c r="K7" t="s">
        <v>5</v>
      </c>
      <c r="L7" s="1">
        <f>+L4-L5+L6</f>
        <v>1056.2483438000004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C349-363C-42E1-9AB4-45A1A491B4B7}">
  <dimension ref="A1:P26"/>
  <sheetViews>
    <sheetView tabSelected="1" zoomScale="205" zoomScaleNormal="20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P7" sqref="P7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16" x14ac:dyDescent="0.2">
      <c r="A1" s="3" t="s">
        <v>7</v>
      </c>
    </row>
    <row r="2" spans="1:16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6</v>
      </c>
      <c r="J2" s="2" t="s">
        <v>15</v>
      </c>
      <c r="N2">
        <v>2022</v>
      </c>
      <c r="O2">
        <v>2023</v>
      </c>
      <c r="P2">
        <v>2024</v>
      </c>
    </row>
    <row r="3" spans="1:16" s="1" customFormat="1" x14ac:dyDescent="0.2">
      <c r="B3" s="1" t="s">
        <v>29</v>
      </c>
      <c r="C3" s="6"/>
      <c r="D3" s="6"/>
      <c r="E3" s="6">
        <v>261.83300000000003</v>
      </c>
      <c r="F3" s="6"/>
      <c r="G3" s="6"/>
      <c r="H3" s="6"/>
      <c r="I3" s="6">
        <v>285.22800000000001</v>
      </c>
      <c r="J3" s="6"/>
    </row>
    <row r="5" spans="1:16" s="7" customFormat="1" x14ac:dyDescent="0.2">
      <c r="B5" s="7" t="s">
        <v>8</v>
      </c>
      <c r="C5" s="8">
        <v>310.25700000000001</v>
      </c>
      <c r="D5" s="8">
        <v>320.66300000000001</v>
      </c>
      <c r="E5" s="8">
        <v>317.76400000000001</v>
      </c>
      <c r="F5" s="8"/>
      <c r="G5" s="8">
        <v>326.74400000000003</v>
      </c>
      <c r="H5" s="8">
        <v>320.97199999999998</v>
      </c>
      <c r="I5" s="8">
        <v>347.91500000000002</v>
      </c>
      <c r="J5" s="8">
        <v>380</v>
      </c>
      <c r="N5" s="7">
        <v>1079.3879999999999</v>
      </c>
      <c r="O5" s="7">
        <v>1282.748</v>
      </c>
      <c r="P5" s="7">
        <f>SUM(G5:J5)</f>
        <v>1375.6310000000001</v>
      </c>
    </row>
    <row r="6" spans="1:16" s="1" customFormat="1" x14ac:dyDescent="0.2">
      <c r="B6" s="1" t="s">
        <v>21</v>
      </c>
      <c r="C6" s="6"/>
      <c r="D6" s="6">
        <v>239.518</v>
      </c>
      <c r="E6" s="6">
        <v>245.666</v>
      </c>
      <c r="F6" s="6"/>
      <c r="G6" s="6"/>
      <c r="H6" s="6">
        <v>237.91499999999999</v>
      </c>
      <c r="I6" s="6">
        <v>256.53399999999999</v>
      </c>
      <c r="J6" s="6"/>
      <c r="N6" s="1">
        <v>806.37699999999995</v>
      </c>
      <c r="O6" s="1">
        <v>987.25800000000004</v>
      </c>
    </row>
    <row r="7" spans="1:16" s="1" customFormat="1" x14ac:dyDescent="0.2">
      <c r="B7" s="1" t="s">
        <v>20</v>
      </c>
      <c r="C7" s="6"/>
      <c r="D7" s="6">
        <f>+D5-D6</f>
        <v>81.14500000000001</v>
      </c>
      <c r="E7" s="6">
        <f>+E5-E6</f>
        <v>72.098000000000013</v>
      </c>
      <c r="F7" s="6"/>
      <c r="G7" s="6"/>
      <c r="H7" s="6">
        <f>+H5-H6</f>
        <v>83.056999999999988</v>
      </c>
      <c r="I7" s="6">
        <f>+I5-I6</f>
        <v>91.381000000000029</v>
      </c>
      <c r="J7" s="6"/>
      <c r="N7" s="1">
        <f>+N5-N6</f>
        <v>273.01099999999997</v>
      </c>
      <c r="O7" s="1">
        <f>+O5-O6</f>
        <v>295.49</v>
      </c>
    </row>
    <row r="8" spans="1:16" s="1" customFormat="1" x14ac:dyDescent="0.2">
      <c r="B8" s="1" t="s">
        <v>19</v>
      </c>
      <c r="C8" s="6"/>
      <c r="D8" s="6">
        <v>33.142000000000003</v>
      </c>
      <c r="E8" s="6">
        <v>33.066000000000003</v>
      </c>
      <c r="F8" s="6"/>
      <c r="G8" s="6"/>
      <c r="H8" s="6">
        <v>23.448</v>
      </c>
      <c r="I8" s="6">
        <v>32.719000000000001</v>
      </c>
      <c r="J8" s="6"/>
      <c r="N8" s="1">
        <v>180.00200000000001</v>
      </c>
      <c r="O8" s="1">
        <v>121.086</v>
      </c>
    </row>
    <row r="9" spans="1:16" s="1" customFormat="1" x14ac:dyDescent="0.2">
      <c r="B9" s="1" t="s">
        <v>18</v>
      </c>
      <c r="C9" s="6"/>
      <c r="D9" s="6">
        <v>53.469000000000001</v>
      </c>
      <c r="E9" s="6">
        <v>45.779000000000003</v>
      </c>
      <c r="F9" s="6"/>
      <c r="G9" s="6"/>
      <c r="H9" s="6">
        <v>138.70500000000001</v>
      </c>
      <c r="I9" s="6">
        <v>66.747</v>
      </c>
      <c r="J9" s="6"/>
      <c r="N9" s="1">
        <v>207.72800000000001</v>
      </c>
      <c r="O9" s="1">
        <v>210.762</v>
      </c>
    </row>
    <row r="10" spans="1:16" s="1" customFormat="1" x14ac:dyDescent="0.2">
      <c r="B10" s="1" t="s">
        <v>17</v>
      </c>
      <c r="C10" s="6"/>
      <c r="D10" s="6">
        <f>+D8+D9</f>
        <v>86.611000000000004</v>
      </c>
      <c r="E10" s="6">
        <f>+E8+E9</f>
        <v>78.844999999999999</v>
      </c>
      <c r="F10" s="6"/>
      <c r="G10" s="6"/>
      <c r="H10" s="6">
        <f>+H8+H9</f>
        <v>162.15300000000002</v>
      </c>
      <c r="I10" s="6">
        <f>+I8+I9</f>
        <v>99.466000000000008</v>
      </c>
      <c r="J10" s="6"/>
      <c r="N10" s="1">
        <f>+N8+N9</f>
        <v>387.73</v>
      </c>
      <c r="O10" s="1">
        <f>+O8+O9</f>
        <v>331.84800000000001</v>
      </c>
      <c r="P10" s="1">
        <f>+P8+P9</f>
        <v>0</v>
      </c>
    </row>
    <row r="11" spans="1:16" s="1" customFormat="1" x14ac:dyDescent="0.2">
      <c r="B11" s="1" t="s">
        <v>16</v>
      </c>
      <c r="C11" s="6"/>
      <c r="D11" s="6">
        <f>+D7-D10</f>
        <v>-5.465999999999994</v>
      </c>
      <c r="E11" s="6">
        <f>+E7-E10</f>
        <v>-6.7469999999999857</v>
      </c>
      <c r="F11" s="6"/>
      <c r="G11" s="6"/>
      <c r="H11" s="6">
        <f>+H7-H10</f>
        <v>-79.096000000000032</v>
      </c>
      <c r="I11" s="6">
        <f>+I7-I10</f>
        <v>-8.0849999999999795</v>
      </c>
      <c r="J11" s="6"/>
      <c r="N11" s="1">
        <f>+N7-N10</f>
        <v>-114.71900000000005</v>
      </c>
      <c r="O11" s="1">
        <f>+O7-O10</f>
        <v>-36.358000000000004</v>
      </c>
      <c r="P11" s="1">
        <f>+P7-P10</f>
        <v>0</v>
      </c>
    </row>
    <row r="12" spans="1:16" s="1" customFormat="1" x14ac:dyDescent="0.2">
      <c r="B12" s="1" t="s">
        <v>23</v>
      </c>
      <c r="C12" s="6"/>
      <c r="D12" s="6">
        <v>1.018</v>
      </c>
      <c r="E12" s="6">
        <v>0.91300000000000003</v>
      </c>
      <c r="F12" s="6"/>
      <c r="G12" s="6"/>
      <c r="H12" s="6">
        <v>2.0430000000000001</v>
      </c>
      <c r="I12" s="6">
        <v>6.5119999999999996</v>
      </c>
      <c r="J12" s="6"/>
    </row>
    <row r="13" spans="1:16" s="1" customFormat="1" x14ac:dyDescent="0.2">
      <c r="B13" s="1" t="s">
        <v>24</v>
      </c>
      <c r="C13" s="6"/>
      <c r="D13" s="6">
        <f>+D11+D12</f>
        <v>-4.4479999999999942</v>
      </c>
      <c r="E13" s="6">
        <f>+E11+E12</f>
        <v>-5.8339999999999854</v>
      </c>
      <c r="F13" s="6"/>
      <c r="G13" s="6"/>
      <c r="H13" s="6">
        <f>+H11+H12</f>
        <v>-77.053000000000026</v>
      </c>
      <c r="I13" s="6">
        <f>+I11+I12</f>
        <v>-1.57299999999998</v>
      </c>
      <c r="J13" s="6"/>
    </row>
    <row r="14" spans="1:16" s="1" customFormat="1" x14ac:dyDescent="0.2">
      <c r="B14" s="1" t="s">
        <v>26</v>
      </c>
      <c r="C14" s="6"/>
      <c r="D14" s="6">
        <v>0</v>
      </c>
      <c r="E14" s="6">
        <v>0</v>
      </c>
      <c r="F14" s="6"/>
      <c r="G14" s="6"/>
      <c r="H14" s="6">
        <v>0</v>
      </c>
      <c r="I14" s="6">
        <v>0</v>
      </c>
      <c r="J14" s="6"/>
    </row>
    <row r="15" spans="1:16" s="1" customFormat="1" x14ac:dyDescent="0.2">
      <c r="B15" s="1" t="s">
        <v>27</v>
      </c>
      <c r="C15" s="6"/>
      <c r="D15" s="6">
        <f>+D13-D14</f>
        <v>-4.4479999999999942</v>
      </c>
      <c r="E15" s="6">
        <f>+E13-E14</f>
        <v>-5.8339999999999854</v>
      </c>
      <c r="F15" s="6"/>
      <c r="G15" s="6"/>
      <c r="H15" s="6">
        <f>+H13-H14</f>
        <v>-77.053000000000026</v>
      </c>
      <c r="I15" s="6">
        <f>+I13-I14</f>
        <v>-1.57299999999998</v>
      </c>
      <c r="J15" s="6"/>
    </row>
    <row r="16" spans="1:16" x14ac:dyDescent="0.2">
      <c r="B16" t="s">
        <v>25</v>
      </c>
      <c r="D16" s="5">
        <f>+D15/D17</f>
        <v>-4.0619094170456768E-2</v>
      </c>
      <c r="E16" s="5">
        <f>+E15/E17</f>
        <v>-5.3276033136340946E-2</v>
      </c>
      <c r="H16" s="5">
        <f>+H15/H17</f>
        <v>-0.69982736507826504</v>
      </c>
      <c r="I16" s="5">
        <f>+I15/I17</f>
        <v>-1.2024350555882591E-2</v>
      </c>
    </row>
    <row r="17" spans="2:16" s="1" customFormat="1" x14ac:dyDescent="0.2">
      <c r="B17" s="1" t="s">
        <v>1</v>
      </c>
      <c r="C17" s="6"/>
      <c r="D17" s="6">
        <v>109.50515</v>
      </c>
      <c r="E17" s="6">
        <v>109.50515</v>
      </c>
      <c r="F17" s="6"/>
      <c r="G17" s="6"/>
      <c r="H17" s="6">
        <v>110.102868</v>
      </c>
      <c r="I17" s="6">
        <v>130.81787600000001</v>
      </c>
      <c r="J17" s="6"/>
    </row>
    <row r="21" spans="2:16" x14ac:dyDescent="0.2">
      <c r="B21" t="s">
        <v>22</v>
      </c>
      <c r="H21" s="4">
        <f>+H5/D5-1</f>
        <v>9.63628482238299E-4</v>
      </c>
      <c r="I21" s="4">
        <f>+I5/E5-1</f>
        <v>9.4884883120806673E-2</v>
      </c>
      <c r="J21" s="4" t="e">
        <f>+J5/F5-1</f>
        <v>#DIV/0!</v>
      </c>
      <c r="O21" s="9">
        <f>+O5/N5-1</f>
        <v>0.18840305802917956</v>
      </c>
      <c r="P21" s="9">
        <f>+P5/O5-1</f>
        <v>7.2409389841184835E-2</v>
      </c>
    </row>
    <row r="22" spans="2:16" x14ac:dyDescent="0.2">
      <c r="B22" t="s">
        <v>30</v>
      </c>
      <c r="N22" s="9">
        <f>+N7/N5</f>
        <v>0.25293129069435644</v>
      </c>
      <c r="O22" s="9">
        <f>+O7/O5</f>
        <v>0.23035701478388584</v>
      </c>
      <c r="P22" s="9">
        <f>+P7/P5</f>
        <v>0</v>
      </c>
    </row>
    <row r="26" spans="2:16" s="1" customFormat="1" x14ac:dyDescent="0.2">
      <c r="B26" s="1" t="s">
        <v>28</v>
      </c>
      <c r="C26" s="6"/>
      <c r="D26" s="6">
        <f>-40.663-C26</f>
        <v>-40.662999999999997</v>
      </c>
      <c r="E26" s="6">
        <f>7.519-D26-C26</f>
        <v>48.181999999999995</v>
      </c>
      <c r="F26" s="6"/>
      <c r="G26" s="6"/>
      <c r="H26" s="6">
        <f>22.394-G26</f>
        <v>22.393999999999998</v>
      </c>
      <c r="I26" s="6">
        <f>26.539-H26-G26</f>
        <v>4.1450000000000031</v>
      </c>
      <c r="J26" s="6"/>
    </row>
  </sheetData>
  <hyperlinks>
    <hyperlink ref="A1" location="Main!A1" display="Main" xr:uid="{30E42FF0-E903-4C03-921B-3A6F4518D6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2024-12-03T16:46:46Z</dcterms:created>
  <dcterms:modified xsi:type="dcterms:W3CDTF">2024-12-03T17:53:51Z</dcterms:modified>
</cp:coreProperties>
</file>