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BAFA4CD-E191-460C-B2A6-57CEF8DB9602}" xr6:coauthVersionLast="47" xr6:coauthVersionMax="47" xr10:uidLastSave="{00000000-0000-0000-0000-000000000000}"/>
  <bookViews>
    <workbookView xWindow="-28350" yWindow="3105" windowWidth="25170" windowHeight="17085" activeTab="1" xr2:uid="{BDBED413-CA10-421D-AECD-2D2321477D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L18" i="2"/>
  <c r="K18" i="2"/>
  <c r="J18" i="2"/>
  <c r="I18" i="2"/>
  <c r="H3" i="2"/>
  <c r="L3" i="2"/>
  <c r="L5" i="2" s="1"/>
  <c r="G11" i="2"/>
  <c r="G9" i="2"/>
  <c r="G5" i="2"/>
  <c r="G10" i="2" s="1"/>
  <c r="G12" i="2" s="1"/>
  <c r="G14" i="2" s="1"/>
  <c r="G15" i="2" s="1"/>
  <c r="K11" i="2"/>
  <c r="K10" i="2"/>
  <c r="K12" i="2" s="1"/>
  <c r="K14" i="2" s="1"/>
  <c r="K15" i="2" s="1"/>
  <c r="K9" i="2"/>
  <c r="K5" i="2"/>
  <c r="H11" i="2"/>
  <c r="H9" i="2"/>
  <c r="H5" i="2"/>
  <c r="L11" i="2"/>
  <c r="L9" i="2"/>
  <c r="M24" i="2"/>
  <c r="S23" i="2"/>
  <c r="R23" i="2"/>
  <c r="T23" i="2"/>
  <c r="T18" i="2"/>
  <c r="S18" i="2"/>
  <c r="T14" i="2"/>
  <c r="S14" i="2"/>
  <c r="R14" i="2"/>
  <c r="T11" i="2"/>
  <c r="T12" i="2" s="1"/>
  <c r="S11" i="2"/>
  <c r="S12" i="2"/>
  <c r="R12" i="2"/>
  <c r="R11" i="2"/>
  <c r="T9" i="2"/>
  <c r="T10" i="2" s="1"/>
  <c r="S9" i="2"/>
  <c r="S10" i="2" s="1"/>
  <c r="R10" i="2"/>
  <c r="R9" i="2"/>
  <c r="S5" i="2"/>
  <c r="R5" i="2"/>
  <c r="T5" i="2"/>
  <c r="M23" i="2"/>
  <c r="I11" i="2"/>
  <c r="M11" i="2"/>
  <c r="I9" i="2"/>
  <c r="M9" i="2"/>
  <c r="M5" i="2"/>
  <c r="I5" i="2"/>
  <c r="K7" i="1"/>
  <c r="K5" i="1"/>
  <c r="K4" i="1"/>
  <c r="H10" i="2" l="1"/>
  <c r="H12" i="2" s="1"/>
  <c r="H14" i="2" s="1"/>
  <c r="H15" i="2" s="1"/>
  <c r="L10" i="2"/>
  <c r="L12" i="2" s="1"/>
  <c r="L14" i="2" s="1"/>
  <c r="L15" i="2" s="1"/>
  <c r="M10" i="2"/>
  <c r="M12" i="2"/>
  <c r="M14" i="2" s="1"/>
  <c r="M15" i="2" s="1"/>
  <c r="I10" i="2"/>
  <c r="I12" i="2" s="1"/>
  <c r="I14" i="2" s="1"/>
  <c r="I15" i="2" s="1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<sst xmlns="http://schemas.openxmlformats.org/spreadsheetml/2006/main" count="29" uniqueCount="26">
  <si>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</si>
  <si>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</si>
  <si>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</si>
  <si>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</si>
  <si>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</si>
  <si>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</si>
  <si>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</si>
  <si>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</si>
  <si>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</si>
  <si>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Revenue y/y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</si>
  <si>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</si>
  <si>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</si>
  <si>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</si>
  <si>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</si>
  <si>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</si>
  <si>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</si>
  <si>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</si>
  <si>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</si>
  <si>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</si>
  <si>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</si>
  <si>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</si>
  <si>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</si>
  <si>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CFFO</t>
  </si>
  <si>
    <t>CX</t>
  </si>
  <si>
    <t>FCF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</si>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</sst>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645A21-2B6C-4648-9F86-73490461D5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D8D2-B8BD-46EF-8B29-1795C45CBA1C}">
  <dimension ref="J2:L16"/>
  <sheetViews>
    <sheetView zoomScale="190" zoomScaleNormal="190" workbookViewId="0"/>
  </sheetViews>
  <sheetFormatPr defaultRowHeight="12.75" x14ac:dyDescent="0.2"/>
  <cols>
    <col min="10" max="10" width="11" customWidth="1"/>
  </cols>
  <sheetData>
    <row r="2" spans="10:12" x14ac:dyDescent="0.2">
      <c r="J2" t="s">
        <v>0</v>
      </c>
      <c r="K2" s="1">
        <v>215</v>
      </c>
    </row>
    <row r="3" spans="10:12" x14ac:dyDescent="0.2">
      <c r="J3" t="s">
        <v>1</v>
      </c>
      <c r="K3" s="2">
        <v>153.43862300000001</v>
      </c>
      <c r="L3" s="3" t="s">
        <v>6</v>
      </c>
    </row>
    <row r="4" spans="10:12" x14ac:dyDescent="0.2">
      <c r="J4" s="15" t="s">
        <v>2</v>
      </c>
      <c r="K4" s="16">
        <f>+K2*K3</f>
        <v>32989.303945</v>
      </c>
    </row>
    <row r="5" spans="10:12" x14ac:dyDescent="0.2">
      <c r="J5" t="s">
        <v>3</v>
      </c>
      <c r="K5" s="2">
        <f>1153.645+1154.252</f>
        <v>2307.8969999999999</v>
      </c>
      <c r="L5" s="3" t="s">
        <v>6</v>
      </c>
    </row>
    <row r="6" spans="10:12" x14ac:dyDescent="0.2">
      <c r="J6" t="s">
        <v>4</v>
      </c>
      <c r="K6" s="2">
        <v>1145.799</v>
      </c>
      <c r="L6" s="3" t="s">
        <v>6</v>
      </c>
    </row>
    <row r="7" spans="10:12" x14ac:dyDescent="0.2">
      <c r="J7" s="15" t="s">
        <v>5</v>
      </c>
      <c r="K7" s="16">
        <f>+K4-K5+K6</f>
        <v>31827.205944999998</v>
      </c>
    </row>
    <row r="9" spans="10:12" x14ac:dyDescent="0.2">
      <c r="J9" t="s">
        <v>25</v>
      </c>
      <c r="K9">
        <v>2007</v>
      </c>
    </row>
    <row r="11" spans="10:12" x14ac:dyDescent="0.2">
      <c r="J11" s="13"/>
      <c r="K11" s="6"/>
      <c r="L11" s="14"/>
    </row>
    <row r="12" spans="10:12" x14ac:dyDescent="0.2">
      <c r="K12" s="2"/>
      <c r="L12" s="1"/>
    </row>
    <row r="13" spans="10:12" x14ac:dyDescent="0.2">
      <c r="K13" s="2"/>
      <c r="L13" s="1"/>
    </row>
    <row r="14" spans="10:12" x14ac:dyDescent="0.2">
      <c r="K14" s="2"/>
      <c r="L14" s="1"/>
    </row>
    <row r="15" spans="10:12" x14ac:dyDescent="0.2">
      <c r="K15" s="2"/>
      <c r="L15" s="1"/>
    </row>
    <row r="16" spans="10:12" x14ac:dyDescent="0.2">
      <c r="J16" s="13"/>
      <c r="K16" s="6"/>
      <c r="L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9C4C-16FB-47E3-9D25-F76768BED135}">
  <dimension ref="A1:T24"/>
  <sheetViews>
    <sheetView tabSelected="1" zoomScale="190" zoomScaleNormal="1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Q18" sqref="Q18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3"/>
    <col min="5" max="9" width="9" style="3" customWidth="1"/>
    <col min="10" max="10" width="8.5703125" style="3" customWidth="1"/>
    <col min="11" max="13" width="9" style="3" customWidth="1"/>
    <col min="14" max="14" width="9.140625" style="3"/>
  </cols>
  <sheetData>
    <row r="1" spans="1:20" x14ac:dyDescent="0.2">
      <c r="A1" s="9" t="s">
        <v>7</v>
      </c>
    </row>
    <row r="2" spans="1:20" s="11" customFormat="1" x14ac:dyDescent="0.2">
      <c r="C2" s="12"/>
      <c r="D2" s="12"/>
      <c r="E2" s="12">
        <v>44865</v>
      </c>
      <c r="F2" s="12">
        <v>44957</v>
      </c>
      <c r="G2" s="12">
        <v>45046</v>
      </c>
      <c r="H2" s="12">
        <v>45137</v>
      </c>
      <c r="I2" s="12">
        <v>45230</v>
      </c>
      <c r="J2" s="12">
        <v>45322</v>
      </c>
      <c r="K2" s="12">
        <v>45412</v>
      </c>
      <c r="L2" s="12">
        <v>45503</v>
      </c>
      <c r="M2" s="12">
        <v>45596</v>
      </c>
      <c r="N2" s="12"/>
      <c r="R2" s="11">
        <v>44773</v>
      </c>
      <c r="S2" s="11">
        <v>45138</v>
      </c>
      <c r="T2" s="11">
        <v>45504</v>
      </c>
    </row>
    <row r="3" spans="1:20" s="6" customFormat="1" x14ac:dyDescent="0.2">
      <c r="B3" s="6" t="s">
        <v>8</v>
      </c>
      <c r="C3" s="7"/>
      <c r="D3" s="7"/>
      <c r="E3" s="7">
        <v>355.548</v>
      </c>
      <c r="F3" s="7">
        <v>387.59800000000001</v>
      </c>
      <c r="G3" s="7">
        <v>418.8</v>
      </c>
      <c r="H3" s="7">
        <f>+S3-G3-F3-E3</f>
        <v>455.00600000000009</v>
      </c>
      <c r="I3" s="7">
        <v>496.70299999999997</v>
      </c>
      <c r="J3" s="7">
        <v>524.99900000000002</v>
      </c>
      <c r="K3" s="7">
        <v>553.20100000000002</v>
      </c>
      <c r="L3" s="7">
        <f>+T3-K3-J3-I3</f>
        <v>592.86800000000017</v>
      </c>
      <c r="M3" s="7">
        <v>627.95500000000004</v>
      </c>
      <c r="N3" s="7"/>
      <c r="R3" s="6">
        <v>1090.9459999999999</v>
      </c>
      <c r="S3" s="6">
        <v>1616.952</v>
      </c>
      <c r="T3" s="6">
        <v>2167.7710000000002</v>
      </c>
    </row>
    <row r="4" spans="1:20" s="2" customFormat="1" x14ac:dyDescent="0.2">
      <c r="B4" s="2" t="s">
        <v>10</v>
      </c>
      <c r="C4" s="5"/>
      <c r="D4" s="5"/>
      <c r="E4" s="5"/>
      <c r="F4" s="5"/>
      <c r="G4" s="5">
        <v>95.849000000000004</v>
      </c>
      <c r="H4" s="5">
        <v>95.849000000000004</v>
      </c>
      <c r="I4" s="5">
        <v>111.39400000000001</v>
      </c>
      <c r="J4" s="5"/>
      <c r="K4" s="5">
        <v>118.331</v>
      </c>
      <c r="L4" s="5">
        <v>118.331</v>
      </c>
      <c r="M4" s="5">
        <v>141.46199999999999</v>
      </c>
      <c r="N4" s="5"/>
      <c r="R4" s="2">
        <v>242.28200000000001</v>
      </c>
      <c r="S4" s="2">
        <v>362.83199999999999</v>
      </c>
      <c r="T4" s="2">
        <v>477.12900000000002</v>
      </c>
    </row>
    <row r="5" spans="1:20" s="2" customFormat="1" x14ac:dyDescent="0.2">
      <c r="B5" s="2" t="s">
        <v>11</v>
      </c>
      <c r="C5" s="5"/>
      <c r="D5" s="5"/>
      <c r="E5" s="5"/>
      <c r="F5" s="5"/>
      <c r="G5" s="5">
        <f>+G3-G4</f>
        <v>322.95100000000002</v>
      </c>
      <c r="H5" s="5">
        <f>+H3-H4</f>
        <v>359.1570000000001</v>
      </c>
      <c r="I5" s="5">
        <f>+I3-I4</f>
        <v>385.30899999999997</v>
      </c>
      <c r="J5" s="5"/>
      <c r="K5" s="5">
        <f>+K3-K4</f>
        <v>434.87</v>
      </c>
      <c r="L5" s="5">
        <f>+L3-L4</f>
        <v>474.53700000000015</v>
      </c>
      <c r="M5" s="5">
        <f>+M3-M4</f>
        <v>486.49300000000005</v>
      </c>
      <c r="N5" s="5"/>
      <c r="R5" s="2">
        <f t="shared" ref="R5:S5" si="0">+R3-R4</f>
        <v>848.66399999999987</v>
      </c>
      <c r="S5" s="2">
        <f t="shared" si="0"/>
        <v>1254.1199999999999</v>
      </c>
      <c r="T5" s="2">
        <f>+T3-T4</f>
        <v>1690.6420000000003</v>
      </c>
    </row>
    <row r="6" spans="1:20" s="2" customFormat="1" x14ac:dyDescent="0.2">
      <c r="B6" s="2" t="s">
        <v>12</v>
      </c>
      <c r="C6" s="5"/>
      <c r="D6" s="5"/>
      <c r="E6" s="5"/>
      <c r="F6" s="5"/>
      <c r="G6" s="5">
        <v>236.273</v>
      </c>
      <c r="H6" s="5">
        <v>236.273</v>
      </c>
      <c r="I6" s="5">
        <v>267.11099999999999</v>
      </c>
      <c r="J6" s="5"/>
      <c r="K6" s="5">
        <v>262.447</v>
      </c>
      <c r="L6" s="5">
        <v>262.447</v>
      </c>
      <c r="M6" s="5">
        <v>306.08699999999999</v>
      </c>
      <c r="N6" s="5"/>
      <c r="R6" s="2">
        <v>735.21900000000005</v>
      </c>
      <c r="S6" s="2">
        <v>953.86400000000003</v>
      </c>
      <c r="T6" s="2">
        <v>1100.239</v>
      </c>
    </row>
    <row r="7" spans="1:20" s="2" customFormat="1" x14ac:dyDescent="0.2">
      <c r="B7" s="2" t="s">
        <v>13</v>
      </c>
      <c r="C7" s="5"/>
      <c r="D7" s="5"/>
      <c r="E7" s="5"/>
      <c r="F7" s="5"/>
      <c r="G7" s="5">
        <v>92.637</v>
      </c>
      <c r="H7" s="5">
        <v>92.637</v>
      </c>
      <c r="I7" s="5">
        <v>113.539</v>
      </c>
      <c r="J7" s="5"/>
      <c r="K7" s="5">
        <v>124.958</v>
      </c>
      <c r="L7" s="5">
        <v>124.958</v>
      </c>
      <c r="M7" s="5">
        <v>154.25399999999999</v>
      </c>
      <c r="N7" s="5"/>
      <c r="R7" s="2">
        <v>289.13900000000001</v>
      </c>
      <c r="S7" s="2">
        <v>349.73500000000001</v>
      </c>
      <c r="T7" s="2">
        <v>499.82799999999997</v>
      </c>
    </row>
    <row r="8" spans="1:20" s="2" customFormat="1" x14ac:dyDescent="0.2">
      <c r="B8" s="2" t="s">
        <v>14</v>
      </c>
      <c r="C8" s="5"/>
      <c r="D8" s="5"/>
      <c r="E8" s="5"/>
      <c r="F8" s="5"/>
      <c r="G8" s="5">
        <v>43.485999999999997</v>
      </c>
      <c r="H8" s="5">
        <v>43.485999999999997</v>
      </c>
      <c r="I8" s="5">
        <v>50.716000000000001</v>
      </c>
      <c r="J8" s="5"/>
      <c r="K8" s="5">
        <v>50.478000000000002</v>
      </c>
      <c r="L8" s="5">
        <v>50.478000000000002</v>
      </c>
      <c r="M8" s="5">
        <v>56.819000000000003</v>
      </c>
      <c r="N8" s="5"/>
      <c r="R8" s="2">
        <v>151.73500000000001</v>
      </c>
      <c r="S8" s="2">
        <v>177.54400000000001</v>
      </c>
      <c r="T8" s="2">
        <v>212.05199999999999</v>
      </c>
    </row>
    <row r="9" spans="1:20" s="2" customFormat="1" x14ac:dyDescent="0.2">
      <c r="B9" s="2" t="s">
        <v>15</v>
      </c>
      <c r="C9" s="5"/>
      <c r="D9" s="5"/>
      <c r="E9" s="5"/>
      <c r="F9" s="5"/>
      <c r="G9" s="5">
        <f>SUM(G6:G8)</f>
        <v>372.39599999999996</v>
      </c>
      <c r="H9" s="5">
        <f>SUM(H6:H8)</f>
        <v>372.39599999999996</v>
      </c>
      <c r="I9" s="5">
        <f>SUM(I6:I8)</f>
        <v>431.36599999999999</v>
      </c>
      <c r="J9" s="5"/>
      <c r="K9" s="5">
        <f>SUM(K6:K8)</f>
        <v>437.88299999999998</v>
      </c>
      <c r="L9" s="5">
        <f>SUM(L6:L8)</f>
        <v>437.88299999999998</v>
      </c>
      <c r="M9" s="5">
        <f>SUM(M6:M8)</f>
        <v>517.16</v>
      </c>
      <c r="N9" s="5"/>
      <c r="R9" s="2">
        <f>SUM(R6:R8)</f>
        <v>1176.0930000000003</v>
      </c>
      <c r="S9" s="2">
        <f t="shared" ref="S9:T9" si="1">SUM(S6:S8)</f>
        <v>1481.1430000000003</v>
      </c>
      <c r="T9" s="2">
        <f t="shared" si="1"/>
        <v>1812.1189999999999</v>
      </c>
    </row>
    <row r="10" spans="1:20" s="2" customFormat="1" x14ac:dyDescent="0.2">
      <c r="B10" s="2" t="s">
        <v>16</v>
      </c>
      <c r="C10" s="5"/>
      <c r="D10" s="5"/>
      <c r="E10" s="5"/>
      <c r="F10" s="5"/>
      <c r="G10" s="5">
        <f>G5-G9</f>
        <v>-49.444999999999936</v>
      </c>
      <c r="H10" s="5">
        <f>H5-H9</f>
        <v>-13.238999999999862</v>
      </c>
      <c r="I10" s="5">
        <f>I5-I9</f>
        <v>-46.057000000000016</v>
      </c>
      <c r="J10" s="5"/>
      <c r="K10" s="5">
        <f>K5-K9</f>
        <v>-3.0129999999999768</v>
      </c>
      <c r="L10" s="5">
        <f>L5-L9</f>
        <v>36.654000000000167</v>
      </c>
      <c r="M10" s="5">
        <f>M5-M9</f>
        <v>-30.666999999999916</v>
      </c>
      <c r="N10" s="5"/>
      <c r="R10" s="2">
        <f>+R5-R9</f>
        <v>-327.42900000000043</v>
      </c>
      <c r="S10" s="2">
        <f t="shared" ref="S10:T10" si="2">+S5-S9</f>
        <v>-227.02300000000037</v>
      </c>
      <c r="T10" s="2">
        <f t="shared" si="2"/>
        <v>-121.47699999999963</v>
      </c>
    </row>
    <row r="11" spans="1:20" s="2" customFormat="1" x14ac:dyDescent="0.2">
      <c r="B11" s="2" t="s">
        <v>21</v>
      </c>
      <c r="C11" s="5"/>
      <c r="D11" s="5"/>
      <c r="E11" s="5"/>
      <c r="F11" s="5"/>
      <c r="G11" s="5">
        <f>18.577-1.383-0.809</f>
        <v>16.385000000000002</v>
      </c>
      <c r="H11" s="5">
        <f>18.577-1.383-0.809</f>
        <v>16.385000000000002</v>
      </c>
      <c r="I11" s="5">
        <f>25.942-3.159-1.212</f>
        <v>21.571000000000002</v>
      </c>
      <c r="J11" s="5"/>
      <c r="K11" s="5">
        <f>27.57-2.764-0.927</f>
        <v>23.879000000000001</v>
      </c>
      <c r="L11" s="5">
        <f>27.57-2.764-0.927</f>
        <v>23.879000000000001</v>
      </c>
      <c r="M11" s="5">
        <f>30.048-3.143-0.652</f>
        <v>26.252999999999997</v>
      </c>
      <c r="N11" s="5"/>
      <c r="R11" s="2">
        <f>4.586-56.579</f>
        <v>-51.993000000000002</v>
      </c>
      <c r="S11" s="2">
        <f>60.462-6.541</f>
        <v>53.921000000000006</v>
      </c>
      <c r="T11" s="2">
        <f>109.13-13.132</f>
        <v>95.99799999999999</v>
      </c>
    </row>
    <row r="12" spans="1:20" s="2" customFormat="1" x14ac:dyDescent="0.2">
      <c r="B12" s="2" t="s">
        <v>20</v>
      </c>
      <c r="C12" s="5"/>
      <c r="D12" s="5"/>
      <c r="E12" s="5"/>
      <c r="F12" s="5"/>
      <c r="G12" s="5">
        <f>+G10+G11</f>
        <v>-33.059999999999931</v>
      </c>
      <c r="H12" s="5">
        <f>+H10+H11</f>
        <v>3.1460000000001394</v>
      </c>
      <c r="I12" s="5">
        <f>+I10+I11</f>
        <v>-24.486000000000015</v>
      </c>
      <c r="J12" s="5"/>
      <c r="K12" s="5">
        <f>+K10+K11</f>
        <v>20.866000000000025</v>
      </c>
      <c r="L12" s="5">
        <f>+L10+L11</f>
        <v>60.533000000000172</v>
      </c>
      <c r="M12" s="5">
        <f>+M10+M11</f>
        <v>-4.4139999999999198</v>
      </c>
      <c r="N12" s="5"/>
      <c r="R12" s="2">
        <f>+R10+R11</f>
        <v>-379.42200000000042</v>
      </c>
      <c r="S12" s="2">
        <f>+S10+S11</f>
        <v>-173.10200000000037</v>
      </c>
      <c r="T12" s="2">
        <f>+T10+T11</f>
        <v>-25.478999999999644</v>
      </c>
    </row>
    <row r="13" spans="1:20" s="2" customFormat="1" x14ac:dyDescent="0.2">
      <c r="B13" s="2" t="s">
        <v>19</v>
      </c>
      <c r="C13" s="5"/>
      <c r="D13" s="5"/>
      <c r="E13" s="5"/>
      <c r="F13" s="5"/>
      <c r="G13" s="5">
        <v>6.6849999999999996</v>
      </c>
      <c r="H13" s="5">
        <v>6.6849999999999996</v>
      </c>
      <c r="I13" s="5">
        <v>8.9969999999999999</v>
      </c>
      <c r="J13" s="5"/>
      <c r="K13" s="5">
        <v>1.742</v>
      </c>
      <c r="L13" s="5">
        <v>1.742</v>
      </c>
      <c r="M13" s="5">
        <v>7.6369999999999996</v>
      </c>
      <c r="N13" s="5"/>
      <c r="R13" s="2">
        <v>6.6479999999999997</v>
      </c>
      <c r="S13" s="2">
        <v>19.771000000000001</v>
      </c>
      <c r="T13" s="2">
        <v>28.477</v>
      </c>
    </row>
    <row r="14" spans="1:20" s="2" customFormat="1" x14ac:dyDescent="0.2">
      <c r="B14" s="2" t="s">
        <v>18</v>
      </c>
      <c r="C14" s="5"/>
      <c r="D14" s="5"/>
      <c r="E14" s="5"/>
      <c r="F14" s="5"/>
      <c r="G14" s="5">
        <f>+G12-G13</f>
        <v>-39.744999999999933</v>
      </c>
      <c r="H14" s="5">
        <f>+H12-H13</f>
        <v>-3.5389999999998603</v>
      </c>
      <c r="I14" s="5">
        <f>+I12-I13</f>
        <v>-33.483000000000018</v>
      </c>
      <c r="J14" s="5"/>
      <c r="K14" s="5">
        <f>+K12-K13</f>
        <v>19.124000000000024</v>
      </c>
      <c r="L14" s="5">
        <f>+L12-L13</f>
        <v>58.791000000000174</v>
      </c>
      <c r="M14" s="5">
        <f>+M12-M13</f>
        <v>-12.05099999999992</v>
      </c>
      <c r="N14" s="5"/>
      <c r="R14" s="2">
        <f>+R12-R13</f>
        <v>-386.07000000000045</v>
      </c>
      <c r="S14" s="2">
        <f>+S12-S13</f>
        <v>-192.87300000000039</v>
      </c>
      <c r="T14" s="2">
        <f>+T12-T13</f>
        <v>-53.955999999999648</v>
      </c>
    </row>
    <row r="15" spans="1:20" x14ac:dyDescent="0.2">
      <c r="B15" t="s">
        <v>17</v>
      </c>
      <c r="G15" s="8">
        <f>+G14/G16</f>
        <v>-0.27343588755727349</v>
      </c>
      <c r="H15" s="8">
        <f>+H14/H16</f>
        <v>-2.4347455178391101E-2</v>
      </c>
      <c r="I15" s="8">
        <f>+I14/I16</f>
        <v>-0.22681117696867073</v>
      </c>
      <c r="K15" s="8">
        <f>+K14/K16</f>
        <v>0.12411653610763186</v>
      </c>
      <c r="L15" s="8">
        <f>+L14/L16</f>
        <v>0.38155905011000824</v>
      </c>
      <c r="M15" s="8">
        <f>+M14/M16</f>
        <v>-7.8993425408207557E-2</v>
      </c>
    </row>
    <row r="16" spans="1:20" x14ac:dyDescent="0.2">
      <c r="B16" t="s">
        <v>1</v>
      </c>
      <c r="G16" s="5">
        <v>145.35400000000001</v>
      </c>
      <c r="H16" s="5">
        <v>145.35400000000001</v>
      </c>
      <c r="I16" s="5">
        <v>147.625</v>
      </c>
      <c r="K16" s="5">
        <v>154.08099999999999</v>
      </c>
      <c r="L16" s="5">
        <v>154.08099999999999</v>
      </c>
      <c r="M16" s="5">
        <v>152.55699999999999</v>
      </c>
    </row>
    <row r="17" spans="2:20" x14ac:dyDescent="0.2">
      <c r="M17" s="5"/>
    </row>
    <row r="18" spans="2:20" x14ac:dyDescent="0.2">
      <c r="B18" t="s">
        <v>9</v>
      </c>
      <c r="I18" s="4">
        <f>I3/E3-1</f>
        <v>0.39700687389607014</v>
      </c>
      <c r="J18" s="4">
        <f>J3/F3-1</f>
        <v>0.35449357323825192</v>
      </c>
      <c r="K18" s="4">
        <f>K3/G3-1</f>
        <v>0.32091929321872015</v>
      </c>
      <c r="L18" s="4">
        <f>L3/H3-1</f>
        <v>0.30298941112864464</v>
      </c>
      <c r="M18" s="4">
        <f>M3/I3-1</f>
        <v>0.26424644103216632</v>
      </c>
      <c r="S18" s="10">
        <f>+S3/R3-1</f>
        <v>0.48215585372694902</v>
      </c>
      <c r="T18" s="10">
        <f>+T3/S3-1</f>
        <v>0.34065266006659445</v>
      </c>
    </row>
    <row r="21" spans="2:20" s="2" customFormat="1" x14ac:dyDescent="0.2">
      <c r="B21" s="2" t="s">
        <v>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331.33499999999998</v>
      </c>
      <c r="N21" s="5"/>
      <c r="R21" s="2">
        <v>321.91199999999998</v>
      </c>
      <c r="S21" s="2">
        <v>462.34300000000002</v>
      </c>
      <c r="T21" s="2">
        <v>779.846</v>
      </c>
    </row>
    <row r="22" spans="2:20" s="2" customFormat="1" x14ac:dyDescent="0.2">
      <c r="B22" s="2" t="s">
        <v>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17.024999999999999</v>
      </c>
      <c r="N22" s="5"/>
      <c r="R22" s="2">
        <v>69.296000000000006</v>
      </c>
      <c r="S22" s="2">
        <v>97.197000000000003</v>
      </c>
      <c r="T22" s="2">
        <v>144.58799999999999</v>
      </c>
    </row>
    <row r="23" spans="2:20" s="2" customFormat="1" x14ac:dyDescent="0.2">
      <c r="B23" s="2" t="s">
        <v>24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+M21-M22</f>
        <v>314.31</v>
      </c>
      <c r="N23" s="5"/>
      <c r="R23" s="2">
        <f t="shared" ref="R23:S23" si="3">+R21-R22</f>
        <v>252.61599999999999</v>
      </c>
      <c r="S23" s="2">
        <f t="shared" si="3"/>
        <v>365.14600000000002</v>
      </c>
      <c r="T23" s="2">
        <f>+T21-T22</f>
        <v>635.25800000000004</v>
      </c>
    </row>
    <row r="24" spans="2:20" x14ac:dyDescent="0.2">
      <c r="M24" s="4">
        <f>+M23/M3</f>
        <v>0.50052949654035717</v>
      </c>
    </row>
  </sheetData>
  <hyperlinks>
    <hyperlink ref="A1" location="Main!A1" display="Main" xr:uid="{F62D3E1E-F2F1-4207-B676-E2702A278B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2025-02-14T14:05:37Z</dcterms:created>
  <dcterms:modified xsi:type="dcterms:W3CDTF">2025-02-14T14:37:45Z</dcterms:modified>
</cp:coreProperties>
</file>