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an\Downloads\"/>
    </mc:Choice>
  </mc:AlternateContent>
  <xr:revisionPtr revIDLastSave="0" documentId="13_ncr:1_{60AB6DA9-86A6-4B33-8EF4-FF5E8E19BBEF}" xr6:coauthVersionLast="47" xr6:coauthVersionMax="47" xr10:uidLastSave="{00000000-0000-0000-0000-000000000000}"/>
  <bookViews>
    <workbookView xWindow="28695" yWindow="0" windowWidth="29010" windowHeight="23385" activeTab="1" xr2:uid="{6FF43043-9969-4618-AD8F-D77E99073F7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2" l="1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H13" i="2"/>
  <c r="I13" i="2"/>
  <c r="K14" i="2"/>
  <c r="K13" i="2"/>
  <c r="K7" i="2"/>
  <c r="J7" i="2"/>
  <c r="L4" i="1"/>
  <c r="G24" i="2"/>
  <c r="H24" i="2"/>
  <c r="I24" i="2"/>
  <c r="K24" i="2"/>
  <c r="K25" i="2"/>
  <c r="G25" i="2"/>
  <c r="G28" i="2" s="1"/>
  <c r="H25" i="2"/>
  <c r="I25" i="2"/>
  <c r="C28" i="2"/>
  <c r="D28" i="2"/>
  <c r="E28" i="2"/>
  <c r="F28" i="2"/>
  <c r="H28" i="2"/>
  <c r="I28" i="2"/>
  <c r="K28" i="2"/>
  <c r="G14" i="2"/>
  <c r="G20" i="2" s="1"/>
  <c r="H14" i="2"/>
  <c r="H20" i="2" s="1"/>
  <c r="I14" i="2"/>
  <c r="I20" i="2" s="1"/>
  <c r="C20" i="2"/>
  <c r="D20" i="2"/>
  <c r="E20" i="2"/>
  <c r="F20" i="2"/>
  <c r="K20" i="2"/>
  <c r="J24" i="2"/>
  <c r="J28" i="2" s="1"/>
  <c r="J14" i="2"/>
  <c r="J20" i="2" s="1"/>
  <c r="K4" i="1"/>
  <c r="K30" i="2" l="1"/>
  <c r="K31" i="2" s="1"/>
  <c r="J30" i="2"/>
  <c r="J31" i="2" s="1"/>
  <c r="H30" i="2"/>
  <c r="H31" i="2" s="1"/>
  <c r="D30" i="2"/>
  <c r="D31" i="2" s="1"/>
  <c r="I30" i="2"/>
  <c r="I31" i="2" s="1"/>
  <c r="F30" i="2"/>
  <c r="F31" i="2" s="1"/>
  <c r="E30" i="2"/>
  <c r="E31" i="2" s="1"/>
  <c r="G30" i="2"/>
  <c r="G31" i="2" s="1"/>
  <c r="C30" i="2"/>
  <c r="C31" i="2" s="1"/>
</calcChain>
</file>

<file path=xl/sharedStrings.xml><?xml version="1.0" encoding="utf-8"?>
<sst xmlns="http://schemas.openxmlformats.org/spreadsheetml/2006/main" count="45" uniqueCount="38">
  <si>
    <t>Price</t>
  </si>
  <si>
    <t>Shares</t>
  </si>
  <si>
    <t>MC</t>
  </si>
  <si>
    <t>Cash</t>
  </si>
  <si>
    <t>Debt</t>
  </si>
  <si>
    <t>EV</t>
  </si>
  <si>
    <t>Q422</t>
  </si>
  <si>
    <t>Main</t>
  </si>
  <si>
    <t>Q121</t>
  </si>
  <si>
    <t>Q221</t>
  </si>
  <si>
    <t>Q321</t>
  </si>
  <si>
    <t>Q421</t>
  </si>
  <si>
    <t>Q122</t>
  </si>
  <si>
    <t>Q222</t>
  </si>
  <si>
    <t>Q322</t>
  </si>
  <si>
    <t>Deposits</t>
  </si>
  <si>
    <t>Federal Funds Sold &amp; Securities Purchased under Resale Agreements</t>
  </si>
  <si>
    <t>Securities Borrowed</t>
  </si>
  <si>
    <t>Trading Assets</t>
  </si>
  <si>
    <t>Securities</t>
  </si>
  <si>
    <t>Loans</t>
  </si>
  <si>
    <t>Accrued Interest</t>
  </si>
  <si>
    <t>PP&amp;E</t>
  </si>
  <si>
    <t>Goodwill</t>
  </si>
  <si>
    <t>Other</t>
  </si>
  <si>
    <t>Assets</t>
  </si>
  <si>
    <t>Federal Funds Purchased</t>
  </si>
  <si>
    <t>Trading Liabilities</t>
  </si>
  <si>
    <t>AP</t>
  </si>
  <si>
    <t>VIEs</t>
  </si>
  <si>
    <t>Liabilities</t>
  </si>
  <si>
    <t>BOOK VALUE</t>
  </si>
  <si>
    <t>TANGIBLE BOOK VALUE</t>
  </si>
  <si>
    <t>Q123</t>
  </si>
  <si>
    <t>PB-Multiple</t>
  </si>
  <si>
    <t>Shares Outstanding</t>
  </si>
  <si>
    <t>PTB-Multiple</t>
  </si>
  <si>
    <t>Book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</si>
</sst>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1C86-EC61-4610-903D-70620392B3EE}">
  <dimension ref="H1:L7"/>
  <sheetViews>
    <sheetView zoomScale="220" zoomScaleNormal="220" workbookViewId="0">
      <selection activeCell="I17" sqref="I17"/>
    </sheetView>
  </sheetViews>
  <sheetFormatPr baseColWidth="10" defaultColWidth="9.140625" defaultRowHeight="12.75" x14ac:dyDescent="0.2"/>
  <cols>
    <col min="8" max="8" width="11.28515625" bestFit="1" customWidth="1"/>
  </cols>
  <sheetData>
    <row r="1" spans="8:12" x14ac:dyDescent="0.2">
      <c r="K1" t="s">
        <v>6</v>
      </c>
      <c r="L1" t="s">
        <v>33</v>
      </c>
    </row>
    <row r="2" spans="8:12" x14ac:dyDescent="0.2">
      <c r="H2" s="2"/>
      <c r="J2" t="s">
        <v>0</v>
      </c>
      <c r="K2" s="1">
        <v>133.65</v>
      </c>
      <c r="L2">
        <v>130.31</v>
      </c>
    </row>
    <row r="3" spans="8:12" x14ac:dyDescent="0.2">
      <c r="J3" t="s">
        <v>1</v>
      </c>
      <c r="K3" s="2">
        <v>2943.3554589999999</v>
      </c>
      <c r="L3" s="4">
        <v>2922.3</v>
      </c>
    </row>
    <row r="4" spans="8:12" x14ac:dyDescent="0.2">
      <c r="J4" t="s">
        <v>2</v>
      </c>
      <c r="K4" s="3">
        <f>K2*K3</f>
        <v>393379.45709535002</v>
      </c>
      <c r="L4" s="3">
        <f>L2*L3</f>
        <v>380804.91300000006</v>
      </c>
    </row>
    <row r="5" spans="8:12" x14ac:dyDescent="0.2">
      <c r="J5" t="s">
        <v>3</v>
      </c>
      <c r="L5" s="4"/>
    </row>
    <row r="6" spans="8:12" x14ac:dyDescent="0.2">
      <c r="J6" t="s">
        <v>4</v>
      </c>
      <c r="L6" s="4"/>
    </row>
    <row r="7" spans="8:12" x14ac:dyDescent="0.2">
      <c r="J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4F3A-0E9F-4DB7-B175-0A62FF848762}">
  <dimension ref="A1:K34"/>
  <sheetViews>
    <sheetView tabSelected="1" zoomScale="205" zoomScaleNormal="20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32" sqref="K32"/>
    </sheetView>
  </sheetViews>
  <sheetFormatPr baseColWidth="10" defaultColWidth="9.140625" defaultRowHeight="12.75" x14ac:dyDescent="0.2"/>
  <cols>
    <col min="1" max="1" width="5" bestFit="1" customWidth="1"/>
    <col min="2" max="2" width="23.85546875" customWidth="1"/>
    <col min="3" max="9" width="9.140625" style="4"/>
    <col min="10" max="10" width="9.5703125" style="4" customWidth="1"/>
  </cols>
  <sheetData>
    <row r="1" spans="1:11" x14ac:dyDescent="0.2">
      <c r="A1" s="8" t="s">
        <v>7</v>
      </c>
    </row>
    <row r="4" spans="1:11" x14ac:dyDescent="0.2"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6</v>
      </c>
      <c r="K4" s="4" t="s">
        <v>33</v>
      </c>
    </row>
    <row r="5" spans="1:11" x14ac:dyDescent="0.2">
      <c r="B5" t="s">
        <v>0</v>
      </c>
      <c r="J5" s="1">
        <v>133.65</v>
      </c>
      <c r="K5">
        <v>130.31</v>
      </c>
    </row>
    <row r="6" spans="1:11" x14ac:dyDescent="0.2">
      <c r="B6" t="s">
        <v>35</v>
      </c>
      <c r="G6" s="4">
        <v>2937.1</v>
      </c>
      <c r="H6" s="4">
        <v>2932.6</v>
      </c>
      <c r="I6" s="4">
        <v>2933.2</v>
      </c>
      <c r="J6" s="2">
        <v>2943.3554589999999</v>
      </c>
      <c r="K6" s="4">
        <v>2922.3</v>
      </c>
    </row>
    <row r="7" spans="1:11" x14ac:dyDescent="0.2">
      <c r="B7" t="s">
        <v>2</v>
      </c>
      <c r="G7" s="4">
        <v>400379</v>
      </c>
      <c r="H7" s="4">
        <v>330237</v>
      </c>
      <c r="I7" s="4">
        <v>306520</v>
      </c>
      <c r="J7" s="3">
        <f>J5*J6</f>
        <v>393379.45709535002</v>
      </c>
      <c r="K7" s="3">
        <f>K5*K6</f>
        <v>380804.91300000006</v>
      </c>
    </row>
    <row r="8" spans="1:11" x14ac:dyDescent="0.2">
      <c r="J8" s="2"/>
      <c r="K8" s="4"/>
    </row>
    <row r="9" spans="1:11" x14ac:dyDescent="0.2">
      <c r="B9" t="s">
        <v>3</v>
      </c>
      <c r="G9" s="4">
        <v>26165</v>
      </c>
      <c r="H9" s="4">
        <v>27215</v>
      </c>
      <c r="I9" s="4">
        <v>24654</v>
      </c>
      <c r="J9" s="7">
        <v>27697</v>
      </c>
      <c r="K9">
        <v>25098</v>
      </c>
    </row>
    <row r="10" spans="1:11" x14ac:dyDescent="0.2">
      <c r="B10" t="s">
        <v>15</v>
      </c>
      <c r="G10" s="4">
        <v>728367</v>
      </c>
      <c r="H10" s="4">
        <v>642045</v>
      </c>
      <c r="I10" s="4">
        <v>619533</v>
      </c>
      <c r="J10" s="7">
        <v>539537</v>
      </c>
      <c r="K10">
        <v>520902</v>
      </c>
    </row>
    <row r="11" spans="1:11" x14ac:dyDescent="0.2">
      <c r="B11" t="s">
        <v>16</v>
      </c>
      <c r="G11" s="4">
        <v>301875</v>
      </c>
      <c r="H11" s="4">
        <v>322156</v>
      </c>
      <c r="I11" s="4">
        <v>301878</v>
      </c>
      <c r="J11" s="6">
        <v>315592</v>
      </c>
      <c r="K11">
        <v>317111</v>
      </c>
    </row>
    <row r="12" spans="1:11" x14ac:dyDescent="0.2">
      <c r="B12" t="s">
        <v>17</v>
      </c>
      <c r="G12" s="4">
        <v>224852</v>
      </c>
      <c r="H12" s="4">
        <v>202393</v>
      </c>
      <c r="I12" s="4">
        <v>193216</v>
      </c>
      <c r="J12" s="6">
        <v>185369</v>
      </c>
      <c r="K12">
        <v>195917</v>
      </c>
    </row>
    <row r="13" spans="1:11" x14ac:dyDescent="0.2">
      <c r="B13" t="s">
        <v>18</v>
      </c>
      <c r="G13" s="4">
        <v>511528</v>
      </c>
      <c r="H13" s="4">
        <f>384260+81317</f>
        <v>465577</v>
      </c>
      <c r="I13" s="4">
        <f>413953+92534</f>
        <v>506487</v>
      </c>
      <c r="J13" s="6">
        <v>453799</v>
      </c>
      <c r="K13">
        <f>519618+59274</f>
        <v>578892</v>
      </c>
    </row>
    <row r="14" spans="1:11" x14ac:dyDescent="0.2">
      <c r="B14" t="s">
        <v>19</v>
      </c>
      <c r="G14" s="4">
        <f>312875+366585</f>
        <v>679460</v>
      </c>
      <c r="H14" s="4">
        <f>222069+441649</f>
        <v>663718</v>
      </c>
      <c r="I14" s="4">
        <f>188140+430106</f>
        <v>618246</v>
      </c>
      <c r="J14" s="7">
        <f>205857+425305</f>
        <v>631162</v>
      </c>
      <c r="K14">
        <f>197248+412827</f>
        <v>610075</v>
      </c>
    </row>
    <row r="15" spans="1:11" x14ac:dyDescent="0.2">
      <c r="B15" t="s">
        <v>20</v>
      </c>
      <c r="G15" s="4">
        <v>1056093</v>
      </c>
      <c r="H15" s="4">
        <v>1086405</v>
      </c>
      <c r="I15" s="4">
        <v>1094448</v>
      </c>
      <c r="J15" s="7">
        <v>1115921</v>
      </c>
      <c r="K15">
        <v>1108843</v>
      </c>
    </row>
    <row r="16" spans="1:11" x14ac:dyDescent="0.2">
      <c r="B16" t="s">
        <v>21</v>
      </c>
      <c r="G16" s="4">
        <v>152207</v>
      </c>
      <c r="H16" s="4">
        <v>145442</v>
      </c>
      <c r="I16" s="4">
        <v>143905</v>
      </c>
      <c r="J16" s="6">
        <v>125189</v>
      </c>
      <c r="K16">
        <v>115316</v>
      </c>
    </row>
    <row r="17" spans="2:11" x14ac:dyDescent="0.2">
      <c r="B17" t="s">
        <v>22</v>
      </c>
      <c r="G17" s="4">
        <v>26916</v>
      </c>
      <c r="H17" s="4">
        <v>26770</v>
      </c>
      <c r="I17" s="4">
        <v>27199</v>
      </c>
      <c r="J17" s="6">
        <v>27734</v>
      </c>
      <c r="K17">
        <v>28266</v>
      </c>
    </row>
    <row r="18" spans="2:11" x14ac:dyDescent="0.2">
      <c r="B18" t="s">
        <v>23</v>
      </c>
      <c r="G18" s="4">
        <v>58485</v>
      </c>
      <c r="H18" s="4">
        <v>59360</v>
      </c>
      <c r="I18" s="4">
        <v>60806</v>
      </c>
      <c r="J18" s="6">
        <v>60859</v>
      </c>
      <c r="K18">
        <v>62090</v>
      </c>
    </row>
    <row r="19" spans="2:11" x14ac:dyDescent="0.2">
      <c r="B19" t="s">
        <v>24</v>
      </c>
      <c r="G19" s="4">
        <v>188739</v>
      </c>
      <c r="H19" s="4">
        <v>200233</v>
      </c>
      <c r="I19" s="4">
        <v>183512</v>
      </c>
      <c r="J19" s="6">
        <v>182884</v>
      </c>
      <c r="K19">
        <v>181795</v>
      </c>
    </row>
    <row r="20" spans="2:11" x14ac:dyDescent="0.2">
      <c r="B20" t="s">
        <v>25</v>
      </c>
      <c r="C20" s="7">
        <f t="shared" ref="C20:I20" si="0">SUM(C9:C19)</f>
        <v>0</v>
      </c>
      <c r="D20" s="7">
        <f t="shared" si="0"/>
        <v>0</v>
      </c>
      <c r="E20" s="7">
        <f t="shared" si="0"/>
        <v>0</v>
      </c>
      <c r="F20" s="7">
        <f t="shared" si="0"/>
        <v>0</v>
      </c>
      <c r="G20" s="7">
        <f t="shared" si="0"/>
        <v>3954687</v>
      </c>
      <c r="H20" s="7">
        <f t="shared" si="0"/>
        <v>3841314</v>
      </c>
      <c r="I20" s="7">
        <f t="shared" si="0"/>
        <v>3773884</v>
      </c>
      <c r="J20" s="7">
        <f>SUM(J9:J19)</f>
        <v>3665743</v>
      </c>
      <c r="K20" s="7">
        <f>SUM(K9:K19)</f>
        <v>3744305</v>
      </c>
    </row>
    <row r="22" spans="2:11" x14ac:dyDescent="0.2">
      <c r="B22" s="5" t="s">
        <v>15</v>
      </c>
      <c r="G22" s="4">
        <v>2561207</v>
      </c>
      <c r="H22" s="4">
        <v>2471544</v>
      </c>
      <c r="I22" s="4">
        <v>2408615</v>
      </c>
      <c r="J22" s="6">
        <v>2340179</v>
      </c>
      <c r="K22">
        <v>2337253</v>
      </c>
    </row>
    <row r="23" spans="2:11" x14ac:dyDescent="0.2">
      <c r="B23" t="s">
        <v>26</v>
      </c>
      <c r="G23" s="4">
        <v>223858</v>
      </c>
      <c r="H23" s="4">
        <v>222719</v>
      </c>
      <c r="I23" s="4">
        <v>239939</v>
      </c>
      <c r="J23" s="6">
        <v>202613</v>
      </c>
      <c r="K23">
        <v>246396</v>
      </c>
    </row>
    <row r="24" spans="2:11" x14ac:dyDescent="0.2">
      <c r="B24" t="s">
        <v>4</v>
      </c>
      <c r="G24" s="4">
        <f>57586+293239</f>
        <v>350825</v>
      </c>
      <c r="H24" s="4">
        <f>58422+288212</f>
        <v>346634</v>
      </c>
      <c r="I24" s="4">
        <f>47866+287473</f>
        <v>335339</v>
      </c>
      <c r="J24" s="6">
        <f>44027+295865</f>
        <v>339892</v>
      </c>
      <c r="K24">
        <f>42241+295489</f>
        <v>337730</v>
      </c>
    </row>
    <row r="25" spans="2:11" x14ac:dyDescent="0.2">
      <c r="B25" t="s">
        <v>27</v>
      </c>
      <c r="G25" s="4">
        <f>144280+57803</f>
        <v>202083</v>
      </c>
      <c r="H25" s="4">
        <f>137891+52417</f>
        <v>190308</v>
      </c>
      <c r="I25" s="4">
        <f>133175+56703</f>
        <v>189878</v>
      </c>
      <c r="J25" s="6">
        <v>177976</v>
      </c>
      <c r="K25">
        <f>145153+44711</f>
        <v>189864</v>
      </c>
    </row>
    <row r="26" spans="2:11" x14ac:dyDescent="0.2">
      <c r="B26" t="s">
        <v>28</v>
      </c>
      <c r="G26" s="4">
        <v>320671</v>
      </c>
      <c r="H26" s="4">
        <v>313326</v>
      </c>
      <c r="I26" s="4">
        <v>300016</v>
      </c>
      <c r="J26" s="6">
        <v>300141</v>
      </c>
      <c r="K26">
        <v>275077</v>
      </c>
    </row>
    <row r="27" spans="2:11" x14ac:dyDescent="0.2">
      <c r="B27" t="s">
        <v>29</v>
      </c>
      <c r="G27" s="4">
        <v>10144</v>
      </c>
      <c r="H27" s="4">
        <v>10640</v>
      </c>
      <c r="I27" s="4">
        <v>12079</v>
      </c>
      <c r="J27" s="4">
        <v>12610</v>
      </c>
      <c r="K27">
        <v>14903</v>
      </c>
    </row>
    <row r="28" spans="2:11" x14ac:dyDescent="0.2">
      <c r="B28" t="s">
        <v>30</v>
      </c>
      <c r="C28" s="7">
        <f t="shared" ref="C28:I28" si="1">SUM(C22:C27)</f>
        <v>0</v>
      </c>
      <c r="D28" s="7">
        <f t="shared" si="1"/>
        <v>0</v>
      </c>
      <c r="E28" s="7">
        <f t="shared" si="1"/>
        <v>0</v>
      </c>
      <c r="F28" s="7">
        <f t="shared" si="1"/>
        <v>0</v>
      </c>
      <c r="G28" s="7">
        <f t="shared" si="1"/>
        <v>3668788</v>
      </c>
      <c r="H28" s="7">
        <f t="shared" si="1"/>
        <v>3555171</v>
      </c>
      <c r="I28" s="7">
        <f t="shared" si="1"/>
        <v>3485866</v>
      </c>
      <c r="J28" s="7">
        <f>SUM(J22:J27)</f>
        <v>3373411</v>
      </c>
      <c r="K28" s="7">
        <f>SUM(K22:K27)</f>
        <v>3401223</v>
      </c>
    </row>
    <row r="29" spans="2:11" x14ac:dyDescent="0.2">
      <c r="J29" s="7"/>
    </row>
    <row r="30" spans="2:11" x14ac:dyDescent="0.2">
      <c r="B30" t="s">
        <v>31</v>
      </c>
      <c r="C30" s="7">
        <f t="shared" ref="C30:I30" si="2">C20-C28</f>
        <v>0</v>
      </c>
      <c r="D30" s="7">
        <f t="shared" si="2"/>
        <v>0</v>
      </c>
      <c r="E30" s="7">
        <f t="shared" si="2"/>
        <v>0</v>
      </c>
      <c r="F30" s="7">
        <f t="shared" si="2"/>
        <v>0</v>
      </c>
      <c r="G30" s="7">
        <f t="shared" si="2"/>
        <v>285899</v>
      </c>
      <c r="H30" s="7">
        <f t="shared" si="2"/>
        <v>286143</v>
      </c>
      <c r="I30" s="7">
        <f t="shared" si="2"/>
        <v>288018</v>
      </c>
      <c r="J30" s="7">
        <f>J20-J28</f>
        <v>292332</v>
      </c>
      <c r="K30" s="7">
        <f>K20-K28</f>
        <v>343082</v>
      </c>
    </row>
    <row r="31" spans="2:11" x14ac:dyDescent="0.2">
      <c r="B31" t="s">
        <v>32</v>
      </c>
      <c r="C31" s="7">
        <f t="shared" ref="C31:I31" si="3">C30-C18</f>
        <v>0</v>
      </c>
      <c r="D31" s="7">
        <f t="shared" si="3"/>
        <v>0</v>
      </c>
      <c r="E31" s="7">
        <f t="shared" si="3"/>
        <v>0</v>
      </c>
      <c r="F31" s="7">
        <f t="shared" si="3"/>
        <v>0</v>
      </c>
      <c r="G31" s="7">
        <f t="shared" si="3"/>
        <v>227414</v>
      </c>
      <c r="H31" s="7">
        <f t="shared" si="3"/>
        <v>226783</v>
      </c>
      <c r="I31" s="7">
        <f t="shared" si="3"/>
        <v>227212</v>
      </c>
      <c r="J31" s="7">
        <f>J30-J18</f>
        <v>231473</v>
      </c>
      <c r="K31" s="7">
        <f>K30-K18</f>
        <v>280992</v>
      </c>
    </row>
    <row r="32" spans="2:11" x14ac:dyDescent="0.2">
      <c r="B32" t="s">
        <v>37</v>
      </c>
      <c r="C32" s="7"/>
      <c r="D32" s="7"/>
      <c r="E32" s="7"/>
      <c r="F32" s="7"/>
      <c r="G32" s="7">
        <f t="shared" ref="G32:I32" si="4">G31/G6</f>
        <v>77.428075312382958</v>
      </c>
      <c r="H32" s="7">
        <f t="shared" si="4"/>
        <v>77.331719293459727</v>
      </c>
      <c r="I32" s="7">
        <f t="shared" si="4"/>
        <v>77.462157370789583</v>
      </c>
      <c r="J32" s="7">
        <f>J31/J6</f>
        <v>78.64255718493564</v>
      </c>
      <c r="K32" s="7">
        <f>K31/K6</f>
        <v>96.154398932347803</v>
      </c>
    </row>
    <row r="33" spans="2:11" x14ac:dyDescent="0.2">
      <c r="B33" t="s">
        <v>34</v>
      </c>
      <c r="G33">
        <f t="shared" ref="G33:J33" si="5">G7/G30</f>
        <v>1.4004211277409155</v>
      </c>
      <c r="H33">
        <f t="shared" si="5"/>
        <v>1.1540977762866818</v>
      </c>
      <c r="I33">
        <f t="shared" si="5"/>
        <v>1.0642390406155171</v>
      </c>
      <c r="J33">
        <f t="shared" si="5"/>
        <v>1.3456599246587784</v>
      </c>
      <c r="K33">
        <f>K7/K30</f>
        <v>1.1099530520400371</v>
      </c>
    </row>
    <row r="34" spans="2:11" x14ac:dyDescent="0.2">
      <c r="B34" t="s">
        <v>36</v>
      </c>
      <c r="G34">
        <f t="shared" ref="G34:J34" si="6">G7/G31</f>
        <v>1.760573227681673</v>
      </c>
      <c r="H34">
        <f t="shared" si="6"/>
        <v>1.4561805779092789</v>
      </c>
      <c r="I34">
        <f t="shared" si="6"/>
        <v>1.3490484657500483</v>
      </c>
      <c r="J34">
        <f t="shared" si="6"/>
        <v>1.6994615229221119</v>
      </c>
      <c r="K34">
        <f>K7/K31</f>
        <v>1.3552162090023918</v>
      </c>
    </row>
  </sheetData>
  <hyperlinks>
    <hyperlink ref="A1" location="Main!A1" display="Main" xr:uid="{46973D5C-681B-4F76-BF91-D6D47D1751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Christoph Heuwieser</cp:lastModifiedBy>
  <dcterms:created xsi:type="dcterms:W3CDTF">2023-03-12T20:37:09Z</dcterms:created>
  <dcterms:modified xsi:type="dcterms:W3CDTF">2023-04-14T23:31:17Z</dcterms:modified>
</cp:coreProperties>
</file>