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81121742018.1\Desktop\Nova pasta\"/>
    </mc:Choice>
  </mc:AlternateContent>
  <bookViews>
    <workbookView xWindow="0" yWindow="0" windowWidth="21600" windowHeight="9735" firstSheet="1" activeTab="7"/>
  </bookViews>
  <sheets>
    <sheet name="Plan1" sheetId="13" r:id="rId1"/>
    <sheet name="Plan2" sheetId="14" r:id="rId2"/>
    <sheet name="Plan8" sheetId="16" r:id="rId3"/>
    <sheet name="Plan10" sheetId="17" r:id="rId4"/>
    <sheet name="Plan11" sheetId="18" r:id="rId5"/>
    <sheet name="Plan12" sheetId="19" r:id="rId6"/>
    <sheet name="Plan3" sheetId="3" r:id="rId7"/>
    <sheet name="Plan4" sheetId="4" r:id="rId8"/>
    <sheet name="Plan5" sheetId="5" r:id="rId9"/>
    <sheet name="Plan6" sheetId="6" r:id="rId10"/>
    <sheet name="Plan7" sheetId="15" r:id="rId11"/>
    <sheet name="Plan9" sheetId="12" r:id="rId12"/>
    <sheet name="final" sheetId="8" r:id="rId13"/>
  </sheets>
  <definedNames>
    <definedName name="_xlnm._FilterDatabase" localSheetId="4" hidden="1">Plan11!$A$1:$D$9</definedName>
    <definedName name="cap">Plan4!$A$11:$C$14</definedName>
    <definedName name="j">final!$F$21:$G$27</definedName>
    <definedName name="jr">Plan3!$A$10:$C$13</definedName>
    <definedName name="jsm">Plan3!$A$10:$C$13</definedName>
    <definedName name="Tabela">Plan1!$A$15:$B$19</definedName>
  </definedNames>
  <calcPr calcId="152511"/>
</workbook>
</file>

<file path=xl/calcChain.xml><?xml version="1.0" encoding="utf-8"?>
<calcChain xmlns="http://schemas.openxmlformats.org/spreadsheetml/2006/main">
  <c r="D8" i="4" l="1"/>
  <c r="C3" i="13" l="1"/>
  <c r="B18" i="6"/>
  <c r="B16" i="6"/>
  <c r="C25" i="8"/>
  <c r="C24" i="8"/>
  <c r="C23" i="8"/>
  <c r="C22" i="8"/>
  <c r="C21" i="8"/>
  <c r="C20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6" i="8"/>
  <c r="D2" i="4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B14" i="5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6" i="8"/>
  <c r="C2" i="3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6" i="8"/>
  <c r="D3" i="4"/>
  <c r="D4" i="4"/>
  <c r="D5" i="4"/>
  <c r="D6" i="4"/>
  <c r="D7" i="4"/>
  <c r="C3" i="3"/>
  <c r="C4" i="3"/>
  <c r="C5" i="3"/>
  <c r="C6" i="3"/>
  <c r="C7" i="3"/>
  <c r="C8" i="3"/>
  <c r="C5" i="13"/>
  <c r="C2" i="13"/>
  <c r="C10" i="13"/>
  <c r="C11" i="13"/>
  <c r="C6" i="13"/>
  <c r="C7" i="13"/>
  <c r="C9" i="13"/>
  <c r="C8" i="13"/>
  <c r="C12" i="13"/>
  <c r="C4" i="13"/>
  <c r="D5" i="14"/>
  <c r="D6" i="14"/>
  <c r="D7" i="14"/>
  <c r="D8" i="14"/>
  <c r="D9" i="14"/>
  <c r="D4" i="14"/>
  <c r="C5" i="14"/>
  <c r="C6" i="14"/>
  <c r="C7" i="14"/>
  <c r="C8" i="14"/>
  <c r="C9" i="14"/>
  <c r="B17" i="6"/>
  <c r="B17" i="5"/>
  <c r="B16" i="5"/>
  <c r="B15" i="5"/>
</calcChain>
</file>

<file path=xl/sharedStrings.xml><?xml version="1.0" encoding="utf-8"?>
<sst xmlns="http://schemas.openxmlformats.org/spreadsheetml/2006/main" count="280" uniqueCount="175">
  <si>
    <t>Produto</t>
  </si>
  <si>
    <t>Cooler</t>
  </si>
  <si>
    <t>Botafogo</t>
  </si>
  <si>
    <t>Vendedor</t>
  </si>
  <si>
    <t>nº de vendas</t>
  </si>
  <si>
    <t>comissão</t>
  </si>
  <si>
    <t>Renato</t>
  </si>
  <si>
    <t>José</t>
  </si>
  <si>
    <t>Bruna</t>
  </si>
  <si>
    <t>Fernando</t>
  </si>
  <si>
    <t>Lucas</t>
  </si>
  <si>
    <t>Mariana</t>
  </si>
  <si>
    <t>Rafaela</t>
  </si>
  <si>
    <t>nome</t>
  </si>
  <si>
    <t>Karla</t>
  </si>
  <si>
    <t>Rodrigo</t>
  </si>
  <si>
    <t>Samara</t>
  </si>
  <si>
    <t>Lais</t>
  </si>
  <si>
    <t>Bruno</t>
  </si>
  <si>
    <t>André</t>
  </si>
  <si>
    <t>Marta</t>
  </si>
  <si>
    <t>Nicolas</t>
  </si>
  <si>
    <t>Leonardo</t>
  </si>
  <si>
    <t>aluno</t>
  </si>
  <si>
    <t>média</t>
  </si>
  <si>
    <t>condição</t>
  </si>
  <si>
    <t>fraca</t>
  </si>
  <si>
    <t>regular</t>
  </si>
  <si>
    <t>boa</t>
  </si>
  <si>
    <t>S. Bruto</t>
  </si>
  <si>
    <t>Bairro</t>
  </si>
  <si>
    <t>Copacabana</t>
  </si>
  <si>
    <t>Flamengo</t>
  </si>
  <si>
    <t>Urca</t>
  </si>
  <si>
    <t>Tijuca</t>
  </si>
  <si>
    <t>Ipanema</t>
  </si>
  <si>
    <t>Quantidade de alunos</t>
  </si>
  <si>
    <t>Alunos / Botafogo</t>
  </si>
  <si>
    <t>Alunos / Flamengo</t>
  </si>
  <si>
    <t>Alunos / Tijuca</t>
  </si>
  <si>
    <t>Camisa</t>
  </si>
  <si>
    <t>Tamanho</t>
  </si>
  <si>
    <t>G</t>
  </si>
  <si>
    <t>M</t>
  </si>
  <si>
    <t>P</t>
  </si>
  <si>
    <t>Quantidade</t>
  </si>
  <si>
    <t>Total P</t>
  </si>
  <si>
    <t>Total M</t>
  </si>
  <si>
    <t>Total G</t>
  </si>
  <si>
    <t>Bazar Infotec</t>
  </si>
  <si>
    <t>Desconto</t>
  </si>
  <si>
    <t>Preço Unitário</t>
  </si>
  <si>
    <t>total</t>
  </si>
  <si>
    <t>Situação</t>
  </si>
  <si>
    <t>Códigodo vendedor</t>
  </si>
  <si>
    <t>Comissão</t>
  </si>
  <si>
    <t>Mouse</t>
  </si>
  <si>
    <t>Teclado</t>
  </si>
  <si>
    <t>Monitor</t>
  </si>
  <si>
    <t>Impressora</t>
  </si>
  <si>
    <t>HD</t>
  </si>
  <si>
    <t>Memória</t>
  </si>
  <si>
    <t>Processador</t>
  </si>
  <si>
    <t>Gabinete</t>
  </si>
  <si>
    <t>Placa de Vídeo</t>
  </si>
  <si>
    <t>Placa de rede</t>
  </si>
  <si>
    <t>Cabo de rede</t>
  </si>
  <si>
    <t>Modem</t>
  </si>
  <si>
    <t>Switch</t>
  </si>
  <si>
    <t>Total</t>
  </si>
  <si>
    <t>Soma total das comissões</t>
  </si>
  <si>
    <t>Comissão do Rafael</t>
  </si>
  <si>
    <t>Comissão do André</t>
  </si>
  <si>
    <t>Quantidade de produtos</t>
  </si>
  <si>
    <t>Quantidade de preços acima de 150 Reais</t>
  </si>
  <si>
    <t>Maior preço</t>
  </si>
  <si>
    <t>Menor preço</t>
  </si>
  <si>
    <t>Código</t>
  </si>
  <si>
    <t>Carlos</t>
  </si>
  <si>
    <t>Maria</t>
  </si>
  <si>
    <t>Joana</t>
  </si>
  <si>
    <t>Rafael</t>
  </si>
  <si>
    <t>Funcionário (a)</t>
  </si>
  <si>
    <t>GDP</t>
  </si>
  <si>
    <t>Dias Trabalhados</t>
  </si>
  <si>
    <t>GMP</t>
  </si>
  <si>
    <t>Desc. Riocard</t>
  </si>
  <si>
    <t>Nº de Filhos</t>
  </si>
  <si>
    <t>S. Família</t>
  </si>
  <si>
    <t>INSS</t>
  </si>
  <si>
    <t>S. Líquido</t>
  </si>
  <si>
    <t>Gabriela</t>
  </si>
  <si>
    <t>João</t>
  </si>
  <si>
    <t>Tabela do INSS</t>
  </si>
  <si>
    <t>Tabela do salário família</t>
  </si>
  <si>
    <t>Salário</t>
  </si>
  <si>
    <t>Valor</t>
  </si>
  <si>
    <t>GDP= Gasto diário com passagens</t>
  </si>
  <si>
    <t>GMP= Gasto mensal com passagens</t>
  </si>
  <si>
    <t>código</t>
  </si>
  <si>
    <t>particular</t>
  </si>
  <si>
    <t>unimed</t>
  </si>
  <si>
    <t>bradesco</t>
  </si>
  <si>
    <t>convênio</t>
  </si>
  <si>
    <t>Scanner</t>
  </si>
  <si>
    <t>RAM</t>
  </si>
  <si>
    <t>Placa-mãe</t>
  </si>
  <si>
    <t>Preço</t>
  </si>
  <si>
    <t>Valor a pagar</t>
  </si>
  <si>
    <t>Amil</t>
  </si>
  <si>
    <t>BANCO TEM DINHEIRO</t>
  </si>
  <si>
    <t>CLIENTE</t>
  </si>
  <si>
    <t>Sexo</t>
  </si>
  <si>
    <t>SALDO ANTERIOR</t>
  </si>
  <si>
    <t>TOTAL DE CRÉDITOS</t>
  </si>
  <si>
    <t>TOTAL DE DÉBITOS</t>
  </si>
  <si>
    <t>SALDO ATUAL</t>
  </si>
  <si>
    <t>SITUAÇÃO</t>
  </si>
  <si>
    <t>Inês Souza</t>
  </si>
  <si>
    <t>Feminino</t>
  </si>
  <si>
    <t>* Calcular Saldo atual</t>
  </si>
  <si>
    <t>Maria do Carmo Leal</t>
  </si>
  <si>
    <t>* Situação: Se o saldo atual for negativo será "Cheque especial", senão "Cheque Normal"</t>
  </si>
  <si>
    <t>Sonia Ferreira</t>
  </si>
  <si>
    <t>Fernando Pas</t>
  </si>
  <si>
    <t>Masculino</t>
  </si>
  <si>
    <t>Aline Moreno</t>
  </si>
  <si>
    <t>Tomás Ferraz</t>
  </si>
  <si>
    <t>Angélica Bueno</t>
  </si>
  <si>
    <t>Jocelyn Camargo</t>
  </si>
  <si>
    <t>Karen Rodrigues</t>
  </si>
  <si>
    <t>Luis Gabriel Norub</t>
  </si>
  <si>
    <t>Heraldo Ferreira</t>
  </si>
  <si>
    <t>João Paulo Almeida</t>
  </si>
  <si>
    <t>Ursula Hiroshi</t>
  </si>
  <si>
    <t>Yeda Farias</t>
  </si>
  <si>
    <t>Gabriel Kresko</t>
  </si>
  <si>
    <t>Amanda Colares</t>
  </si>
  <si>
    <t>Hector Beliz</t>
  </si>
  <si>
    <t>Vanda Sueres</t>
  </si>
  <si>
    <t>Galdencio Hurita</t>
  </si>
  <si>
    <t>Bernardo Lima</t>
  </si>
  <si>
    <t>Catarina Big</t>
  </si>
  <si>
    <t>Lorival Hernandes</t>
  </si>
  <si>
    <t>Valor total de crédito</t>
  </si>
  <si>
    <t>Valor total de débito</t>
  </si>
  <si>
    <t>Quantidade de Clientes</t>
  </si>
  <si>
    <t>Quantidade de clientes na situação Cheque Normal</t>
  </si>
  <si>
    <t>Quantidade de clientes na situação Cheque Especial</t>
  </si>
  <si>
    <t>Tabela dos Vendedores</t>
  </si>
  <si>
    <t>Aluno(a)</t>
  </si>
  <si>
    <t>Idade</t>
  </si>
  <si>
    <t>Votos</t>
  </si>
  <si>
    <t>Breno</t>
  </si>
  <si>
    <t>Brancos/Nulos</t>
  </si>
  <si>
    <t>Janete</t>
  </si>
  <si>
    <t>Setembro</t>
  </si>
  <si>
    <t>Outubro</t>
  </si>
  <si>
    <t>Novembro</t>
  </si>
  <si>
    <t>Placa-Mãe</t>
  </si>
  <si>
    <t>Carro</t>
  </si>
  <si>
    <t>Ano</t>
  </si>
  <si>
    <t>Montadora</t>
  </si>
  <si>
    <t>Fiat</t>
  </si>
  <si>
    <t>VW</t>
  </si>
  <si>
    <t>Renault</t>
  </si>
  <si>
    <t>GM</t>
  </si>
  <si>
    <t>Uno</t>
  </si>
  <si>
    <t>Gol</t>
  </si>
  <si>
    <t>Pálio</t>
  </si>
  <si>
    <t>Sandero</t>
  </si>
  <si>
    <t>Prisma</t>
  </si>
  <si>
    <t>Fox</t>
  </si>
  <si>
    <t>Celta</t>
  </si>
  <si>
    <t>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</si>
</sst>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Helvetica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i/>
      <sz val="2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0" xfId="0" applyAlignment="1">
      <alignment horizontal="left" vertical="top"/>
    </xf>
    <xf numFmtId="0" fontId="0" fillId="0" borderId="0" xfId="0" applyFill="1"/>
    <xf numFmtId="0" fontId="0" fillId="0" borderId="0" xfId="0" applyFill="1" applyAlignment="1">
      <alignment horizontal="left" vertical="top"/>
    </xf>
    <xf numFmtId="9" fontId="0" fillId="0" borderId="0" xfId="1" applyFont="1"/>
    <xf numFmtId="0" fontId="0" fillId="0" borderId="1" xfId="0" applyNumberFormat="1" applyBorder="1"/>
    <xf numFmtId="0" fontId="2" fillId="0" borderId="1" xfId="0" applyNumberFormat="1" applyFont="1" applyBorder="1"/>
    <xf numFmtId="2" fontId="0" fillId="0" borderId="1" xfId="0" applyNumberFormat="1" applyBorder="1"/>
    <xf numFmtId="0" fontId="4" fillId="0" borderId="0" xfId="3"/>
    <xf numFmtId="0" fontId="9" fillId="0" borderId="0" xfId="3" applyFont="1"/>
    <xf numFmtId="0" fontId="8" fillId="0" borderId="1" xfId="3" applyFont="1" applyFill="1" applyBorder="1" applyAlignment="1"/>
    <xf numFmtId="8" fontId="8" fillId="0" borderId="1" xfId="4" applyNumberFormat="1" applyFont="1" applyFill="1" applyBorder="1" applyAlignment="1"/>
    <xf numFmtId="44" fontId="8" fillId="0" borderId="1" xfId="4" applyFont="1" applyFill="1" applyBorder="1" applyAlignment="1"/>
    <xf numFmtId="0" fontId="8" fillId="0" borderId="1" xfId="4" applyNumberFormat="1" applyFont="1" applyFill="1" applyBorder="1" applyAlignment="1"/>
    <xf numFmtId="0" fontId="9" fillId="2" borderId="1" xfId="3" applyFont="1" applyFill="1" applyBorder="1" applyAlignment="1">
      <alignment horizontal="center" vertical="center" wrapText="1"/>
    </xf>
    <xf numFmtId="0" fontId="7" fillId="0" borderId="1" xfId="3" applyFont="1" applyBorder="1"/>
    <xf numFmtId="0" fontId="0" fillId="0" borderId="0" xfId="0" applyBorder="1"/>
    <xf numFmtId="164" fontId="0" fillId="0" borderId="1" xfId="2" applyNumberFormat="1" applyFont="1" applyBorder="1"/>
    <xf numFmtId="4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3" fillId="0" borderId="1" xfId="0" applyFont="1" applyBorder="1"/>
    <xf numFmtId="9" fontId="3" fillId="0" borderId="1" xfId="0" applyNumberFormat="1" applyFont="1" applyBorder="1"/>
    <xf numFmtId="0" fontId="3" fillId="0" borderId="5" xfId="0" applyFont="1" applyBorder="1"/>
    <xf numFmtId="0" fontId="0" fillId="0" borderId="6" xfId="0" applyBorder="1"/>
    <xf numFmtId="0" fontId="3" fillId="0" borderId="6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Border="1"/>
    <xf numFmtId="0" fontId="3" fillId="0" borderId="5" xfId="0" applyFont="1" applyBorder="1" applyAlignment="1"/>
    <xf numFmtId="0" fontId="3" fillId="0" borderId="0" xfId="0" applyFont="1" applyBorder="1" applyAlignment="1"/>
    <xf numFmtId="0" fontId="3" fillId="0" borderId="1" xfId="0" applyFont="1" applyBorder="1" applyAlignment="1"/>
    <xf numFmtId="0" fontId="3" fillId="0" borderId="0" xfId="0" applyFont="1"/>
    <xf numFmtId="0" fontId="0" fillId="0" borderId="1" xfId="0" applyFont="1" applyBorder="1"/>
    <xf numFmtId="44" fontId="0" fillId="0" borderId="1" xfId="2" applyFont="1" applyBorder="1"/>
    <xf numFmtId="0" fontId="0" fillId="0" borderId="1" xfId="0" applyNumberFormat="1" applyFont="1" applyBorder="1"/>
    <xf numFmtId="0" fontId="0" fillId="0" borderId="1" xfId="0" applyBorder="1" applyAlignment="1">
      <alignment horizontal="center"/>
    </xf>
    <xf numFmtId="0" fontId="4" fillId="0" borderId="1" xfId="3" applyBorder="1" applyAlignment="1">
      <alignment horizontal="right" vertical="center"/>
    </xf>
    <xf numFmtId="0" fontId="7" fillId="0" borderId="0" xfId="3" applyFont="1" applyAlignment="1">
      <alignment horizontal="left"/>
    </xf>
    <xf numFmtId="0" fontId="7" fillId="0" borderId="0" xfId="3" applyFont="1" applyAlignment="1">
      <alignment horizontal="left" wrapText="1"/>
    </xf>
    <xf numFmtId="0" fontId="6" fillId="0" borderId="2" xfId="3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right"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5">
    <cellStyle name="Moeda" xfId="2" builtinId="4"/>
    <cellStyle name="Moeda 2" xfId="4"/>
    <cellStyle name="Normal" xfId="0" builtinId="0"/>
    <cellStyle name="Normal 2" xfId="3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Listagem</a:t>
            </a:r>
          </a:p>
        </c:rich>
      </c:tx>
      <c:layout>
        <c:manualLayout>
          <c:xMode val="edge"/>
          <c:yMode val="edge"/>
          <c:x val="0.36632694498093404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Plan8!$B$1</c:f>
              <c:strCache>
                <c:ptCount val="1"/>
                <c:pt idx="0">
                  <c:v>Idade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dLbl>
              <c:idx val="2"/>
              <c:layout>
                <c:manualLayout>
                  <c:x val="-4.3859649122807015E-3"/>
                  <c:y val="-1.2121212121212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Plan8!$A$2:$B$8</c:f>
              <c:multiLvlStrCache>
                <c:ptCount val="7"/>
                <c:lvl>
                  <c:pt idx="0">
                    <c:v>18</c:v>
                  </c:pt>
                  <c:pt idx="1">
                    <c:v>33</c:v>
                  </c:pt>
                  <c:pt idx="2">
                    <c:v>28</c:v>
                  </c:pt>
                  <c:pt idx="3">
                    <c:v>25</c:v>
                  </c:pt>
                  <c:pt idx="4">
                    <c:v>35</c:v>
                  </c:pt>
                  <c:pt idx="5">
                    <c:v>65</c:v>
                  </c:pt>
                </c:lvl>
                <c:lvl>
                  <c:pt idx="0">
                    <c:v>Mariana</c:v>
                  </c:pt>
                  <c:pt idx="1">
                    <c:v>Carlos</c:v>
                  </c:pt>
                  <c:pt idx="2">
                    <c:v>Bruna</c:v>
                  </c:pt>
                  <c:pt idx="3">
                    <c:v>Rafael</c:v>
                  </c:pt>
                  <c:pt idx="4">
                    <c:v>Breno</c:v>
                  </c:pt>
                  <c:pt idx="5">
                    <c:v>Janete</c:v>
                  </c:pt>
                  <c:pt idx="6">
                    <c:v>Brancos/Nulos</c:v>
                  </c:pt>
                </c:lvl>
              </c:multiLvlStrCache>
            </c:multiLvlStrRef>
          </c:cat>
          <c:val>
            <c:numRef>
              <c:f>Plan8!$B$2:$B$7</c:f>
              <c:numCache>
                <c:formatCode>General</c:formatCode>
                <c:ptCount val="6"/>
                <c:pt idx="0">
                  <c:v>18</c:v>
                </c:pt>
                <c:pt idx="1">
                  <c:v>33</c:v>
                </c:pt>
                <c:pt idx="2">
                  <c:v>28</c:v>
                </c:pt>
                <c:pt idx="3">
                  <c:v>25</c:v>
                </c:pt>
                <c:pt idx="4">
                  <c:v>35</c:v>
                </c:pt>
                <c:pt idx="5">
                  <c:v>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6347872"/>
        <c:axId val="256348992"/>
      </c:areaChart>
      <c:catAx>
        <c:axId val="2563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48992"/>
        <c:crosses val="autoZero"/>
        <c:auto val="1"/>
        <c:lblAlgn val="ctr"/>
        <c:lblOffset val="100"/>
        <c:noMultiLvlLbl val="0"/>
      </c:catAx>
      <c:valAx>
        <c:axId val="2563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347872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10000"/>
      </a:schemeClr>
    </a:solidFill>
    <a:ln>
      <a:gradFill>
        <a:gsLst>
          <a:gs pos="0">
            <a:srgbClr val="DBE5F2"/>
          </a:gs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7"/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hade val="51000"/>
                      <a:satMod val="130000"/>
                    </a:schemeClr>
                  </a:gs>
                  <a:gs pos="80000">
                    <a:schemeClr val="dk1">
                      <a:tint val="88500"/>
                      <a:shade val="93000"/>
                      <a:satMod val="130000"/>
                    </a:schemeClr>
                  </a:gs>
                  <a:gs pos="100000">
                    <a:schemeClr val="dk1">
                      <a:tint val="885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hade val="51000"/>
                      <a:satMod val="130000"/>
                    </a:schemeClr>
                  </a:gs>
                  <a:gs pos="80000">
                    <a:schemeClr val="dk1">
                      <a:tint val="55000"/>
                      <a:shade val="93000"/>
                      <a:satMod val="130000"/>
                    </a:schemeClr>
                  </a:gs>
                  <a:gs pos="100000">
                    <a:schemeClr val="dk1">
                      <a:tint val="5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dk1">
                      <a:tint val="75000"/>
                      <a:shade val="51000"/>
                      <a:satMod val="130000"/>
                    </a:schemeClr>
                  </a:gs>
                  <a:gs pos="80000">
                    <a:schemeClr val="dk1">
                      <a:tint val="75000"/>
                      <a:shade val="93000"/>
                      <a:satMod val="130000"/>
                    </a:schemeClr>
                  </a:gs>
                  <a:gs pos="100000">
                    <a:schemeClr val="dk1">
                      <a:tint val="7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dk1">
                      <a:tint val="98500"/>
                      <a:shade val="51000"/>
                      <a:satMod val="130000"/>
                    </a:schemeClr>
                  </a:gs>
                  <a:gs pos="80000">
                    <a:schemeClr val="dk1">
                      <a:tint val="98500"/>
                      <a:shade val="93000"/>
                      <a:satMod val="130000"/>
                    </a:schemeClr>
                  </a:gs>
                  <a:gs pos="100000">
                    <a:schemeClr val="dk1">
                      <a:tint val="985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dk1">
                      <a:tint val="30000"/>
                      <a:shade val="51000"/>
                      <a:satMod val="130000"/>
                    </a:schemeClr>
                  </a:gs>
                  <a:gs pos="80000">
                    <a:schemeClr val="dk1">
                      <a:tint val="30000"/>
                      <a:shade val="93000"/>
                      <a:satMod val="130000"/>
                    </a:schemeClr>
                  </a:gs>
                  <a:gs pos="100000">
                    <a:schemeClr val="dk1">
                      <a:tint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dk1">
                      <a:tint val="60000"/>
                      <a:shade val="51000"/>
                      <a:satMod val="130000"/>
                    </a:schemeClr>
                  </a:gs>
                  <a:gs pos="80000">
                    <a:schemeClr val="dk1">
                      <a:tint val="60000"/>
                      <a:shade val="93000"/>
                      <a:satMod val="130000"/>
                    </a:schemeClr>
                  </a:gs>
                  <a:gs pos="100000">
                    <a:schemeClr val="dk1">
                      <a:tint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dk1">
                      <a:tint val="80000"/>
                      <a:shade val="51000"/>
                      <a:satMod val="130000"/>
                    </a:schemeClr>
                  </a:gs>
                  <a:gs pos="80000">
                    <a:schemeClr val="dk1">
                      <a:tint val="80000"/>
                      <a:shade val="93000"/>
                      <a:satMod val="130000"/>
                    </a:schemeClr>
                  </a:gs>
                  <a:gs pos="100000">
                    <a:schemeClr val="dk1">
                      <a:tint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3"/>
              <c:layout>
                <c:manualLayout>
                  <c:x val="0.10583354054427407"/>
                  <c:y val="-0.119489504663049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Plan8!$A$2:$A$8</c:f>
              <c:strCache>
                <c:ptCount val="7"/>
                <c:pt idx="0">
                  <c:v>Mariana</c:v>
                </c:pt>
                <c:pt idx="1">
                  <c:v>Carlos</c:v>
                </c:pt>
                <c:pt idx="2">
                  <c:v>Bruna</c:v>
                </c:pt>
                <c:pt idx="3">
                  <c:v>Rafael</c:v>
                </c:pt>
                <c:pt idx="4">
                  <c:v>Breno</c:v>
                </c:pt>
                <c:pt idx="5">
                  <c:v>Janete</c:v>
                </c:pt>
                <c:pt idx="6">
                  <c:v>Brancos/Nulos</c:v>
                </c:pt>
              </c:strCache>
            </c:strRef>
          </c:cat>
          <c:val>
            <c:numRef>
              <c:f>Plan8!$C$2:$C$8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6562335958005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Plan10!$A$2</c:f>
              <c:strCache>
                <c:ptCount val="1"/>
                <c:pt idx="0">
                  <c:v>Placa-Mãe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Plan10!$B$1:$D$1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Plan10!$B$2:$D$2</c:f>
              <c:numCache>
                <c:formatCode>General</c:formatCode>
                <c:ptCount val="3"/>
                <c:pt idx="0">
                  <c:v>350</c:v>
                </c:pt>
                <c:pt idx="1">
                  <c:v>365</c:v>
                </c:pt>
                <c:pt idx="2">
                  <c:v>340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Plan10!$A$3</c:f>
              <c:strCache>
                <c:ptCount val="1"/>
                <c:pt idx="0">
                  <c:v>HD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Plan10!$B$1:$D$1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Plan10!$B$3:$D$3</c:f>
              <c:numCache>
                <c:formatCode>General</c:formatCode>
                <c:ptCount val="3"/>
                <c:pt idx="0">
                  <c:v>255</c:v>
                </c:pt>
                <c:pt idx="1">
                  <c:v>270</c:v>
                </c:pt>
                <c:pt idx="2">
                  <c:v>320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Plan10!$A$4</c:f>
              <c:strCache>
                <c:ptCount val="1"/>
                <c:pt idx="0">
                  <c:v>Gabinete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Plan10!$B$1:$D$1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Plan10!$B$4:$D$4</c:f>
              <c:numCache>
                <c:formatCode>General</c:formatCode>
                <c:ptCount val="3"/>
                <c:pt idx="0">
                  <c:v>180</c:v>
                </c:pt>
                <c:pt idx="1">
                  <c:v>170</c:v>
                </c:pt>
                <c:pt idx="2">
                  <c:v>130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637008"/>
        <c:axId val="86630848"/>
      </c:lineChart>
      <c:catAx>
        <c:axId val="866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30848"/>
        <c:crosses val="autoZero"/>
        <c:auto val="1"/>
        <c:lblAlgn val="ctr"/>
        <c:lblOffset val="100"/>
        <c:noMultiLvlLbl val="0"/>
      </c:catAx>
      <c:valAx>
        <c:axId val="86630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3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>
        <a:lumMod val="1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9</xdr:col>
      <xdr:colOff>19049</xdr:colOff>
      <xdr:row>11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9527</xdr:rowOff>
    </xdr:from>
    <xdr:to>
      <xdr:col>15</xdr:col>
      <xdr:colOff>581025</xdr:colOff>
      <xdr:row>11</xdr:row>
      <xdr:rowOff>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12</xdr:col>
      <xdr:colOff>314325</xdr:colOff>
      <xdr:row>13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06" zoomScaleNormal="106" workbookViewId="0">
      <selection activeCell="C3" sqref="C3"/>
    </sheetView>
  </sheetViews>
  <sheetFormatPr defaultRowHeight="15" x14ac:dyDescent="0.25"/>
  <sheetData>
    <row r="1" spans="1:3" x14ac:dyDescent="0.25">
      <c r="A1" s="1" t="s">
        <v>99</v>
      </c>
      <c r="B1" s="1" t="s">
        <v>13</v>
      </c>
      <c r="C1" s="1" t="s">
        <v>103</v>
      </c>
    </row>
    <row r="2" spans="1:3" x14ac:dyDescent="0.25">
      <c r="A2" s="1">
        <v>1</v>
      </c>
      <c r="B2" s="1" t="s">
        <v>14</v>
      </c>
      <c r="C2" s="1" t="str">
        <f t="shared" ref="C2:C12" si="0">VLOOKUP(A2,Tabela,2)</f>
        <v>particular</v>
      </c>
    </row>
    <row r="3" spans="1:3" x14ac:dyDescent="0.25">
      <c r="A3" s="1">
        <v>1</v>
      </c>
      <c r="B3" s="1" t="s">
        <v>20</v>
      </c>
      <c r="C3" s="1" t="str">
        <f t="shared" si="0"/>
        <v>particular</v>
      </c>
    </row>
    <row r="4" spans="1:3" x14ac:dyDescent="0.25">
      <c r="A4" s="1">
        <v>1</v>
      </c>
      <c r="B4" s="1" t="s">
        <v>22</v>
      </c>
      <c r="C4" s="1" t="str">
        <f t="shared" si="0"/>
        <v>particular</v>
      </c>
    </row>
    <row r="5" spans="1:3" x14ac:dyDescent="0.25">
      <c r="A5" s="1">
        <v>2</v>
      </c>
      <c r="B5" s="1" t="s">
        <v>12</v>
      </c>
      <c r="C5" s="1" t="str">
        <f t="shared" si="0"/>
        <v>Amil</v>
      </c>
    </row>
    <row r="6" spans="1:3" x14ac:dyDescent="0.25">
      <c r="A6" s="1">
        <v>2</v>
      </c>
      <c r="B6" s="1" t="s">
        <v>17</v>
      </c>
      <c r="C6" s="1" t="str">
        <f t="shared" si="0"/>
        <v>Amil</v>
      </c>
    </row>
    <row r="7" spans="1:3" x14ac:dyDescent="0.25">
      <c r="A7" s="1">
        <v>2</v>
      </c>
      <c r="B7" s="1" t="s">
        <v>18</v>
      </c>
      <c r="C7" s="1" t="str">
        <f t="shared" si="0"/>
        <v>Amil</v>
      </c>
    </row>
    <row r="8" spans="1:3" x14ac:dyDescent="0.25">
      <c r="A8" s="1">
        <v>2</v>
      </c>
      <c r="B8" s="1" t="s">
        <v>18</v>
      </c>
      <c r="C8" s="1" t="str">
        <f t="shared" si="0"/>
        <v>Amil</v>
      </c>
    </row>
    <row r="9" spans="1:3" x14ac:dyDescent="0.25">
      <c r="A9" s="1">
        <v>3</v>
      </c>
      <c r="B9" s="1" t="s">
        <v>19</v>
      </c>
      <c r="C9" s="1" t="str">
        <f t="shared" si="0"/>
        <v>unimed</v>
      </c>
    </row>
    <row r="10" spans="1:3" x14ac:dyDescent="0.25">
      <c r="A10" s="1">
        <v>4</v>
      </c>
      <c r="B10" s="1" t="s">
        <v>15</v>
      </c>
      <c r="C10" s="1" t="str">
        <f t="shared" si="0"/>
        <v>bradesco</v>
      </c>
    </row>
    <row r="11" spans="1:3" x14ac:dyDescent="0.25">
      <c r="A11" s="1">
        <v>4</v>
      </c>
      <c r="B11" s="1" t="s">
        <v>16</v>
      </c>
      <c r="C11" s="1" t="str">
        <f t="shared" si="0"/>
        <v>bradesco</v>
      </c>
    </row>
    <row r="12" spans="1:3" x14ac:dyDescent="0.25">
      <c r="A12" s="1">
        <v>4</v>
      </c>
      <c r="B12" s="1" t="s">
        <v>21</v>
      </c>
      <c r="C12" s="1" t="str">
        <f t="shared" si="0"/>
        <v>bradesco</v>
      </c>
    </row>
    <row r="15" spans="1:3" x14ac:dyDescent="0.25">
      <c r="A15" s="1" t="s">
        <v>99</v>
      </c>
      <c r="B15" s="1" t="s">
        <v>103</v>
      </c>
    </row>
    <row r="16" spans="1:3" x14ac:dyDescent="0.25">
      <c r="A16" s="1">
        <v>1</v>
      </c>
      <c r="B16" s="1" t="s">
        <v>100</v>
      </c>
    </row>
    <row r="17" spans="1:2" x14ac:dyDescent="0.25">
      <c r="A17" s="1">
        <v>2</v>
      </c>
      <c r="B17" s="1" t="s">
        <v>109</v>
      </c>
    </row>
    <row r="18" spans="1:2" x14ac:dyDescent="0.25">
      <c r="A18" s="1">
        <v>3</v>
      </c>
      <c r="B18" s="1" t="s">
        <v>101</v>
      </c>
    </row>
    <row r="19" spans="1:2" x14ac:dyDescent="0.25">
      <c r="A19" s="1">
        <v>4</v>
      </c>
      <c r="B19" s="1" t="s">
        <v>102</v>
      </c>
    </row>
  </sheetData>
  <sortState ref="A2:C12">
    <sortCondition ref="A1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06" zoomScaleNormal="106" workbookViewId="0">
      <selection activeCell="B18" sqref="B18"/>
    </sheetView>
  </sheetViews>
  <sheetFormatPr defaultRowHeight="15" x14ac:dyDescent="0.25"/>
  <cols>
    <col min="1" max="1" width="10.42578125" customWidth="1"/>
    <col min="3" max="3" width="11" customWidth="1"/>
  </cols>
  <sheetData>
    <row r="1" spans="1:3" x14ac:dyDescent="0.25">
      <c r="A1" s="1" t="s">
        <v>0</v>
      </c>
      <c r="B1" s="1" t="s">
        <v>41</v>
      </c>
      <c r="C1" s="1" t="s">
        <v>45</v>
      </c>
    </row>
    <row r="2" spans="1:3" x14ac:dyDescent="0.25">
      <c r="A2" s="1" t="s">
        <v>40</v>
      </c>
      <c r="B2" s="1" t="s">
        <v>42</v>
      </c>
      <c r="C2" s="1">
        <v>870</v>
      </c>
    </row>
    <row r="3" spans="1:3" x14ac:dyDescent="0.25">
      <c r="A3" s="1" t="s">
        <v>40</v>
      </c>
      <c r="B3" s="1" t="s">
        <v>43</v>
      </c>
      <c r="C3" s="1">
        <v>985</v>
      </c>
    </row>
    <row r="4" spans="1:3" x14ac:dyDescent="0.25">
      <c r="A4" s="1" t="s">
        <v>40</v>
      </c>
      <c r="B4" s="1" t="s">
        <v>44</v>
      </c>
      <c r="C4" s="1">
        <v>1250</v>
      </c>
    </row>
    <row r="5" spans="1:3" x14ac:dyDescent="0.25">
      <c r="A5" s="1" t="s">
        <v>40</v>
      </c>
      <c r="B5" s="1" t="s">
        <v>44</v>
      </c>
      <c r="C5" s="1">
        <v>963</v>
      </c>
    </row>
    <row r="6" spans="1:3" x14ac:dyDescent="0.25">
      <c r="A6" s="1" t="s">
        <v>40</v>
      </c>
      <c r="B6" s="1" t="s">
        <v>42</v>
      </c>
      <c r="C6" s="1">
        <v>980</v>
      </c>
    </row>
    <row r="7" spans="1:3" x14ac:dyDescent="0.25">
      <c r="A7" s="1" t="s">
        <v>40</v>
      </c>
      <c r="B7" s="1" t="s">
        <v>43</v>
      </c>
      <c r="C7" s="1">
        <v>780</v>
      </c>
    </row>
    <row r="8" spans="1:3" x14ac:dyDescent="0.25">
      <c r="A8" s="1" t="s">
        <v>40</v>
      </c>
      <c r="B8" s="1" t="s">
        <v>42</v>
      </c>
      <c r="C8" s="1">
        <v>450</v>
      </c>
    </row>
    <row r="9" spans="1:3" x14ac:dyDescent="0.25">
      <c r="A9" s="1" t="s">
        <v>40</v>
      </c>
      <c r="B9" s="1" t="s">
        <v>42</v>
      </c>
      <c r="C9" s="1">
        <v>1340</v>
      </c>
    </row>
    <row r="10" spans="1:3" x14ac:dyDescent="0.25">
      <c r="A10" s="1" t="s">
        <v>40</v>
      </c>
      <c r="B10" s="1" t="s">
        <v>43</v>
      </c>
      <c r="C10" s="1">
        <v>3650</v>
      </c>
    </row>
    <row r="11" spans="1:3" x14ac:dyDescent="0.25">
      <c r="A11" s="1" t="s">
        <v>40</v>
      </c>
      <c r="B11" s="1" t="s">
        <v>44</v>
      </c>
      <c r="C11" s="1">
        <v>850</v>
      </c>
    </row>
    <row r="12" spans="1:3" x14ac:dyDescent="0.25">
      <c r="A12" s="1" t="s">
        <v>40</v>
      </c>
      <c r="B12" s="1" t="s">
        <v>44</v>
      </c>
      <c r="C12" s="1">
        <v>780</v>
      </c>
    </row>
    <row r="13" spans="1:3" x14ac:dyDescent="0.25">
      <c r="A13" s="1" t="s">
        <v>40</v>
      </c>
      <c r="B13" s="1" t="s">
        <v>43</v>
      </c>
      <c r="C13" s="1">
        <v>120</v>
      </c>
    </row>
    <row r="14" spans="1:3" x14ac:dyDescent="0.25">
      <c r="A14" s="1" t="s">
        <v>40</v>
      </c>
      <c r="B14" s="1" t="s">
        <v>42</v>
      </c>
      <c r="C14" s="1">
        <v>230</v>
      </c>
    </row>
    <row r="16" spans="1:3" x14ac:dyDescent="0.25">
      <c r="A16" s="1" t="s">
        <v>46</v>
      </c>
      <c r="B16" s="1">
        <f>SUMIF(B2:B14,"P",C2:C14)</f>
        <v>3843</v>
      </c>
      <c r="C16" s="6"/>
    </row>
    <row r="17" spans="1:3" x14ac:dyDescent="0.25">
      <c r="A17" s="1" t="s">
        <v>47</v>
      </c>
      <c r="B17" s="1">
        <f>SUMIF(B2:B14,"M",C2:C14)</f>
        <v>5535</v>
      </c>
      <c r="C17" s="6"/>
    </row>
    <row r="18" spans="1:3" x14ac:dyDescent="0.25">
      <c r="A18" s="1" t="s">
        <v>48</v>
      </c>
      <c r="B18" s="1">
        <f>SUMIF(B2:B14,"G",C2:C14)</f>
        <v>3870</v>
      </c>
      <c r="C18" s="6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27" sqref="D27"/>
    </sheetView>
  </sheetViews>
  <sheetFormatPr defaultRowHeight="15" x14ac:dyDescent="0.25"/>
  <cols>
    <col min="1" max="1" width="16.5703125" customWidth="1"/>
    <col min="2" max="2" width="10" customWidth="1"/>
    <col min="3" max="3" width="10.85546875" customWidth="1"/>
    <col min="4" max="4" width="13" customWidth="1"/>
    <col min="5" max="5" width="13.28515625" customWidth="1"/>
    <col min="6" max="6" width="13.5703125" customWidth="1"/>
    <col min="7" max="7" width="13.140625" customWidth="1"/>
  </cols>
  <sheetData>
    <row r="1" spans="1:12" ht="26.25" x14ac:dyDescent="0.25">
      <c r="A1" s="51" t="s">
        <v>110</v>
      </c>
      <c r="B1" s="51"/>
      <c r="C1" s="51"/>
      <c r="D1" s="51"/>
      <c r="E1" s="51"/>
      <c r="F1" s="51"/>
      <c r="G1" s="51"/>
      <c r="H1" s="10"/>
      <c r="I1" s="10"/>
      <c r="J1" s="10"/>
      <c r="K1" s="10"/>
      <c r="L1" s="10"/>
    </row>
    <row r="2" spans="1:12" ht="30" x14ac:dyDescent="0.25">
      <c r="A2" s="16" t="s">
        <v>111</v>
      </c>
      <c r="B2" s="16" t="s">
        <v>112</v>
      </c>
      <c r="C2" s="16" t="s">
        <v>113</v>
      </c>
      <c r="D2" s="16" t="s">
        <v>114</v>
      </c>
      <c r="E2" s="16" t="s">
        <v>115</v>
      </c>
      <c r="F2" s="16" t="s">
        <v>116</v>
      </c>
      <c r="G2" s="16" t="s">
        <v>117</v>
      </c>
      <c r="H2" s="10"/>
      <c r="I2" s="10"/>
      <c r="J2" s="10"/>
      <c r="K2" s="10"/>
      <c r="L2" s="10"/>
    </row>
    <row r="3" spans="1:12" x14ac:dyDescent="0.25">
      <c r="A3" s="12" t="s">
        <v>118</v>
      </c>
      <c r="B3" s="12" t="s">
        <v>119</v>
      </c>
      <c r="C3" s="13">
        <v>-654.54999999999995</v>
      </c>
      <c r="D3" s="14">
        <v>1800</v>
      </c>
      <c r="E3" s="14">
        <v>1653.22</v>
      </c>
      <c r="F3" s="13"/>
      <c r="G3" s="15"/>
      <c r="H3" s="10"/>
      <c r="I3" s="49" t="s">
        <v>120</v>
      </c>
      <c r="J3" s="49"/>
      <c r="K3" s="49"/>
      <c r="L3" s="49"/>
    </row>
    <row r="4" spans="1:12" x14ac:dyDescent="0.25">
      <c r="A4" s="12" t="s">
        <v>121</v>
      </c>
      <c r="B4" s="12" t="s">
        <v>119</v>
      </c>
      <c r="C4" s="13">
        <v>5000</v>
      </c>
      <c r="D4" s="14">
        <v>3900</v>
      </c>
      <c r="E4" s="14">
        <v>451.09</v>
      </c>
      <c r="F4" s="13"/>
      <c r="G4" s="15"/>
      <c r="H4" s="10"/>
      <c r="I4" s="50" t="s">
        <v>122</v>
      </c>
      <c r="J4" s="50"/>
      <c r="K4" s="50"/>
      <c r="L4" s="50"/>
    </row>
    <row r="5" spans="1:12" x14ac:dyDescent="0.25">
      <c r="A5" s="12" t="s">
        <v>123</v>
      </c>
      <c r="B5" s="12" t="s">
        <v>119</v>
      </c>
      <c r="C5" s="13">
        <v>78.64</v>
      </c>
      <c r="D5" s="14">
        <v>650</v>
      </c>
      <c r="E5" s="14">
        <v>396.33</v>
      </c>
      <c r="F5" s="13"/>
      <c r="G5" s="15"/>
      <c r="H5" s="10"/>
      <c r="I5" s="50"/>
      <c r="J5" s="50"/>
      <c r="K5" s="50"/>
      <c r="L5" s="50"/>
    </row>
    <row r="6" spans="1:12" x14ac:dyDescent="0.25">
      <c r="A6" s="12" t="s">
        <v>124</v>
      </c>
      <c r="B6" s="12" t="s">
        <v>125</v>
      </c>
      <c r="C6" s="13">
        <v>87.95</v>
      </c>
      <c r="D6" s="14">
        <v>985.23</v>
      </c>
      <c r="E6" s="14">
        <v>594.29</v>
      </c>
      <c r="F6" s="13"/>
      <c r="G6" s="15"/>
      <c r="H6" s="10"/>
      <c r="I6" s="50"/>
      <c r="J6" s="50"/>
      <c r="K6" s="50"/>
      <c r="L6" s="50"/>
    </row>
    <row r="7" spans="1:12" x14ac:dyDescent="0.25">
      <c r="A7" s="12" t="s">
        <v>126</v>
      </c>
      <c r="B7" s="12" t="s">
        <v>119</v>
      </c>
      <c r="C7" s="13">
        <v>584.69000000000005</v>
      </c>
      <c r="D7" s="14">
        <v>2189.36</v>
      </c>
      <c r="E7" s="14">
        <v>1594.33</v>
      </c>
      <c r="F7" s="13"/>
      <c r="G7" s="15"/>
      <c r="H7" s="10"/>
      <c r="I7" s="50"/>
      <c r="J7" s="50"/>
      <c r="K7" s="50"/>
      <c r="L7" s="50"/>
    </row>
    <row r="8" spans="1:12" x14ac:dyDescent="0.25">
      <c r="A8" s="12" t="s">
        <v>127</v>
      </c>
      <c r="B8" s="12" t="s">
        <v>125</v>
      </c>
      <c r="C8" s="13">
        <v>5.21</v>
      </c>
      <c r="D8" s="14">
        <v>240</v>
      </c>
      <c r="E8" s="14">
        <v>223.01</v>
      </c>
      <c r="F8" s="13"/>
      <c r="G8" s="15"/>
      <c r="H8" s="10"/>
      <c r="I8" s="10"/>
      <c r="J8" s="10"/>
      <c r="K8" s="10"/>
      <c r="L8" s="10"/>
    </row>
    <row r="9" spans="1:12" x14ac:dyDescent="0.25">
      <c r="A9" s="12" t="s">
        <v>128</v>
      </c>
      <c r="B9" s="12" t="s">
        <v>119</v>
      </c>
      <c r="C9" s="13">
        <v>6487.22</v>
      </c>
      <c r="D9" s="14">
        <v>3000</v>
      </c>
      <c r="E9" s="14">
        <v>10000</v>
      </c>
      <c r="F9" s="13"/>
      <c r="G9" s="15"/>
      <c r="H9" s="10"/>
      <c r="I9" s="10"/>
      <c r="J9" s="10"/>
      <c r="K9" s="10"/>
      <c r="L9" s="10"/>
    </row>
    <row r="10" spans="1:12" x14ac:dyDescent="0.25">
      <c r="A10" s="12" t="s">
        <v>129</v>
      </c>
      <c r="B10" s="12" t="s">
        <v>125</v>
      </c>
      <c r="C10" s="13">
        <v>547.32000000000005</v>
      </c>
      <c r="D10" s="14">
        <v>987.21</v>
      </c>
      <c r="E10" s="14">
        <v>2259.0100000000002</v>
      </c>
      <c r="F10" s="13"/>
      <c r="G10" s="15"/>
      <c r="H10" s="10"/>
      <c r="I10" s="10"/>
      <c r="J10" s="10"/>
      <c r="K10" s="10"/>
      <c r="L10" s="10"/>
    </row>
    <row r="11" spans="1:12" x14ac:dyDescent="0.25">
      <c r="A11" s="12" t="s">
        <v>130</v>
      </c>
      <c r="B11" s="12" t="s">
        <v>119</v>
      </c>
      <c r="C11" s="13">
        <v>-9.8699999999999992</v>
      </c>
      <c r="D11" s="14">
        <v>569.22</v>
      </c>
      <c r="E11" s="14">
        <v>520.30999999999995</v>
      </c>
      <c r="F11" s="13"/>
      <c r="G11" s="15"/>
      <c r="H11" s="10"/>
      <c r="I11" s="10"/>
      <c r="J11" s="10"/>
      <c r="K11" s="10"/>
      <c r="L11" s="10"/>
    </row>
    <row r="12" spans="1:12" x14ac:dyDescent="0.25">
      <c r="A12" s="12" t="s">
        <v>131</v>
      </c>
      <c r="B12" s="12" t="s">
        <v>125</v>
      </c>
      <c r="C12" s="13">
        <v>312.48</v>
      </c>
      <c r="D12" s="14">
        <v>875</v>
      </c>
      <c r="E12" s="14">
        <v>594.78</v>
      </c>
      <c r="F12" s="13"/>
      <c r="G12" s="15"/>
      <c r="H12" s="10"/>
      <c r="I12" s="10"/>
      <c r="J12" s="10"/>
      <c r="K12" s="10"/>
      <c r="L12" s="10"/>
    </row>
    <row r="13" spans="1:12" x14ac:dyDescent="0.25">
      <c r="A13" s="12" t="s">
        <v>132</v>
      </c>
      <c r="B13" s="12" t="s">
        <v>125</v>
      </c>
      <c r="C13" s="13">
        <v>2345.9</v>
      </c>
      <c r="D13" s="14">
        <v>2678</v>
      </c>
      <c r="E13" s="14">
        <v>584.33000000000004</v>
      </c>
      <c r="F13" s="13"/>
      <c r="G13" s="15"/>
      <c r="H13" s="10"/>
      <c r="I13" s="10"/>
      <c r="J13" s="10"/>
      <c r="K13" s="10"/>
      <c r="L13" s="10"/>
    </row>
    <row r="14" spans="1:12" x14ac:dyDescent="0.25">
      <c r="A14" s="12" t="s">
        <v>133</v>
      </c>
      <c r="B14" s="12" t="s">
        <v>125</v>
      </c>
      <c r="C14" s="13">
        <v>548.22</v>
      </c>
      <c r="D14" s="14">
        <v>12548.21</v>
      </c>
      <c r="E14" s="14">
        <v>1405.3</v>
      </c>
      <c r="F14" s="13"/>
      <c r="G14" s="15"/>
      <c r="H14" s="10"/>
      <c r="I14" s="10"/>
      <c r="J14" s="10"/>
      <c r="K14" s="10"/>
      <c r="L14" s="10"/>
    </row>
    <row r="15" spans="1:12" x14ac:dyDescent="0.25">
      <c r="A15" s="12" t="s">
        <v>134</v>
      </c>
      <c r="B15" s="12" t="s">
        <v>119</v>
      </c>
      <c r="C15" s="13">
        <v>549.47</v>
      </c>
      <c r="D15" s="14">
        <v>964.33</v>
      </c>
      <c r="E15" s="14">
        <v>854.95</v>
      </c>
      <c r="F15" s="13"/>
      <c r="G15" s="15"/>
      <c r="H15" s="10"/>
      <c r="I15" s="10"/>
      <c r="J15" s="10"/>
      <c r="K15" s="10"/>
      <c r="L15" s="10"/>
    </row>
    <row r="16" spans="1:12" x14ac:dyDescent="0.25">
      <c r="A16" s="12" t="s">
        <v>135</v>
      </c>
      <c r="B16" s="12" t="s">
        <v>119</v>
      </c>
      <c r="C16" s="13">
        <v>7784.22</v>
      </c>
      <c r="D16" s="14">
        <v>5000</v>
      </c>
      <c r="E16" s="14">
        <v>5648.22</v>
      </c>
      <c r="F16" s="13"/>
      <c r="G16" s="15"/>
      <c r="H16" s="10"/>
      <c r="I16" s="10"/>
      <c r="J16" s="10"/>
      <c r="K16" s="10"/>
      <c r="L16" s="10"/>
    </row>
    <row r="17" spans="1:7" x14ac:dyDescent="0.25">
      <c r="A17" s="12" t="s">
        <v>136</v>
      </c>
      <c r="B17" s="12" t="s">
        <v>119</v>
      </c>
      <c r="C17" s="13">
        <v>126.75</v>
      </c>
      <c r="D17" s="14">
        <v>648.21</v>
      </c>
      <c r="E17" s="14">
        <v>259.55</v>
      </c>
      <c r="F17" s="13"/>
      <c r="G17" s="15"/>
    </row>
    <row r="18" spans="1:7" x14ac:dyDescent="0.25">
      <c r="A18" s="12" t="s">
        <v>137</v>
      </c>
      <c r="B18" s="12" t="s">
        <v>119</v>
      </c>
      <c r="C18" s="13">
        <v>5466.2</v>
      </c>
      <c r="D18" s="14">
        <v>2566.1999999999998</v>
      </c>
      <c r="E18" s="14">
        <v>5446.2</v>
      </c>
      <c r="F18" s="13"/>
      <c r="G18" s="15"/>
    </row>
    <row r="19" spans="1:7" x14ac:dyDescent="0.25">
      <c r="A19" s="12" t="s">
        <v>138</v>
      </c>
      <c r="B19" s="12" t="s">
        <v>125</v>
      </c>
      <c r="C19" s="13">
        <v>487.25</v>
      </c>
      <c r="D19" s="14">
        <v>2500</v>
      </c>
      <c r="E19" s="14">
        <v>1983</v>
      </c>
      <c r="F19" s="13"/>
      <c r="G19" s="15"/>
    </row>
    <row r="20" spans="1:7" x14ac:dyDescent="0.25">
      <c r="A20" s="12" t="s">
        <v>139</v>
      </c>
      <c r="B20" s="12" t="s">
        <v>119</v>
      </c>
      <c r="C20" s="13">
        <v>123.12</v>
      </c>
      <c r="D20" s="14">
        <v>2400</v>
      </c>
      <c r="E20" s="14">
        <v>1100</v>
      </c>
      <c r="F20" s="13"/>
      <c r="G20" s="15"/>
    </row>
    <row r="21" spans="1:7" x14ac:dyDescent="0.25">
      <c r="A21" s="12" t="s">
        <v>140</v>
      </c>
      <c r="B21" s="12" t="s">
        <v>125</v>
      </c>
      <c r="C21" s="13">
        <v>1.36</v>
      </c>
      <c r="D21" s="14">
        <v>600</v>
      </c>
      <c r="E21" s="14">
        <v>546.33000000000004</v>
      </c>
      <c r="F21" s="13"/>
      <c r="G21" s="15"/>
    </row>
    <row r="22" spans="1:7" x14ac:dyDescent="0.25">
      <c r="A22" s="12" t="s">
        <v>141</v>
      </c>
      <c r="B22" s="12" t="s">
        <v>125</v>
      </c>
      <c r="C22" s="13">
        <v>122.17</v>
      </c>
      <c r="D22" s="14">
        <v>400</v>
      </c>
      <c r="E22" s="14">
        <v>340.74</v>
      </c>
      <c r="F22" s="13"/>
      <c r="G22" s="15"/>
    </row>
    <row r="23" spans="1:7" x14ac:dyDescent="0.25">
      <c r="A23" s="12" t="s">
        <v>142</v>
      </c>
      <c r="B23" s="12" t="s">
        <v>119</v>
      </c>
      <c r="C23" s="13">
        <v>879.2</v>
      </c>
      <c r="D23" s="14">
        <v>5000</v>
      </c>
      <c r="E23" s="14">
        <v>4563.01</v>
      </c>
      <c r="F23" s="13"/>
      <c r="G23" s="15"/>
    </row>
    <row r="24" spans="1:7" x14ac:dyDescent="0.25">
      <c r="A24" s="12" t="s">
        <v>143</v>
      </c>
      <c r="B24" s="12" t="s">
        <v>125</v>
      </c>
      <c r="C24" s="13">
        <v>216.21</v>
      </c>
      <c r="D24" s="14">
        <v>540</v>
      </c>
      <c r="E24" s="14">
        <v>625.33000000000004</v>
      </c>
      <c r="F24" s="13"/>
      <c r="G24" s="15"/>
    </row>
    <row r="26" spans="1:7" x14ac:dyDescent="0.25">
      <c r="A26" s="11"/>
      <c r="B26" s="11"/>
      <c r="C26" s="10"/>
      <c r="D26" s="10"/>
      <c r="E26" s="10"/>
      <c r="F26" s="10"/>
      <c r="G26" s="10"/>
    </row>
    <row r="28" spans="1:7" x14ac:dyDescent="0.25">
      <c r="A28" s="52" t="s">
        <v>144</v>
      </c>
      <c r="B28" s="52"/>
      <c r="C28" s="52"/>
      <c r="D28" s="17"/>
      <c r="E28" s="10"/>
      <c r="F28" s="10"/>
      <c r="G28" s="10"/>
    </row>
    <row r="29" spans="1:7" x14ac:dyDescent="0.25">
      <c r="A29" s="52" t="s">
        <v>145</v>
      </c>
      <c r="B29" s="52"/>
      <c r="C29" s="52"/>
      <c r="D29" s="17"/>
      <c r="E29" s="10"/>
      <c r="F29" s="10"/>
      <c r="G29" s="10"/>
    </row>
    <row r="30" spans="1:7" x14ac:dyDescent="0.25">
      <c r="A30" s="48" t="s">
        <v>146</v>
      </c>
      <c r="B30" s="48"/>
      <c r="C30" s="48"/>
      <c r="D30" s="17"/>
      <c r="E30" s="10"/>
      <c r="F30" s="10"/>
      <c r="G30" s="10"/>
    </row>
    <row r="31" spans="1:7" x14ac:dyDescent="0.25">
      <c r="A31" s="48" t="s">
        <v>147</v>
      </c>
      <c r="B31" s="48"/>
      <c r="C31" s="48"/>
      <c r="D31" s="17"/>
      <c r="E31" s="10"/>
      <c r="F31" s="10"/>
      <c r="G31" s="10"/>
    </row>
    <row r="32" spans="1:7" x14ac:dyDescent="0.25">
      <c r="A32" s="48" t="s">
        <v>148</v>
      </c>
      <c r="B32" s="48"/>
      <c r="C32" s="48"/>
      <c r="D32" s="17"/>
      <c r="E32" s="10"/>
      <c r="F32" s="10"/>
      <c r="G32" s="10"/>
    </row>
  </sheetData>
  <mergeCells count="8">
    <mergeCell ref="A32:C32"/>
    <mergeCell ref="I3:L3"/>
    <mergeCell ref="I4:L7"/>
    <mergeCell ref="A1:G1"/>
    <mergeCell ref="A28:C28"/>
    <mergeCell ref="A29:C29"/>
    <mergeCell ref="A30:C30"/>
    <mergeCell ref="A31:C3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10" zoomScaleNormal="110" workbookViewId="0">
      <selection activeCell="C2" sqref="C2"/>
    </sheetView>
  </sheetViews>
  <sheetFormatPr defaultRowHeight="15" x14ac:dyDescent="0.25"/>
  <cols>
    <col min="1" max="1" width="14.7109375" customWidth="1"/>
    <col min="3" max="3" width="9.5703125" customWidth="1"/>
    <col min="4" max="4" width="16.28515625" customWidth="1"/>
    <col min="5" max="5" width="7.85546875" customWidth="1"/>
    <col min="6" max="6" width="15.85546875" customWidth="1"/>
    <col min="7" max="7" width="13.85546875" customWidth="1"/>
  </cols>
  <sheetData>
    <row r="1" spans="1:10" x14ac:dyDescent="0.25">
      <c r="A1" s="1" t="s">
        <v>82</v>
      </c>
      <c r="B1" s="1" t="s">
        <v>29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</row>
    <row r="2" spans="1:10" x14ac:dyDescent="0.25">
      <c r="A2" s="1" t="s">
        <v>14</v>
      </c>
      <c r="B2" s="1">
        <v>1153</v>
      </c>
      <c r="C2" s="1">
        <v>13.6</v>
      </c>
      <c r="D2" s="1">
        <v>20</v>
      </c>
      <c r="E2" s="1"/>
      <c r="F2" s="1"/>
      <c r="G2" s="1">
        <v>3</v>
      </c>
      <c r="H2" s="1"/>
      <c r="I2" s="1"/>
      <c r="J2" s="1"/>
    </row>
    <row r="3" spans="1:10" x14ac:dyDescent="0.25">
      <c r="A3" s="1" t="s">
        <v>18</v>
      </c>
      <c r="B3" s="1">
        <v>1250</v>
      </c>
      <c r="C3" s="1">
        <v>6.8</v>
      </c>
      <c r="D3" s="1">
        <v>16</v>
      </c>
      <c r="E3" s="1"/>
      <c r="F3" s="1"/>
      <c r="G3" s="1">
        <v>0</v>
      </c>
      <c r="H3" s="1"/>
      <c r="I3" s="1"/>
      <c r="J3" s="1"/>
    </row>
    <row r="4" spans="1:10" x14ac:dyDescent="0.25">
      <c r="A4" s="1" t="s">
        <v>15</v>
      </c>
      <c r="B4" s="1">
        <v>1250</v>
      </c>
      <c r="C4" s="1">
        <v>7</v>
      </c>
      <c r="D4" s="1">
        <v>26</v>
      </c>
      <c r="E4" s="1"/>
      <c r="F4" s="1"/>
      <c r="G4" s="1">
        <v>2</v>
      </c>
      <c r="H4" s="1"/>
      <c r="I4" s="1"/>
      <c r="J4" s="1"/>
    </row>
    <row r="5" spans="1:10" x14ac:dyDescent="0.25">
      <c r="A5" s="1" t="s">
        <v>91</v>
      </c>
      <c r="B5" s="1">
        <v>1900</v>
      </c>
      <c r="C5" s="1">
        <v>21</v>
      </c>
      <c r="D5" s="1">
        <v>26</v>
      </c>
      <c r="E5" s="1"/>
      <c r="F5" s="1"/>
      <c r="G5" s="1">
        <v>0</v>
      </c>
      <c r="H5" s="1"/>
      <c r="I5" s="1"/>
      <c r="J5" s="1"/>
    </row>
    <row r="6" spans="1:10" x14ac:dyDescent="0.25">
      <c r="A6" s="1" t="s">
        <v>92</v>
      </c>
      <c r="B6" s="1">
        <v>1900</v>
      </c>
      <c r="C6" s="1">
        <v>13.6</v>
      </c>
      <c r="D6" s="1">
        <v>30</v>
      </c>
      <c r="E6" s="1"/>
      <c r="F6" s="1"/>
      <c r="G6" s="1">
        <v>1</v>
      </c>
      <c r="H6" s="1"/>
      <c r="I6" s="1"/>
      <c r="J6" s="1"/>
    </row>
    <row r="8" spans="1:10" x14ac:dyDescent="0.25">
      <c r="A8" s="47" t="s">
        <v>93</v>
      </c>
      <c r="B8" s="47"/>
      <c r="C8" s="47"/>
      <c r="E8" s="47" t="s">
        <v>94</v>
      </c>
      <c r="F8" s="47"/>
      <c r="G8" s="47"/>
    </row>
    <row r="9" spans="1:10" x14ac:dyDescent="0.25">
      <c r="A9" s="47" t="s">
        <v>95</v>
      </c>
      <c r="B9" s="47"/>
      <c r="C9" s="1" t="s">
        <v>50</v>
      </c>
      <c r="E9" s="47" t="s">
        <v>95</v>
      </c>
      <c r="F9" s="47"/>
      <c r="G9" s="1" t="s">
        <v>96</v>
      </c>
    </row>
    <row r="10" spans="1:10" x14ac:dyDescent="0.25">
      <c r="A10" s="1">
        <v>0</v>
      </c>
      <c r="B10" s="1">
        <v>1556.94</v>
      </c>
      <c r="C10" s="2">
        <v>0.08</v>
      </c>
      <c r="E10" s="7">
        <v>0</v>
      </c>
      <c r="F10" s="8">
        <v>806.8</v>
      </c>
      <c r="G10" s="8">
        <v>41.37</v>
      </c>
    </row>
    <row r="11" spans="1:10" x14ac:dyDescent="0.25">
      <c r="A11" s="1">
        <v>1556.95</v>
      </c>
      <c r="B11" s="1">
        <v>2594.92</v>
      </c>
      <c r="C11" s="2">
        <v>0.09</v>
      </c>
      <c r="E11" s="7">
        <v>806.9</v>
      </c>
      <c r="F11" s="8">
        <v>1212.6400000000001</v>
      </c>
      <c r="G11" s="7">
        <v>29.16</v>
      </c>
    </row>
    <row r="12" spans="1:10" x14ac:dyDescent="0.25">
      <c r="A12" s="1">
        <v>2594.9299999999998</v>
      </c>
      <c r="B12" s="1">
        <v>5189.82</v>
      </c>
      <c r="C12" s="2">
        <v>0.11</v>
      </c>
      <c r="E12" s="9">
        <v>1212.6500000000001</v>
      </c>
      <c r="F12" s="7">
        <v>50000</v>
      </c>
      <c r="G12" s="7">
        <v>0</v>
      </c>
    </row>
    <row r="15" spans="1:10" x14ac:dyDescent="0.25">
      <c r="A15" t="s">
        <v>97</v>
      </c>
    </row>
    <row r="16" spans="1:10" x14ac:dyDescent="0.25">
      <c r="A16" t="s">
        <v>98</v>
      </c>
    </row>
  </sheetData>
  <mergeCells count="4">
    <mergeCell ref="A8:C8"/>
    <mergeCell ref="E8:G8"/>
    <mergeCell ref="A9:B9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26" sqref="C26"/>
    </sheetView>
  </sheetViews>
  <sheetFormatPr defaultRowHeight="15" x14ac:dyDescent="0.25"/>
  <cols>
    <col min="1" max="1" width="24" customWidth="1"/>
    <col min="2" max="2" width="12.7109375" customWidth="1"/>
    <col min="3" max="3" width="13.7109375" bestFit="1" customWidth="1"/>
    <col min="5" max="5" width="9.28515625" bestFit="1" customWidth="1"/>
    <col min="7" max="7" width="18.7109375" bestFit="1" customWidth="1"/>
    <col min="8" max="8" width="11.5703125" customWidth="1"/>
    <col min="9" max="9" width="11" customWidth="1"/>
  </cols>
  <sheetData>
    <row r="1" spans="1:9" ht="28.5" customHeight="1" thickBot="1" x14ac:dyDescent="0.5">
      <c r="A1" s="53" t="s">
        <v>49</v>
      </c>
      <c r="B1" s="54"/>
      <c r="C1" s="54"/>
      <c r="D1" s="54"/>
      <c r="E1" s="54"/>
      <c r="F1" s="54"/>
      <c r="G1" s="54"/>
      <c r="H1" s="54"/>
      <c r="I1" s="55"/>
    </row>
    <row r="2" spans="1:9" ht="15" customHeight="1" x14ac:dyDescent="0.25">
      <c r="A2" s="35"/>
      <c r="B2" s="18"/>
      <c r="C2" s="18"/>
      <c r="D2" s="18"/>
      <c r="E2" s="18"/>
      <c r="F2" s="18"/>
      <c r="G2" s="18"/>
      <c r="H2" s="18"/>
      <c r="I2" s="34"/>
    </row>
    <row r="3" spans="1:9" x14ac:dyDescent="0.25">
      <c r="A3" s="27" t="s">
        <v>50</v>
      </c>
      <c r="B3" s="26">
        <v>0.09</v>
      </c>
      <c r="C3" s="39"/>
      <c r="D3" s="39"/>
      <c r="E3" s="39"/>
      <c r="F3" s="25" t="s">
        <v>55</v>
      </c>
      <c r="G3" s="26">
        <v>0.06</v>
      </c>
      <c r="H3" s="18"/>
      <c r="I3" s="34"/>
    </row>
    <row r="4" spans="1:9" x14ac:dyDescent="0.25">
      <c r="A4" s="35"/>
      <c r="B4" s="18"/>
      <c r="C4" s="18"/>
      <c r="D4" s="18"/>
      <c r="E4" s="18"/>
      <c r="F4" s="18"/>
      <c r="G4" s="18"/>
      <c r="H4" s="18"/>
      <c r="I4" s="34"/>
    </row>
    <row r="5" spans="1:9" x14ac:dyDescent="0.25">
      <c r="A5" s="27" t="s">
        <v>0</v>
      </c>
      <c r="B5" s="25" t="s">
        <v>45</v>
      </c>
      <c r="C5" s="25" t="s">
        <v>51</v>
      </c>
      <c r="D5" s="25" t="s">
        <v>52</v>
      </c>
      <c r="E5" s="25" t="s">
        <v>50</v>
      </c>
      <c r="F5" s="25" t="s">
        <v>53</v>
      </c>
      <c r="G5" s="25" t="s">
        <v>54</v>
      </c>
      <c r="H5" s="25" t="s">
        <v>3</v>
      </c>
      <c r="I5" s="29" t="s">
        <v>55</v>
      </c>
    </row>
    <row r="6" spans="1:9" x14ac:dyDescent="0.25">
      <c r="A6" s="27" t="s">
        <v>56</v>
      </c>
      <c r="B6" s="1">
        <v>380</v>
      </c>
      <c r="C6" s="1">
        <v>28</v>
      </c>
      <c r="D6" s="1">
        <f>B6*C6</f>
        <v>10640</v>
      </c>
      <c r="E6" s="1">
        <f>D6*$B$3</f>
        <v>957.59999999999991</v>
      </c>
      <c r="F6" s="1" t="str">
        <f>IF(C6&gt;100,"caro","barato")</f>
        <v>barato</v>
      </c>
      <c r="G6" s="1">
        <v>5</v>
      </c>
      <c r="H6" s="1" t="str">
        <f t="shared" ref="H6:H19" si="0">VLOOKUP(G6,j,2)</f>
        <v>Rafael</v>
      </c>
      <c r="I6" s="28">
        <f>D6*6%</f>
        <v>638.4</v>
      </c>
    </row>
    <row r="7" spans="1:9" x14ac:dyDescent="0.25">
      <c r="A7" s="27" t="s">
        <v>57</v>
      </c>
      <c r="B7" s="1">
        <v>450</v>
      </c>
      <c r="C7" s="1">
        <v>25</v>
      </c>
      <c r="D7" s="1">
        <f t="shared" ref="D7:D19" si="1">B7*C7</f>
        <v>11250</v>
      </c>
      <c r="E7" s="1">
        <f t="shared" ref="E7:E19" si="2">D7*$B$3</f>
        <v>1012.5</v>
      </c>
      <c r="F7" s="1" t="str">
        <f t="shared" ref="F7:F19" si="3">IF(C7&gt;100,"caro","barato")</f>
        <v>barato</v>
      </c>
      <c r="G7" s="1">
        <v>4</v>
      </c>
      <c r="H7" s="1" t="str">
        <f t="shared" si="0"/>
        <v>Joana</v>
      </c>
      <c r="I7" s="28">
        <f t="shared" ref="I7:I19" si="4">D7*6%</f>
        <v>675</v>
      </c>
    </row>
    <row r="8" spans="1:9" x14ac:dyDescent="0.25">
      <c r="A8" s="27" t="s">
        <v>58</v>
      </c>
      <c r="B8" s="1">
        <v>21</v>
      </c>
      <c r="C8" s="1">
        <v>314</v>
      </c>
      <c r="D8" s="1">
        <f t="shared" si="1"/>
        <v>6594</v>
      </c>
      <c r="E8" s="1">
        <f t="shared" si="2"/>
        <v>593.45999999999992</v>
      </c>
      <c r="F8" s="1" t="str">
        <f t="shared" si="3"/>
        <v>caro</v>
      </c>
      <c r="G8" s="1">
        <v>5</v>
      </c>
      <c r="H8" s="1" t="str">
        <f t="shared" si="0"/>
        <v>Rafael</v>
      </c>
      <c r="I8" s="28">
        <f t="shared" si="4"/>
        <v>395.64</v>
      </c>
    </row>
    <row r="9" spans="1:9" x14ac:dyDescent="0.25">
      <c r="A9" s="27" t="s">
        <v>59</v>
      </c>
      <c r="B9" s="1">
        <v>29</v>
      </c>
      <c r="C9" s="1">
        <v>299</v>
      </c>
      <c r="D9" s="1">
        <f t="shared" si="1"/>
        <v>8671</v>
      </c>
      <c r="E9" s="1">
        <f t="shared" si="2"/>
        <v>780.39</v>
      </c>
      <c r="F9" s="1" t="str">
        <f t="shared" si="3"/>
        <v>caro</v>
      </c>
      <c r="G9" s="1">
        <v>3</v>
      </c>
      <c r="H9" s="1" t="str">
        <f t="shared" si="0"/>
        <v>Maria</v>
      </c>
      <c r="I9" s="28">
        <f t="shared" si="4"/>
        <v>520.26</v>
      </c>
    </row>
    <row r="10" spans="1:9" x14ac:dyDescent="0.25">
      <c r="A10" s="27" t="s">
        <v>60</v>
      </c>
      <c r="B10" s="1">
        <v>78</v>
      </c>
      <c r="C10" s="1">
        <v>178</v>
      </c>
      <c r="D10" s="1">
        <f t="shared" si="1"/>
        <v>13884</v>
      </c>
      <c r="E10" s="1">
        <f t="shared" si="2"/>
        <v>1249.56</v>
      </c>
      <c r="F10" s="1" t="str">
        <f t="shared" si="3"/>
        <v>caro</v>
      </c>
      <c r="G10" s="1">
        <v>3</v>
      </c>
      <c r="H10" s="1" t="str">
        <f t="shared" si="0"/>
        <v>Maria</v>
      </c>
      <c r="I10" s="28">
        <f t="shared" si="4"/>
        <v>833.04</v>
      </c>
    </row>
    <row r="11" spans="1:9" x14ac:dyDescent="0.25">
      <c r="A11" s="27" t="s">
        <v>61</v>
      </c>
      <c r="B11" s="1">
        <v>99</v>
      </c>
      <c r="C11" s="1">
        <v>40</v>
      </c>
      <c r="D11" s="1">
        <f t="shared" si="1"/>
        <v>3960</v>
      </c>
      <c r="E11" s="1">
        <f t="shared" si="2"/>
        <v>356.4</v>
      </c>
      <c r="F11" s="1" t="str">
        <f t="shared" si="3"/>
        <v>barato</v>
      </c>
      <c r="G11" s="1">
        <v>1</v>
      </c>
      <c r="H11" s="1" t="str">
        <f t="shared" si="0"/>
        <v>Carlos</v>
      </c>
      <c r="I11" s="28">
        <f t="shared" si="4"/>
        <v>237.6</v>
      </c>
    </row>
    <row r="12" spans="1:9" x14ac:dyDescent="0.25">
      <c r="A12" s="27" t="s">
        <v>62</v>
      </c>
      <c r="B12" s="1">
        <v>125</v>
      </c>
      <c r="C12" s="1">
        <v>254</v>
      </c>
      <c r="D12" s="1">
        <f t="shared" si="1"/>
        <v>31750</v>
      </c>
      <c r="E12" s="1">
        <f t="shared" si="2"/>
        <v>2857.5</v>
      </c>
      <c r="F12" s="1" t="str">
        <f t="shared" si="3"/>
        <v>caro</v>
      </c>
      <c r="G12" s="1">
        <v>2</v>
      </c>
      <c r="H12" s="1" t="str">
        <f t="shared" si="0"/>
        <v>André</v>
      </c>
      <c r="I12" s="28">
        <f t="shared" si="4"/>
        <v>1905</v>
      </c>
    </row>
    <row r="13" spans="1:9" x14ac:dyDescent="0.25">
      <c r="A13" s="27" t="s">
        <v>63</v>
      </c>
      <c r="B13" s="1">
        <v>40</v>
      </c>
      <c r="C13" s="1">
        <v>45</v>
      </c>
      <c r="D13" s="1">
        <f t="shared" si="1"/>
        <v>1800</v>
      </c>
      <c r="E13" s="1">
        <f t="shared" si="2"/>
        <v>162</v>
      </c>
      <c r="F13" s="1" t="str">
        <f t="shared" si="3"/>
        <v>barato</v>
      </c>
      <c r="G13" s="1">
        <v>2</v>
      </c>
      <c r="H13" s="1" t="str">
        <f t="shared" si="0"/>
        <v>André</v>
      </c>
      <c r="I13" s="28">
        <f t="shared" si="4"/>
        <v>108</v>
      </c>
    </row>
    <row r="14" spans="1:9" x14ac:dyDescent="0.25">
      <c r="A14" s="27" t="s">
        <v>1</v>
      </c>
      <c r="B14" s="1">
        <v>50</v>
      </c>
      <c r="C14" s="1">
        <v>13</v>
      </c>
      <c r="D14" s="1">
        <f t="shared" si="1"/>
        <v>650</v>
      </c>
      <c r="E14" s="1">
        <f t="shared" si="2"/>
        <v>58.5</v>
      </c>
      <c r="F14" s="1" t="str">
        <f t="shared" si="3"/>
        <v>barato</v>
      </c>
      <c r="G14" s="1">
        <v>1</v>
      </c>
      <c r="H14" s="1" t="str">
        <f t="shared" si="0"/>
        <v>Carlos</v>
      </c>
      <c r="I14" s="28">
        <f t="shared" si="4"/>
        <v>39</v>
      </c>
    </row>
    <row r="15" spans="1:9" x14ac:dyDescent="0.25">
      <c r="A15" s="27" t="s">
        <v>64</v>
      </c>
      <c r="B15" s="1">
        <v>39</v>
      </c>
      <c r="C15" s="1">
        <v>98</v>
      </c>
      <c r="D15" s="1">
        <f t="shared" si="1"/>
        <v>3822</v>
      </c>
      <c r="E15" s="1">
        <f t="shared" si="2"/>
        <v>343.97999999999996</v>
      </c>
      <c r="F15" s="1" t="str">
        <f t="shared" si="3"/>
        <v>barato</v>
      </c>
      <c r="G15" s="1">
        <v>4</v>
      </c>
      <c r="H15" s="1" t="str">
        <f t="shared" si="0"/>
        <v>Joana</v>
      </c>
      <c r="I15" s="28">
        <f t="shared" si="4"/>
        <v>229.32</v>
      </c>
    </row>
    <row r="16" spans="1:9" x14ac:dyDescent="0.25">
      <c r="A16" s="27" t="s">
        <v>65</v>
      </c>
      <c r="B16" s="1">
        <v>38</v>
      </c>
      <c r="C16" s="1">
        <v>20</v>
      </c>
      <c r="D16" s="1">
        <f t="shared" si="1"/>
        <v>760</v>
      </c>
      <c r="E16" s="1">
        <f t="shared" si="2"/>
        <v>68.399999999999991</v>
      </c>
      <c r="F16" s="1" t="str">
        <f t="shared" si="3"/>
        <v>barato</v>
      </c>
      <c r="G16" s="1">
        <v>5</v>
      </c>
      <c r="H16" s="1" t="str">
        <f t="shared" si="0"/>
        <v>Rafael</v>
      </c>
      <c r="I16" s="28">
        <f t="shared" si="4"/>
        <v>45.6</v>
      </c>
    </row>
    <row r="17" spans="1:9" x14ac:dyDescent="0.25">
      <c r="A17" s="27" t="s">
        <v>66</v>
      </c>
      <c r="B17" s="1">
        <v>9</v>
      </c>
      <c r="C17" s="1">
        <v>199</v>
      </c>
      <c r="D17" s="1">
        <f t="shared" si="1"/>
        <v>1791</v>
      </c>
      <c r="E17" s="1">
        <f t="shared" si="2"/>
        <v>161.19</v>
      </c>
      <c r="F17" s="1" t="str">
        <f t="shared" si="3"/>
        <v>caro</v>
      </c>
      <c r="G17" s="1">
        <v>4</v>
      </c>
      <c r="H17" s="1" t="str">
        <f t="shared" si="0"/>
        <v>Joana</v>
      </c>
      <c r="I17" s="28">
        <f t="shared" si="4"/>
        <v>107.46</v>
      </c>
    </row>
    <row r="18" spans="1:9" x14ac:dyDescent="0.25">
      <c r="A18" s="27" t="s">
        <v>67</v>
      </c>
      <c r="B18" s="1">
        <v>28</v>
      </c>
      <c r="C18" s="1">
        <v>49</v>
      </c>
      <c r="D18" s="1">
        <f t="shared" si="1"/>
        <v>1372</v>
      </c>
      <c r="E18" s="1">
        <f t="shared" si="2"/>
        <v>123.47999999999999</v>
      </c>
      <c r="F18" s="1" t="str">
        <f t="shared" si="3"/>
        <v>barato</v>
      </c>
      <c r="G18" s="1">
        <v>3</v>
      </c>
      <c r="H18" s="1" t="str">
        <f t="shared" si="0"/>
        <v>Maria</v>
      </c>
      <c r="I18" s="28">
        <f t="shared" si="4"/>
        <v>82.32</v>
      </c>
    </row>
    <row r="19" spans="1:9" x14ac:dyDescent="0.25">
      <c r="A19" s="27" t="s">
        <v>68</v>
      </c>
      <c r="B19" s="1">
        <v>36</v>
      </c>
      <c r="C19" s="1">
        <v>25</v>
      </c>
      <c r="D19" s="1">
        <f t="shared" si="1"/>
        <v>900</v>
      </c>
      <c r="E19" s="1">
        <f t="shared" si="2"/>
        <v>81</v>
      </c>
      <c r="F19" s="1" t="str">
        <f t="shared" si="3"/>
        <v>barato</v>
      </c>
      <c r="G19" s="1">
        <v>2</v>
      </c>
      <c r="H19" s="1" t="str">
        <f t="shared" si="0"/>
        <v>André</v>
      </c>
      <c r="I19" s="28">
        <f t="shared" si="4"/>
        <v>54</v>
      </c>
    </row>
    <row r="20" spans="1:9" x14ac:dyDescent="0.25">
      <c r="A20" s="40" t="s">
        <v>69</v>
      </c>
      <c r="B20" s="42"/>
      <c r="C20" s="42">
        <f>SUM(D6:D19)</f>
        <v>97844</v>
      </c>
      <c r="D20" s="18"/>
      <c r="E20" s="18"/>
      <c r="F20" s="18"/>
      <c r="G20" s="18"/>
      <c r="H20" s="18"/>
      <c r="I20" s="34"/>
    </row>
    <row r="21" spans="1:9" x14ac:dyDescent="0.25">
      <c r="A21" s="30" t="s">
        <v>70</v>
      </c>
      <c r="B21" s="21"/>
      <c r="C21" s="22">
        <f>SUM(I6:I19)</f>
        <v>5870.64</v>
      </c>
      <c r="D21" s="18"/>
      <c r="E21" s="41"/>
      <c r="F21" s="56" t="s">
        <v>149</v>
      </c>
      <c r="G21" s="57"/>
      <c r="H21" s="18"/>
      <c r="I21" s="34"/>
    </row>
    <row r="22" spans="1:9" x14ac:dyDescent="0.25">
      <c r="A22" s="30" t="s">
        <v>71</v>
      </c>
      <c r="B22" s="21"/>
      <c r="C22" s="22">
        <f>SUMIF(H6:H19,"Rafael",I6:I19)</f>
        <v>1079.6399999999999</v>
      </c>
      <c r="D22" s="18"/>
      <c r="E22" s="18"/>
      <c r="F22" s="25" t="s">
        <v>77</v>
      </c>
      <c r="G22" s="25" t="s">
        <v>3</v>
      </c>
      <c r="H22" s="18"/>
      <c r="I22" s="34"/>
    </row>
    <row r="23" spans="1:9" x14ac:dyDescent="0.25">
      <c r="A23" s="30" t="s">
        <v>72</v>
      </c>
      <c r="B23" s="21"/>
      <c r="C23" s="22">
        <f>SUMIF(H6:H19,"André",I6:I19)</f>
        <v>2067</v>
      </c>
      <c r="D23" s="18"/>
      <c r="E23" s="18"/>
      <c r="F23" s="1">
        <v>1</v>
      </c>
      <c r="G23" s="1" t="s">
        <v>78</v>
      </c>
      <c r="H23" s="18"/>
      <c r="I23" s="34"/>
    </row>
    <row r="24" spans="1:9" x14ac:dyDescent="0.25">
      <c r="A24" s="31" t="s">
        <v>73</v>
      </c>
      <c r="B24" s="23"/>
      <c r="C24" s="24">
        <f>COUNTA(A6:A19)</f>
        <v>14</v>
      </c>
      <c r="D24" s="18"/>
      <c r="E24" s="18"/>
      <c r="F24" s="1">
        <v>2</v>
      </c>
      <c r="G24" s="1" t="s">
        <v>19</v>
      </c>
      <c r="H24" s="18"/>
      <c r="I24" s="34"/>
    </row>
    <row r="25" spans="1:9" x14ac:dyDescent="0.25">
      <c r="A25" s="31" t="s">
        <v>74</v>
      </c>
      <c r="B25" s="23"/>
      <c r="C25" s="24">
        <f>COUNTIF(C6:C19,"&gt;150")</f>
        <v>5</v>
      </c>
      <c r="D25" s="18"/>
      <c r="E25" s="18"/>
      <c r="F25" s="1">
        <v>3</v>
      </c>
      <c r="G25" s="1" t="s">
        <v>79</v>
      </c>
      <c r="H25" s="18"/>
      <c r="I25" s="34"/>
    </row>
    <row r="26" spans="1:9" x14ac:dyDescent="0.25">
      <c r="A26" s="31" t="s">
        <v>75</v>
      </c>
      <c r="B26" s="23"/>
      <c r="C26" s="24"/>
      <c r="D26" s="18"/>
      <c r="E26" s="18"/>
      <c r="F26" s="1">
        <v>4</v>
      </c>
      <c r="G26" s="1" t="s">
        <v>80</v>
      </c>
      <c r="H26" s="18"/>
      <c r="I26" s="34"/>
    </row>
    <row r="27" spans="1:9" x14ac:dyDescent="0.25">
      <c r="A27" s="31" t="s">
        <v>76</v>
      </c>
      <c r="B27" s="23"/>
      <c r="C27" s="24"/>
      <c r="D27" s="18"/>
      <c r="E27" s="18"/>
      <c r="F27" s="1">
        <v>5</v>
      </c>
      <c r="G27" s="1" t="s">
        <v>81</v>
      </c>
      <c r="H27" s="18"/>
      <c r="I27" s="34"/>
    </row>
    <row r="28" spans="1:9" x14ac:dyDescent="0.25">
      <c r="A28" s="32"/>
      <c r="B28" s="33"/>
      <c r="C28" s="33"/>
      <c r="D28" s="18"/>
      <c r="E28" s="18"/>
      <c r="F28" s="18"/>
      <c r="G28" s="18"/>
      <c r="H28" s="18"/>
      <c r="I28" s="34"/>
    </row>
    <row r="29" spans="1:9" x14ac:dyDescent="0.25">
      <c r="A29" s="35"/>
      <c r="B29" s="18"/>
      <c r="C29" s="18"/>
      <c r="D29" s="18"/>
      <c r="E29" s="18"/>
      <c r="F29" s="18"/>
      <c r="G29" s="18"/>
      <c r="H29" s="18"/>
      <c r="I29" s="34"/>
    </row>
    <row r="30" spans="1:9" ht="15.75" thickBot="1" x14ac:dyDescent="0.3">
      <c r="A30" s="36"/>
      <c r="B30" s="37"/>
      <c r="C30" s="37"/>
      <c r="D30" s="37"/>
      <c r="E30" s="37"/>
      <c r="F30" s="37"/>
      <c r="G30" s="37"/>
      <c r="H30" s="37"/>
      <c r="I30" s="38"/>
    </row>
  </sheetData>
  <mergeCells count="2">
    <mergeCell ref="A1:I1"/>
    <mergeCell ref="F21:G2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C11" sqref="C11"/>
    </sheetView>
  </sheetViews>
  <sheetFormatPr defaultRowHeight="15" x14ac:dyDescent="0.25"/>
  <cols>
    <col min="1" max="1" width="13.7109375" bestFit="1" customWidth="1"/>
    <col min="2" max="2" width="10.5703125" bestFit="1" customWidth="1"/>
    <col min="3" max="3" width="9.5703125" customWidth="1"/>
    <col min="4" max="4" width="11.85546875" customWidth="1"/>
  </cols>
  <sheetData>
    <row r="1" spans="1:4" x14ac:dyDescent="0.25">
      <c r="A1" s="1" t="s">
        <v>50</v>
      </c>
      <c r="B1" s="2">
        <v>0.05</v>
      </c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1" t="s">
        <v>0</v>
      </c>
      <c r="B3" s="1" t="s">
        <v>107</v>
      </c>
      <c r="C3" s="1" t="s">
        <v>50</v>
      </c>
      <c r="D3" s="1" t="s">
        <v>108</v>
      </c>
    </row>
    <row r="4" spans="1:4" x14ac:dyDescent="0.25">
      <c r="A4" s="1" t="s">
        <v>104</v>
      </c>
      <c r="B4" s="19">
        <v>350</v>
      </c>
      <c r="C4" s="19"/>
      <c r="D4" s="19">
        <f>B4-C4</f>
        <v>350</v>
      </c>
    </row>
    <row r="5" spans="1:4" x14ac:dyDescent="0.25">
      <c r="A5" s="1" t="s">
        <v>63</v>
      </c>
      <c r="B5" s="19">
        <v>99</v>
      </c>
      <c r="C5" s="19">
        <f t="shared" ref="C5:C9" si="0">B5*$B$1</f>
        <v>4.95</v>
      </c>
      <c r="D5" s="19">
        <f t="shared" ref="D5:D9" si="1">B5-C5</f>
        <v>94.05</v>
      </c>
    </row>
    <row r="6" spans="1:4" x14ac:dyDescent="0.25">
      <c r="A6" s="1" t="s">
        <v>105</v>
      </c>
      <c r="B6" s="19">
        <v>120</v>
      </c>
      <c r="C6" s="19">
        <f t="shared" si="0"/>
        <v>6</v>
      </c>
      <c r="D6" s="19">
        <f t="shared" si="1"/>
        <v>114</v>
      </c>
    </row>
    <row r="7" spans="1:4" x14ac:dyDescent="0.25">
      <c r="A7" s="1" t="s">
        <v>106</v>
      </c>
      <c r="B7" s="19">
        <v>378</v>
      </c>
      <c r="C7" s="19">
        <f t="shared" si="0"/>
        <v>18.900000000000002</v>
      </c>
      <c r="D7" s="19">
        <f t="shared" si="1"/>
        <v>359.1</v>
      </c>
    </row>
    <row r="8" spans="1:4" x14ac:dyDescent="0.25">
      <c r="A8" s="1" t="s">
        <v>62</v>
      </c>
      <c r="B8" s="19">
        <v>410</v>
      </c>
      <c r="C8" s="19">
        <f t="shared" si="0"/>
        <v>20.5</v>
      </c>
      <c r="D8" s="19">
        <f t="shared" si="1"/>
        <v>389.5</v>
      </c>
    </row>
    <row r="9" spans="1:4" x14ac:dyDescent="0.25">
      <c r="A9" s="1" t="s">
        <v>60</v>
      </c>
      <c r="B9" s="19">
        <v>191</v>
      </c>
      <c r="C9" s="19">
        <f t="shared" si="0"/>
        <v>9.5500000000000007</v>
      </c>
      <c r="D9" s="19">
        <f t="shared" si="1"/>
        <v>181.45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N16" sqref="N16"/>
    </sheetView>
  </sheetViews>
  <sheetFormatPr defaultRowHeight="15" x14ac:dyDescent="0.25"/>
  <cols>
    <col min="1" max="1" width="13.5703125" customWidth="1"/>
  </cols>
  <sheetData>
    <row r="1" spans="1:6" x14ac:dyDescent="0.25">
      <c r="A1" s="25" t="s">
        <v>150</v>
      </c>
      <c r="B1" s="25" t="s">
        <v>151</v>
      </c>
      <c r="C1" s="25" t="s">
        <v>152</v>
      </c>
    </row>
    <row r="2" spans="1:6" x14ac:dyDescent="0.25">
      <c r="A2" s="25" t="s">
        <v>11</v>
      </c>
      <c r="B2" s="1">
        <v>18</v>
      </c>
      <c r="C2" s="1">
        <v>3</v>
      </c>
    </row>
    <row r="3" spans="1:6" x14ac:dyDescent="0.25">
      <c r="A3" s="25" t="s">
        <v>78</v>
      </c>
      <c r="B3" s="1">
        <v>33</v>
      </c>
      <c r="C3" s="1">
        <v>8</v>
      </c>
    </row>
    <row r="4" spans="1:6" x14ac:dyDescent="0.25">
      <c r="A4" s="25" t="s">
        <v>8</v>
      </c>
      <c r="B4" s="1">
        <v>28</v>
      </c>
      <c r="C4" s="1">
        <v>2</v>
      </c>
    </row>
    <row r="5" spans="1:6" x14ac:dyDescent="0.25">
      <c r="A5" s="25" t="s">
        <v>81</v>
      </c>
      <c r="B5" s="1">
        <v>25</v>
      </c>
      <c r="C5" s="1">
        <v>5</v>
      </c>
    </row>
    <row r="6" spans="1:6" x14ac:dyDescent="0.25">
      <c r="A6" s="25" t="s">
        <v>153</v>
      </c>
      <c r="B6" s="1">
        <v>35</v>
      </c>
      <c r="C6" s="1">
        <v>6</v>
      </c>
    </row>
    <row r="7" spans="1:6" x14ac:dyDescent="0.25">
      <c r="A7" s="25" t="s">
        <v>155</v>
      </c>
      <c r="B7" s="1">
        <v>65</v>
      </c>
      <c r="C7" s="1">
        <v>1</v>
      </c>
    </row>
    <row r="8" spans="1:6" x14ac:dyDescent="0.25">
      <c r="A8" s="25" t="s">
        <v>154</v>
      </c>
      <c r="B8" s="1"/>
      <c r="C8" s="1">
        <v>3</v>
      </c>
      <c r="F8" s="4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O18" sqref="O18"/>
    </sheetView>
  </sheetViews>
  <sheetFormatPr defaultRowHeight="15" x14ac:dyDescent="0.25"/>
  <cols>
    <col min="1" max="1" width="9.7109375" customWidth="1"/>
    <col min="4" max="4" width="9.85546875" customWidth="1"/>
  </cols>
  <sheetData>
    <row r="1" spans="1:4" x14ac:dyDescent="0.25">
      <c r="A1" s="1" t="s">
        <v>0</v>
      </c>
      <c r="B1" s="1" t="s">
        <v>156</v>
      </c>
      <c r="C1" s="1" t="s">
        <v>157</v>
      </c>
      <c r="D1" s="1" t="s">
        <v>158</v>
      </c>
    </row>
    <row r="2" spans="1:4" x14ac:dyDescent="0.25">
      <c r="A2" s="1" t="s">
        <v>159</v>
      </c>
      <c r="B2" s="1">
        <v>350</v>
      </c>
      <c r="C2" s="1">
        <v>365</v>
      </c>
      <c r="D2" s="1">
        <v>340</v>
      </c>
    </row>
    <row r="3" spans="1:4" x14ac:dyDescent="0.25">
      <c r="A3" s="1" t="s">
        <v>60</v>
      </c>
      <c r="B3" s="1">
        <v>255</v>
      </c>
      <c r="C3" s="1">
        <v>270</v>
      </c>
      <c r="D3" s="1">
        <v>320</v>
      </c>
    </row>
    <row r="4" spans="1:4" x14ac:dyDescent="0.25">
      <c r="A4" s="1" t="s">
        <v>63</v>
      </c>
      <c r="B4" s="1">
        <v>180</v>
      </c>
      <c r="C4" s="1">
        <v>170</v>
      </c>
      <c r="D4" s="1">
        <v>130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5" sqref="G5"/>
    </sheetView>
  </sheetViews>
  <sheetFormatPr defaultRowHeight="15" x14ac:dyDescent="0.25"/>
  <cols>
    <col min="3" max="3" width="13.28515625" bestFit="1" customWidth="1"/>
    <col min="4" max="4" width="10.28515625" customWidth="1"/>
  </cols>
  <sheetData>
    <row r="1" spans="1:6" x14ac:dyDescent="0.25">
      <c r="A1" s="25" t="s">
        <v>160</v>
      </c>
      <c r="B1" s="25" t="s">
        <v>161</v>
      </c>
      <c r="C1" s="25" t="s">
        <v>107</v>
      </c>
      <c r="D1" s="25" t="s">
        <v>162</v>
      </c>
    </row>
    <row r="2" spans="1:6" x14ac:dyDescent="0.25">
      <c r="A2" s="25" t="s">
        <v>173</v>
      </c>
      <c r="B2" s="46">
        <v>2015</v>
      </c>
      <c r="C2" s="45">
        <v>14000</v>
      </c>
      <c r="D2" s="44" t="s">
        <v>166</v>
      </c>
    </row>
    <row r="3" spans="1:6" x14ac:dyDescent="0.25">
      <c r="A3" s="25" t="s">
        <v>172</v>
      </c>
      <c r="B3" s="46">
        <v>2011</v>
      </c>
      <c r="C3" s="45">
        <v>18700</v>
      </c>
      <c r="D3" s="44" t="s">
        <v>164</v>
      </c>
    </row>
    <row r="4" spans="1:6" x14ac:dyDescent="0.25">
      <c r="A4" s="25" t="s">
        <v>168</v>
      </c>
      <c r="B4" s="46">
        <v>2010</v>
      </c>
      <c r="C4" s="45">
        <v>13500</v>
      </c>
      <c r="D4" s="44" t="s">
        <v>164</v>
      </c>
      <c r="F4" s="43"/>
    </row>
    <row r="5" spans="1:6" x14ac:dyDescent="0.25">
      <c r="A5" s="25" t="s">
        <v>174</v>
      </c>
      <c r="B5" s="46">
        <v>2016</v>
      </c>
      <c r="C5" s="45">
        <v>32000</v>
      </c>
      <c r="D5" s="44" t="s">
        <v>163</v>
      </c>
    </row>
    <row r="6" spans="1:6" x14ac:dyDescent="0.25">
      <c r="A6" s="25" t="s">
        <v>169</v>
      </c>
      <c r="B6" s="46">
        <v>2006</v>
      </c>
      <c r="C6" s="45">
        <v>11200</v>
      </c>
      <c r="D6" s="44" t="s">
        <v>163</v>
      </c>
    </row>
    <row r="7" spans="1:6" x14ac:dyDescent="0.25">
      <c r="A7" s="25" t="s">
        <v>171</v>
      </c>
      <c r="B7" s="46">
        <v>2012</v>
      </c>
      <c r="C7" s="45">
        <v>18900</v>
      </c>
      <c r="D7" s="44" t="s">
        <v>166</v>
      </c>
    </row>
    <row r="8" spans="1:6" x14ac:dyDescent="0.25">
      <c r="A8" s="25" t="s">
        <v>170</v>
      </c>
      <c r="B8" s="46">
        <v>2014</v>
      </c>
      <c r="C8" s="45">
        <v>25000</v>
      </c>
      <c r="D8" s="44" t="s">
        <v>165</v>
      </c>
    </row>
    <row r="9" spans="1:6" x14ac:dyDescent="0.25">
      <c r="A9" s="25" t="s">
        <v>167</v>
      </c>
      <c r="B9" s="46">
        <v>1999</v>
      </c>
      <c r="C9" s="45">
        <v>5600</v>
      </c>
      <c r="D9" s="44" t="s">
        <v>163</v>
      </c>
    </row>
  </sheetData>
  <autoFilter ref="A1:D9"/>
  <sortState ref="A2:D9">
    <sortCondition ref="A1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Normal="100" workbookViewId="0">
      <selection activeCell="C8" sqref="C8"/>
    </sheetView>
  </sheetViews>
  <sheetFormatPr defaultRowHeight="15" x14ac:dyDescent="0.25"/>
  <sheetData>
    <row r="1" spans="1:3" x14ac:dyDescent="0.25">
      <c r="A1" s="1" t="s">
        <v>23</v>
      </c>
      <c r="B1" s="1" t="s">
        <v>24</v>
      </c>
      <c r="C1" s="1" t="s">
        <v>25</v>
      </c>
    </row>
    <row r="2" spans="1:3" x14ac:dyDescent="0.25">
      <c r="A2" s="1" t="s">
        <v>12</v>
      </c>
      <c r="B2" s="1">
        <v>2</v>
      </c>
      <c r="C2" s="1" t="str">
        <f t="shared" ref="C2:C8" si="0">VLOOKUP(B2,jr,3)</f>
        <v>fraca</v>
      </c>
    </row>
    <row r="3" spans="1:3" x14ac:dyDescent="0.25">
      <c r="A3" s="1" t="s">
        <v>14</v>
      </c>
      <c r="B3" s="1">
        <v>5</v>
      </c>
      <c r="C3" s="1" t="str">
        <f t="shared" si="0"/>
        <v>regular</v>
      </c>
    </row>
    <row r="4" spans="1:3" x14ac:dyDescent="0.25">
      <c r="A4" s="1" t="s">
        <v>15</v>
      </c>
      <c r="B4" s="1">
        <v>8</v>
      </c>
      <c r="C4" s="1" t="str">
        <f t="shared" si="0"/>
        <v>boa</v>
      </c>
    </row>
    <row r="5" spans="1:3" x14ac:dyDescent="0.25">
      <c r="A5" s="1" t="s">
        <v>16</v>
      </c>
      <c r="B5" s="1">
        <v>9</v>
      </c>
      <c r="C5" s="1" t="str">
        <f t="shared" si="0"/>
        <v>boa</v>
      </c>
    </row>
    <row r="6" spans="1:3" x14ac:dyDescent="0.25">
      <c r="A6" s="1" t="s">
        <v>17</v>
      </c>
      <c r="B6" s="1">
        <v>10</v>
      </c>
      <c r="C6" s="1" t="str">
        <f t="shared" si="0"/>
        <v>boa</v>
      </c>
    </row>
    <row r="7" spans="1:3" x14ac:dyDescent="0.25">
      <c r="A7" s="1" t="s">
        <v>18</v>
      </c>
      <c r="B7" s="1">
        <v>3</v>
      </c>
      <c r="C7" s="1" t="str">
        <f t="shared" si="0"/>
        <v>fraca</v>
      </c>
    </row>
    <row r="8" spans="1:3" x14ac:dyDescent="0.25">
      <c r="A8" s="1" t="s">
        <v>19</v>
      </c>
      <c r="B8" s="1">
        <v>5</v>
      </c>
      <c r="C8" s="1" t="str">
        <f t="shared" si="0"/>
        <v>regular</v>
      </c>
    </row>
    <row r="10" spans="1:3" x14ac:dyDescent="0.25">
      <c r="A10" s="47" t="s">
        <v>24</v>
      </c>
      <c r="B10" s="47"/>
      <c r="C10" s="1" t="s">
        <v>25</v>
      </c>
    </row>
    <row r="11" spans="1:3" x14ac:dyDescent="0.25">
      <c r="A11" s="1">
        <v>0</v>
      </c>
      <c r="B11" s="1">
        <v>4</v>
      </c>
      <c r="C11" s="1" t="s">
        <v>26</v>
      </c>
    </row>
    <row r="12" spans="1:3" x14ac:dyDescent="0.25">
      <c r="A12" s="1">
        <v>5</v>
      </c>
      <c r="B12" s="1">
        <v>7</v>
      </c>
      <c r="C12" s="1" t="s">
        <v>27</v>
      </c>
    </row>
    <row r="13" spans="1:3" x14ac:dyDescent="0.25">
      <c r="A13" s="1">
        <v>8</v>
      </c>
      <c r="B13" s="1">
        <v>10</v>
      </c>
      <c r="C13" s="1" t="s">
        <v>28</v>
      </c>
    </row>
  </sheetData>
  <mergeCells count="1">
    <mergeCell ref="A10:B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106" zoomScaleNormal="106" workbookViewId="0">
      <selection activeCell="G4" sqref="G4"/>
    </sheetView>
  </sheetViews>
  <sheetFormatPr defaultRowHeight="15" x14ac:dyDescent="0.25"/>
  <cols>
    <col min="1" max="1" width="15" customWidth="1"/>
    <col min="2" max="2" width="10.85546875" customWidth="1"/>
    <col min="3" max="3" width="9.7109375" customWidth="1"/>
    <col min="4" max="4" width="11" bestFit="1" customWidth="1"/>
    <col min="5" max="5" width="10.85546875" style="4" customWidth="1"/>
  </cols>
  <sheetData>
    <row r="1" spans="1:4" x14ac:dyDescent="0.25">
      <c r="A1" s="1" t="s">
        <v>3</v>
      </c>
      <c r="B1" s="1" t="s">
        <v>29</v>
      </c>
      <c r="C1" s="1" t="s">
        <v>4</v>
      </c>
      <c r="D1" s="1" t="s">
        <v>5</v>
      </c>
    </row>
    <row r="2" spans="1:4" x14ac:dyDescent="0.25">
      <c r="A2" s="1" t="s">
        <v>6</v>
      </c>
      <c r="B2" s="20">
        <v>950</v>
      </c>
      <c r="C2" s="20">
        <v>25</v>
      </c>
      <c r="D2" s="20">
        <f t="shared" ref="D2:D8" si="0">VLOOKUP(C2,cap,3)*B2</f>
        <v>114</v>
      </c>
    </row>
    <row r="3" spans="1:4" x14ac:dyDescent="0.25">
      <c r="A3" s="1" t="s">
        <v>7</v>
      </c>
      <c r="B3" s="20">
        <v>950</v>
      </c>
      <c r="C3" s="20">
        <v>45</v>
      </c>
      <c r="D3" s="20">
        <f t="shared" si="0"/>
        <v>247</v>
      </c>
    </row>
    <row r="4" spans="1:4" x14ac:dyDescent="0.25">
      <c r="A4" s="1" t="s">
        <v>8</v>
      </c>
      <c r="B4" s="20">
        <v>950</v>
      </c>
      <c r="C4" s="20">
        <v>3</v>
      </c>
      <c r="D4" s="20">
        <f t="shared" si="0"/>
        <v>114</v>
      </c>
    </row>
    <row r="5" spans="1:4" x14ac:dyDescent="0.25">
      <c r="A5" s="1" t="s">
        <v>9</v>
      </c>
      <c r="B5" s="20">
        <v>950</v>
      </c>
      <c r="C5" s="20">
        <v>58</v>
      </c>
      <c r="D5" s="20">
        <f t="shared" si="0"/>
        <v>247</v>
      </c>
    </row>
    <row r="6" spans="1:4" x14ac:dyDescent="0.25">
      <c r="A6" s="1" t="s">
        <v>10</v>
      </c>
      <c r="B6" s="20">
        <v>950</v>
      </c>
      <c r="C6" s="20">
        <v>46</v>
      </c>
      <c r="D6" s="20">
        <f t="shared" si="0"/>
        <v>247</v>
      </c>
    </row>
    <row r="7" spans="1:4" x14ac:dyDescent="0.25">
      <c r="A7" s="1" t="s">
        <v>11</v>
      </c>
      <c r="B7" s="20">
        <v>950</v>
      </c>
      <c r="C7" s="20">
        <v>90</v>
      </c>
      <c r="D7" s="20">
        <f t="shared" si="0"/>
        <v>399</v>
      </c>
    </row>
    <row r="8" spans="1:4" x14ac:dyDescent="0.25">
      <c r="A8" s="1" t="s">
        <v>12</v>
      </c>
      <c r="B8" s="20">
        <v>950</v>
      </c>
      <c r="C8" s="20">
        <v>99</v>
      </c>
      <c r="D8" s="20">
        <f>VLOOKUP(C8,cap,3)*B8</f>
        <v>399</v>
      </c>
    </row>
    <row r="11" spans="1:4" x14ac:dyDescent="0.25">
      <c r="A11" s="47" t="s">
        <v>4</v>
      </c>
      <c r="B11" s="47"/>
      <c r="C11" s="1" t="s">
        <v>5</v>
      </c>
    </row>
    <row r="12" spans="1:4" x14ac:dyDescent="0.25">
      <c r="A12" s="1">
        <v>0</v>
      </c>
      <c r="B12" s="1">
        <v>40</v>
      </c>
      <c r="C12" s="2">
        <v>0.12</v>
      </c>
    </row>
    <row r="13" spans="1:4" x14ac:dyDescent="0.25">
      <c r="A13" s="1">
        <v>41</v>
      </c>
      <c r="B13" s="1">
        <v>80</v>
      </c>
      <c r="C13" s="2">
        <v>0.26</v>
      </c>
    </row>
    <row r="14" spans="1:4" x14ac:dyDescent="0.25">
      <c r="A14" s="1">
        <v>81</v>
      </c>
      <c r="B14" s="1">
        <v>120</v>
      </c>
      <c r="C14" s="2">
        <v>0.42</v>
      </c>
    </row>
    <row r="17" spans="1:10" x14ac:dyDescent="0.25">
      <c r="A17" s="3"/>
      <c r="B17" s="3"/>
      <c r="C17" s="3"/>
      <c r="D17" s="3"/>
      <c r="E17" s="5"/>
      <c r="F17" s="3"/>
      <c r="G17" s="3"/>
      <c r="H17" s="3"/>
      <c r="I17" s="3"/>
      <c r="J17" s="3"/>
    </row>
    <row r="18" spans="1:10" x14ac:dyDescent="0.25">
      <c r="A18" s="3"/>
      <c r="B18" s="3"/>
      <c r="C18" s="3"/>
      <c r="D18" s="3"/>
      <c r="E18" s="5"/>
      <c r="F18" s="3"/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5"/>
      <c r="F19" s="3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5"/>
      <c r="F20" s="3"/>
      <c r="G20" s="3"/>
      <c r="H20" s="3"/>
      <c r="I20" s="3"/>
      <c r="J20" s="3"/>
    </row>
  </sheetData>
  <mergeCells count="1">
    <mergeCell ref="A11:B1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112" zoomScaleNormal="112" workbookViewId="0">
      <selection activeCell="D21" sqref="D21"/>
    </sheetView>
  </sheetViews>
  <sheetFormatPr defaultRowHeight="15" x14ac:dyDescent="0.25"/>
  <cols>
    <col min="1" max="1" width="21.140625" customWidth="1"/>
    <col min="2" max="2" width="12.140625" customWidth="1"/>
  </cols>
  <sheetData>
    <row r="1" spans="1:2" x14ac:dyDescent="0.25">
      <c r="A1" s="1" t="s">
        <v>13</v>
      </c>
      <c r="B1" s="1" t="s">
        <v>30</v>
      </c>
    </row>
    <row r="2" spans="1:2" x14ac:dyDescent="0.25">
      <c r="A2" s="1" t="s">
        <v>12</v>
      </c>
      <c r="B2" s="1" t="s">
        <v>2</v>
      </c>
    </row>
    <row r="3" spans="1:2" x14ac:dyDescent="0.25">
      <c r="A3" s="1" t="s">
        <v>14</v>
      </c>
      <c r="B3" s="1" t="s">
        <v>31</v>
      </c>
    </row>
    <row r="4" spans="1:2" x14ac:dyDescent="0.25">
      <c r="A4" s="1" t="s">
        <v>15</v>
      </c>
      <c r="B4" s="1" t="s">
        <v>31</v>
      </c>
    </row>
    <row r="5" spans="1:2" x14ac:dyDescent="0.25">
      <c r="A5" s="1" t="s">
        <v>16</v>
      </c>
      <c r="B5" s="1" t="s">
        <v>2</v>
      </c>
    </row>
    <row r="6" spans="1:2" x14ac:dyDescent="0.25">
      <c r="A6" s="1" t="s">
        <v>17</v>
      </c>
      <c r="B6" s="1" t="s">
        <v>32</v>
      </c>
    </row>
    <row r="7" spans="1:2" x14ac:dyDescent="0.25">
      <c r="A7" s="1" t="s">
        <v>18</v>
      </c>
      <c r="B7" s="1" t="s">
        <v>33</v>
      </c>
    </row>
    <row r="8" spans="1:2" x14ac:dyDescent="0.25">
      <c r="A8" s="1" t="s">
        <v>19</v>
      </c>
      <c r="B8" s="1" t="s">
        <v>33</v>
      </c>
    </row>
    <row r="9" spans="1:2" x14ac:dyDescent="0.25">
      <c r="A9" s="1" t="s">
        <v>18</v>
      </c>
      <c r="B9" s="1" t="s">
        <v>34</v>
      </c>
    </row>
    <row r="10" spans="1:2" x14ac:dyDescent="0.25">
      <c r="A10" s="1" t="s">
        <v>20</v>
      </c>
      <c r="B10" s="1" t="s">
        <v>32</v>
      </c>
    </row>
    <row r="11" spans="1:2" x14ac:dyDescent="0.25">
      <c r="A11" s="1" t="s">
        <v>21</v>
      </c>
      <c r="B11" s="1" t="s">
        <v>34</v>
      </c>
    </row>
    <row r="12" spans="1:2" x14ac:dyDescent="0.25">
      <c r="A12" s="1" t="s">
        <v>22</v>
      </c>
      <c r="B12" s="1" t="s">
        <v>35</v>
      </c>
    </row>
    <row r="14" spans="1:2" x14ac:dyDescent="0.25">
      <c r="A14" s="1" t="s">
        <v>36</v>
      </c>
      <c r="B14" s="1">
        <f>COUNTA(A2:A12)</f>
        <v>11</v>
      </c>
    </row>
    <row r="15" spans="1:2" x14ac:dyDescent="0.25">
      <c r="A15" s="1" t="s">
        <v>37</v>
      </c>
      <c r="B15" s="1">
        <f>COUNTIF(B2:B12,"Botafogo")</f>
        <v>2</v>
      </c>
    </row>
    <row r="16" spans="1:2" x14ac:dyDescent="0.25">
      <c r="A16" s="1" t="s">
        <v>38</v>
      </c>
      <c r="B16" s="1">
        <f>COUNTIF(B2:B12,"Flamengo")</f>
        <v>2</v>
      </c>
    </row>
    <row r="17" spans="1:2" x14ac:dyDescent="0.25">
      <c r="A17" s="1" t="s">
        <v>39</v>
      </c>
      <c r="B17" s="1">
        <f>COUNTIF(B2:B12,"Tijuca")</f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5</vt:i4>
      </vt:variant>
    </vt:vector>
  </HeadingPairs>
  <TitlesOfParts>
    <vt:vector size="18" baseType="lpstr">
      <vt:lpstr>Plan1</vt:lpstr>
      <vt:lpstr>Plan2</vt:lpstr>
      <vt:lpstr>Plan8</vt:lpstr>
      <vt:lpstr>Plan10</vt:lpstr>
      <vt:lpstr>Plan11</vt:lpstr>
      <vt:lpstr>Plan12</vt:lpstr>
      <vt:lpstr>Plan3</vt:lpstr>
      <vt:lpstr>Plan4</vt:lpstr>
      <vt:lpstr>Plan5</vt:lpstr>
      <vt:lpstr>Plan6</vt:lpstr>
      <vt:lpstr>Plan7</vt:lpstr>
      <vt:lpstr>Plan9</vt:lpstr>
      <vt:lpstr>final</vt:lpstr>
      <vt:lpstr>cap</vt:lpstr>
      <vt:lpstr>j</vt:lpstr>
      <vt:lpstr>jr</vt:lpstr>
      <vt:lpstr>jsm</vt:lpstr>
      <vt:lpstr>Tabela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</dc:creator>
  <cp:lastModifiedBy>Técnico em Informática 2018.1</cp:lastModifiedBy>
  <cp:lastPrinted>2018-08-02T14:07:11Z</cp:lastPrinted>
  <dcterms:created xsi:type="dcterms:W3CDTF">2014-01-31T18:42:51Z</dcterms:created>
  <dcterms:modified xsi:type="dcterms:W3CDTF">2018-08-09T12:37:02Z</dcterms:modified>
</cp:coreProperties>
</file>