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3232" documentId="8_{F910275D-011D-4B9B-94BD-9ED687CDE8E9}" xr6:coauthVersionLast="47" xr6:coauthVersionMax="47" xr10:uidLastSave="{7C93FCC8-977F-48A0-A46C-63AAAADFB9EC}"/>
  <bookViews>
    <workbookView xWindow="2835" yWindow="1605" windowWidth="22560" windowHeight="13920" firstSheet="8" activeTab="8" xr2:uid="{E69C05BD-5864-2041-BCC3-203BAAF63D0E}"/>
  </bookViews>
  <sheets>
    <sheet name="Foundation" sheetId="6" r:id="rId1"/>
    <sheet name="UG Map L4-L6" sheetId="1" r:id="rId2"/>
    <sheet name="UG Delivery" sheetId="13" r:id="rId3"/>
    <sheet name="PG Map" sheetId="5" r:id="rId4"/>
    <sheet name="PG MAIDS" sheetId="3" r:id="rId5"/>
    <sheet name="Tutor Allocation" sheetId="7" r:id="rId6"/>
    <sheet name="Supervision Load" sheetId="8" r:id="rId7"/>
    <sheet name="Super Staff Cover" sheetId="15" r:id="rId8"/>
    <sheet name="COM726 - May 23" sheetId="9" r:id="rId9"/>
    <sheet name="MAA112 May 23" sheetId="10" r:id="rId10"/>
    <sheet name="COM726 - Sept 23" sheetId="11" r:id="rId11"/>
    <sheet name="COM616 - Oct 2023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9" l="1"/>
  <c r="K7" i="9"/>
  <c r="L7" i="9" s="1"/>
  <c r="K16" i="9"/>
  <c r="L16" i="9" s="1"/>
  <c r="K15" i="9"/>
  <c r="L15" i="9" s="1"/>
  <c r="K14" i="9"/>
  <c r="L14" i="9" s="1"/>
  <c r="K3" i="9"/>
  <c r="K6" i="9"/>
  <c r="L6" i="9" s="1"/>
  <c r="K5" i="9"/>
  <c r="L5" i="9" s="1"/>
  <c r="K4" i="9"/>
  <c r="L4" i="9" s="1"/>
  <c r="L3" i="9"/>
  <c r="J25" i="10"/>
  <c r="J30" i="10"/>
  <c r="K30" i="10"/>
  <c r="J28" i="10"/>
  <c r="K28" i="10" s="1"/>
  <c r="J29" i="10"/>
  <c r="K29" i="10" s="1"/>
  <c r="J27" i="10"/>
  <c r="K27" i="10" s="1"/>
  <c r="J26" i="10"/>
  <c r="K26" i="10" s="1"/>
  <c r="K25" i="10"/>
  <c r="C7" i="7"/>
  <c r="G33" i="10"/>
  <c r="G35" i="10" s="1"/>
  <c r="J17" i="9"/>
  <c r="E21" i="7"/>
  <c r="E13" i="7"/>
  <c r="E9" i="7"/>
  <c r="E8" i="7"/>
  <c r="E7" i="7"/>
  <c r="E5" i="7"/>
  <c r="E4" i="7"/>
  <c r="E3" i="7"/>
  <c r="A16" i="10"/>
  <c r="H6" i="7"/>
  <c r="G6" i="7"/>
  <c r="F6" i="7"/>
  <c r="E6" i="7"/>
  <c r="K6" i="7"/>
  <c r="B4" i="8"/>
  <c r="E4" i="8"/>
  <c r="G4" i="8"/>
  <c r="H4" i="8"/>
  <c r="I4" i="8"/>
  <c r="B8" i="8"/>
  <c r="E8" i="8"/>
  <c r="G8" i="8"/>
  <c r="H8" i="8"/>
  <c r="I8" i="8"/>
  <c r="H12" i="8"/>
  <c r="I12" i="8"/>
  <c r="E12" i="8"/>
  <c r="E16" i="8"/>
  <c r="B16" i="8"/>
  <c r="G16" i="8"/>
  <c r="I16" i="8"/>
  <c r="B12" i="8"/>
  <c r="G12" i="8"/>
  <c r="E51" i="1"/>
  <c r="H17" i="7"/>
  <c r="H16" i="7"/>
  <c r="G3" i="7"/>
  <c r="G4" i="7"/>
  <c r="G5" i="7"/>
  <c r="G7" i="7"/>
  <c r="G8" i="7"/>
  <c r="G9" i="7"/>
  <c r="G10" i="7"/>
  <c r="G11" i="7"/>
  <c r="G12" i="7"/>
  <c r="G13" i="7"/>
  <c r="G14" i="7"/>
  <c r="G16" i="7"/>
  <c r="G17" i="7"/>
  <c r="G18" i="7"/>
  <c r="G19" i="7"/>
  <c r="G20" i="7"/>
  <c r="G21" i="7"/>
  <c r="G22" i="7"/>
  <c r="G23" i="7"/>
  <c r="G24" i="7"/>
  <c r="G25" i="7"/>
  <c r="C3" i="7"/>
  <c r="C5" i="7"/>
  <c r="C8" i="7"/>
  <c r="C9" i="7"/>
  <c r="C10" i="7"/>
  <c r="C11" i="7"/>
  <c r="C12" i="7"/>
  <c r="C13" i="7"/>
  <c r="C14" i="7"/>
  <c r="C16" i="7"/>
  <c r="C19" i="7"/>
  <c r="C20" i="7"/>
  <c r="C21" i="7"/>
  <c r="C22" i="7"/>
  <c r="C23" i="7"/>
  <c r="C25" i="7"/>
  <c r="C24" i="7"/>
  <c r="C17" i="7"/>
  <c r="C18" i="7"/>
  <c r="C4" i="7"/>
  <c r="U26" i="7"/>
  <c r="T26" i="7"/>
  <c r="S26" i="7"/>
  <c r="R26" i="7"/>
  <c r="Q26" i="7"/>
  <c r="P26" i="7"/>
  <c r="O26" i="7"/>
  <c r="N26" i="7"/>
  <c r="F25" i="7"/>
  <c r="L25" i="7"/>
  <c r="F24" i="7"/>
  <c r="L24" i="7"/>
  <c r="F23" i="7"/>
  <c r="L23" i="7"/>
  <c r="F22" i="7"/>
  <c r="L22" i="7"/>
  <c r="F21" i="7"/>
  <c r="L21" i="7"/>
  <c r="F20" i="7"/>
  <c r="L20" i="7"/>
  <c r="F19" i="7"/>
  <c r="L19" i="7"/>
  <c r="F18" i="7"/>
  <c r="L18" i="7"/>
  <c r="F16" i="7"/>
  <c r="L16" i="7"/>
  <c r="F17" i="7"/>
  <c r="L17" i="7"/>
  <c r="F14" i="7"/>
  <c r="L14" i="7"/>
  <c r="F13" i="7"/>
  <c r="L13" i="7"/>
  <c r="F12" i="7"/>
  <c r="L12" i="7"/>
  <c r="F11" i="7"/>
  <c r="L11" i="7"/>
  <c r="F10" i="7"/>
  <c r="L10" i="7"/>
  <c r="F9" i="7"/>
  <c r="L9" i="7"/>
  <c r="F8" i="7"/>
  <c r="L8" i="7"/>
  <c r="F7" i="7"/>
  <c r="L7" i="7"/>
  <c r="F5" i="7"/>
  <c r="L5" i="7"/>
  <c r="F4" i="7"/>
  <c r="L4" i="7"/>
  <c r="F3" i="7"/>
  <c r="L3" i="7"/>
  <c r="D62" i="7"/>
  <c r="I23" i="7"/>
  <c r="I9" i="7"/>
  <c r="I11" i="7"/>
  <c r="I8" i="7"/>
  <c r="E25" i="7"/>
  <c r="K25" i="7"/>
  <c r="K3" i="7"/>
  <c r="K4" i="7"/>
  <c r="K5" i="7"/>
  <c r="K7" i="7"/>
  <c r="K8" i="7"/>
  <c r="K9" i="7"/>
  <c r="E10" i="7"/>
  <c r="K10" i="7"/>
  <c r="E11" i="7"/>
  <c r="K11" i="7"/>
  <c r="E12" i="7"/>
  <c r="K12" i="7"/>
  <c r="K13" i="7"/>
  <c r="E14" i="7"/>
  <c r="K14" i="7"/>
  <c r="E16" i="7"/>
  <c r="K16" i="7"/>
  <c r="E24" i="7"/>
  <c r="K24" i="7"/>
  <c r="E17" i="7"/>
  <c r="K17" i="7"/>
  <c r="E18" i="7"/>
  <c r="K18" i="7"/>
  <c r="E19" i="7"/>
  <c r="K19" i="7"/>
  <c r="E20" i="7"/>
  <c r="K20" i="7"/>
  <c r="K21" i="7"/>
  <c r="E22" i="7"/>
  <c r="K22" i="7"/>
  <c r="E23" i="7"/>
  <c r="K23" i="7"/>
  <c r="J11" i="9"/>
  <c r="K20" i="9" s="1"/>
  <c r="K22" i="9" s="1"/>
</calcChain>
</file>

<file path=xl/sharedStrings.xml><?xml version="1.0" encoding="utf-8"?>
<sst xmlns="http://schemas.openxmlformats.org/spreadsheetml/2006/main" count="1066" uniqueCount="471">
  <si>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</si>
  <si>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</si>
  <si>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</si>
  <si>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</si>
  <si>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</si>
  <si>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</si>
  <si>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</si>
  <si>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</si>
  <si>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</si>
  <si>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</si>
  <si>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</si>
  <si>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</si>
  <si>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</si>
  <si>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</si>
  <si>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</si>
  <si>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</si>
  <si>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</t>
  </si>
  <si>
    <t>Andy</t>
  </si>
  <si>
    <t>Under Grad</t>
  </si>
  <si>
    <t>Delivery Semester</t>
  </si>
  <si>
    <t>Groups 2023-24</t>
  </si>
  <si>
    <t>Tutor or TTI</t>
  </si>
  <si>
    <t>BSc Under-grad</t>
  </si>
  <si>
    <t xml:space="preserve">Apprentice </t>
  </si>
  <si>
    <t>DDWD (RO)</t>
  </si>
  <si>
    <t>COMP</t>
  </si>
  <si>
    <t>Sof Eng</t>
  </si>
  <si>
    <t>Cyber</t>
  </si>
  <si>
    <t>Net Eng</t>
  </si>
  <si>
    <t>BDATS L6</t>
  </si>
  <si>
    <t>Data L4</t>
  </si>
  <si>
    <t>COM411 Problem Solving Through Programming</t>
  </si>
  <si>
    <t>Mike</t>
  </si>
  <si>
    <t>n/a</t>
  </si>
  <si>
    <t>X</t>
  </si>
  <si>
    <t>COM412 Intro to Networks and Security</t>
  </si>
  <si>
    <t>Warren</t>
  </si>
  <si>
    <t>Mike &amp; Lee</t>
  </si>
  <si>
    <t>COM413 Network Applications</t>
  </si>
  <si>
    <t>Neville</t>
  </si>
  <si>
    <t>COM414 Routing and Switching</t>
  </si>
  <si>
    <t>2 &amp; 3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</si>
  <si>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</si>
  <si>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</si>
  <si>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</si>
  <si>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</si>
  <si>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</si>
  <si>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</si>
  <si>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</si>
  <si>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</si>
  <si>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</si>
  <si>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Nick</t>
  </si>
  <si>
    <t>X (48hrs)</t>
  </si>
  <si>
    <t>COM426 Computing Project  (Apprentice only module)</t>
  </si>
  <si>
    <t>X (36hrs)</t>
  </si>
  <si>
    <t xml:space="preserve">COM422 Software Testing and Reliability Engineering </t>
  </si>
  <si>
    <t xml:space="preserve">COM427 Principles and Methods of Data Analysis  (Apprentice only module) </t>
  </si>
  <si>
    <t>X (24hrs)</t>
  </si>
  <si>
    <t xml:space="preserve">COM423 Systems Analysis &amp; Design Work Based Project (Apprentice only module) </t>
  </si>
  <si>
    <t xml:space="preserve">COM511 Network Systems Automation </t>
  </si>
  <si>
    <t>COM512 Network Security</t>
  </si>
  <si>
    <t>Venkat</t>
  </si>
  <si>
    <t>COM513 Network Engineering</t>
  </si>
  <si>
    <t>COM514 Research Methods Project</t>
  </si>
  <si>
    <t>Joe</t>
  </si>
  <si>
    <t>COM515 Enterprise Networks</t>
  </si>
  <si>
    <t>COM516 Network Implementation</t>
  </si>
  <si>
    <t>Shakeel</t>
  </si>
  <si>
    <t>COM517 Analytics and Business Intelligence</t>
  </si>
  <si>
    <t>Femi</t>
  </si>
  <si>
    <t>COM518 Web Application Development</t>
  </si>
  <si>
    <t>COM519 Advanced Database Systems</t>
  </si>
  <si>
    <t>COM520 Human Computer Interaction</t>
  </si>
  <si>
    <t>Anthony</t>
  </si>
  <si>
    <t xml:space="preserve">COM521 Ethical Hacking 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</si>
  <si>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</si>
  <si>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</si>
  <si>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</si>
  <si>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</si>
  <si>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</si>
  <si>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</si>
  <si>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</si>
  <si>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</si>
  <si>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</si>
  <si>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</si>
  <si>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>COM530 Work Based Business Organisation (Apprentice only module) Kenton (AL)</t>
  </si>
  <si>
    <t>COM532 Work Based IT Project Management (Apprentice only module) Kenton (AL)</t>
  </si>
  <si>
    <t>COM611 Computer Systems and Architecture</t>
  </si>
  <si>
    <t>COM612 Internet of Things (UG Option)</t>
  </si>
  <si>
    <t xml:space="preserve">COM613 CyberOps </t>
  </si>
  <si>
    <r>
      <rPr>
        <sz val="12"/>
        <color rgb="FF0070C0"/>
        <rFont val="Calibri"/>
      </rPr>
      <t xml:space="preserve">COM614 Cloud Computing (Core to Apprentice Cyber &amp; UG Option </t>
    </r>
    <r>
      <rPr>
        <b/>
        <sz val="12"/>
        <color rgb="FFFF0000"/>
        <rFont val="Calibri"/>
      </rPr>
      <t>NOT RUNNING</t>
    </r>
    <r>
      <rPr>
        <sz val="12"/>
        <color rgb="FF0070C0"/>
        <rFont val="Calibri"/>
      </rPr>
      <t>)</t>
    </r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</si>
  <si>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</si>
  <si>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</si>
  <si>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</si>
  <si>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</si>
  <si>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</si>
  <si>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</t>
  </si>
  <si>
    <r>
      <rPr>
        <sz val="12"/>
        <color rgb="FF0070C0"/>
        <rFont val="Calibri"/>
      </rPr>
      <t>COM620 Immersive Technologies (UG Option)</t>
    </r>
    <r>
      <rPr>
        <sz val="12"/>
        <color rgb="FF000000"/>
        <rFont val="Calibri"/>
      </rPr>
      <t xml:space="preserve"> </t>
    </r>
    <r>
      <rPr>
        <b/>
        <sz val="12"/>
        <color rgb="FFFF0000"/>
        <rFont val="Calibri"/>
      </rPr>
      <t>NOT RUNNING?</t>
    </r>
  </si>
  <si>
    <t>COM621 UX Strategies (Option Digital Design &amp; Web)</t>
  </si>
  <si>
    <r>
      <rPr>
        <sz val="12"/>
        <color rgb="FF0070C0"/>
        <rFont val="Calibri"/>
      </rPr>
      <t xml:space="preserve">COM622 Cyber crime (UG Option) </t>
    </r>
    <r>
      <rPr>
        <sz val="12"/>
        <color rgb="FF000000"/>
        <rFont val="Calibri"/>
      </rPr>
      <t xml:space="preserve"> </t>
    </r>
    <r>
      <rPr>
        <b/>
        <sz val="12"/>
        <color rgb="FFFF0000"/>
        <rFont val="Calibri"/>
      </rPr>
      <t>NOT RUNNING</t>
    </r>
  </si>
  <si>
    <t>COM623 Contemporary Web Apps (UG Option Computing &amp; core Digi Design)</t>
  </si>
  <si>
    <t>COM624 Machine Learning (UG OPTION SE)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</si>
  <si>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</si>
  <si>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</si>
  <si>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</si>
  <si>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</si>
  <si>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</si>
  <si>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</si>
  <si>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</si>
  <si>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</si>
  <si>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</si>
  <si>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</si>
  <si>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</si>
  <si>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</si>
  <si>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</si>
  <si>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Network Engineer</t>
  </si>
  <si>
    <t>BSc BDATS - Cybersecurity Specialist</t>
  </si>
  <si>
    <t>Level 3</t>
  </si>
  <si>
    <t>Level 4 - Year 1</t>
  </si>
  <si>
    <t>Level 4</t>
  </si>
  <si>
    <t>SEMESTER 1</t>
  </si>
  <si>
    <t>SEMESTER 2</t>
  </si>
  <si>
    <t>SEMESTER 3</t>
  </si>
  <si>
    <t>COM423 - Systems Analysis &amp; Design</t>
  </si>
  <si>
    <t>Level 4 - Year 2</t>
  </si>
  <si>
    <t>Level 5</t>
  </si>
  <si>
    <t>COM421 - Data Structures, Algorithms &amp; Maths</t>
  </si>
  <si>
    <t>COM427 Principles &amp; Methods of Data Analysis</t>
  </si>
  <si>
    <t>COM526 - Introduction to AI</t>
  </si>
  <si>
    <t>COM418 Data Analysis, Tools and Application)</t>
  </si>
  <si>
    <t>COM515 - Enterprise Networks</t>
  </si>
  <si>
    <t>COM521 Ethical Hacking &amp; Pen Testing</t>
  </si>
  <si>
    <t>COM511 Network Systems Automation</t>
  </si>
  <si>
    <t>COM426 Computing Project</t>
  </si>
  <si>
    <t xml:space="preserve">Oct- Dec </t>
  </si>
  <si>
    <t>COM513 - Network Engineering</t>
  </si>
  <si>
    <t>EPA</t>
  </si>
  <si>
    <t>Level 6</t>
  </si>
  <si>
    <t>COM532 - Work Based IT Project Management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</si>
  <si>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</si>
  <si>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</si>
  <si>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</si>
  <si>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</t>
  </si>
  <si>
    <r>
      <t xml:space="preserve">COM619 DevOps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</si>
  <si>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>(OPTION)</t>
    </r>
  </si>
  <si>
    <r>
      <t xml:space="preserve">COM620 Immersive Technologies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</si>
  <si>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</si>
  <si>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</si>
  <si>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</si>
  <si>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</si>
  <si>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</si>
  <si>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</si>
  <si>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</si>
  <si>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>(OPTION)</t>
    </r>
  </si>
  <si>
    <t>COM624 - Machine Learning</t>
  </si>
  <si>
    <t>COM611 - Computer Systems &amp; Architecture</t>
  </si>
  <si>
    <t>COM618 - Data Science</t>
  </si>
  <si>
    <t>COM614 Cloud Computing</t>
  </si>
  <si>
    <t>COM625 - Synoptic Work Based IT Project</t>
  </si>
  <si>
    <t>Oct- Jan</t>
  </si>
  <si>
    <t>Post Grad</t>
  </si>
  <si>
    <t>Digital Design</t>
  </si>
  <si>
    <t>Comp Eng</t>
  </si>
  <si>
    <t>COM700 Professional Issues &amp; Practice</t>
  </si>
  <si>
    <t>COM703 Computer Fundamentals</t>
  </si>
  <si>
    <t>COM710 Web Technologies</t>
  </si>
  <si>
    <t>COM711 Databases</t>
  </si>
  <si>
    <t>COM712 Networking</t>
  </si>
  <si>
    <t>Lee</t>
  </si>
  <si>
    <t>COM713 Cyber Security Applications</t>
  </si>
  <si>
    <t>COM714 Software Design &amp; Development</t>
  </si>
  <si>
    <t>COM715 Cyber Security Management</t>
  </si>
  <si>
    <t>COM716 Security &amp; Ethical Hacking</t>
  </si>
  <si>
    <t>COM720 Digital Design Fundamentals</t>
  </si>
  <si>
    <t>COM721 Digital Marketing</t>
  </si>
  <si>
    <t>Tomasz</t>
  </si>
  <si>
    <t xml:space="preserve">COM722 Digital Design Management </t>
  </si>
  <si>
    <t>COM723 Usability &amp; UX Design</t>
  </si>
  <si>
    <t>MAA103 Research Methods</t>
  </si>
  <si>
    <t>MAA111 Pilot Project</t>
  </si>
  <si>
    <t>MAA112 Research Project</t>
  </si>
  <si>
    <t>MSc Applied AI &amp; Data Sci Sep &amp; Jan starts</t>
  </si>
  <si>
    <t>COM724 - Applied AI in Business</t>
  </si>
  <si>
    <t>COM725 - Data Analytics and Visualisation</t>
  </si>
  <si>
    <t xml:space="preserve">COM726 - Dissertation </t>
  </si>
  <si>
    <t>COM727 - Introduction to AI</t>
  </si>
  <si>
    <t>COM728 - Programming for Problem Solving</t>
  </si>
  <si>
    <t>Foundation</t>
  </si>
  <si>
    <t>MAIDS</t>
  </si>
  <si>
    <t>TOTALS</t>
  </si>
  <si>
    <t>STAFF ROLES</t>
  </si>
  <si>
    <t>ML</t>
  </si>
  <si>
    <t>Tutor/TI</t>
  </si>
  <si>
    <t>Ass. Prof</t>
  </si>
  <si>
    <t>CL</t>
  </si>
  <si>
    <t>SL8</t>
  </si>
  <si>
    <t>SL7</t>
  </si>
  <si>
    <t>L</t>
  </si>
  <si>
    <t>AL</t>
  </si>
  <si>
    <t>TI</t>
  </si>
  <si>
    <t>Outside Team</t>
  </si>
  <si>
    <t>Ajab*</t>
  </si>
  <si>
    <t>?</t>
  </si>
  <si>
    <t>Bode</t>
  </si>
  <si>
    <t>Kashif</t>
  </si>
  <si>
    <t>Lee*</t>
  </si>
  <si>
    <t>Louise*</t>
  </si>
  <si>
    <t>Tomasz*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</si>
  <si>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</si>
  <si>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</si>
  <si>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</si>
  <si>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</si>
  <si>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</si>
  <si>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</si>
  <si>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</si>
  <si>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</si>
  <si>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</si>
  <si>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</si>
  <si>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</si>
  <si>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</si>
  <si>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</si>
  <si>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</si>
  <si>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COM726 - May 23</t>
  </si>
  <si>
    <t>MAA112 May 23</t>
  </si>
  <si>
    <t>COM726 - Sept 23</t>
  </si>
  <si>
    <t>COM616 - Oct 2023</t>
  </si>
  <si>
    <t>Bobe</t>
  </si>
  <si>
    <t>Anthony (0.5)</t>
  </si>
  <si>
    <t>Hamid (External)</t>
  </si>
  <si>
    <t>Kenton (AL)</t>
  </si>
  <si>
    <t>Muntasir (External)</t>
  </si>
  <si>
    <t>Neville (0.5)</t>
  </si>
  <si>
    <t>Pengfei (AL)</t>
  </si>
  <si>
    <t>Peyman (External)</t>
  </si>
  <si>
    <t>COM726</t>
  </si>
  <si>
    <t>Student</t>
  </si>
  <si>
    <t>May - Sept 2023</t>
  </si>
  <si>
    <t>Possible Tutors</t>
  </si>
  <si>
    <t>Possible</t>
  </si>
  <si>
    <t>Allocated</t>
  </si>
  <si>
    <t>To Allocated</t>
  </si>
  <si>
    <t>Ademayowa Adeogun</t>
  </si>
  <si>
    <t>Adewale Alex Adegoke</t>
  </si>
  <si>
    <t>Alan Mathew</t>
  </si>
  <si>
    <t>Andreea Panfili</t>
  </si>
  <si>
    <t>Artemiy Makeev</t>
  </si>
  <si>
    <t>kashif will be teaching 16 hrs over summer</t>
  </si>
  <si>
    <t>Avishka Jayawardana Gallath Ralalage</t>
  </si>
  <si>
    <t>Bolaji Abolade</t>
  </si>
  <si>
    <t>Callum Grant</t>
  </si>
  <si>
    <t>Chinnu Mariam Shaji</t>
  </si>
  <si>
    <t>Cinwonsoko Akanya</t>
  </si>
  <si>
    <t>Edafeoghene Etejere</t>
  </si>
  <si>
    <t>Externals</t>
  </si>
  <si>
    <t>Ekaette Archibong</t>
  </si>
  <si>
    <t>Muntasir</t>
  </si>
  <si>
    <t>Emmanuel Ughoo</t>
  </si>
  <si>
    <t>Hamid</t>
  </si>
  <si>
    <t>Emmanuel Chenemi Aduku</t>
  </si>
  <si>
    <t>Peyman</t>
  </si>
  <si>
    <t>Felinson Onomakpome</t>
  </si>
  <si>
    <t>Fredrick Alli</t>
  </si>
  <si>
    <t>GODWIN OMAGU</t>
  </si>
  <si>
    <t>Hazim .</t>
  </si>
  <si>
    <t>Innocent Iheme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</si>
  <si>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</si>
  <si>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</si>
  <si>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</si>
  <si>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</si>
  <si>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</si>
  <si>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</si>
  <si>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</si>
  <si>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</si>
  <si>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</si>
  <si>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</si>
  <si>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</si>
  <si>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</si>
  <si>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</si>
  <si>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</si>
  <si>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</si>
  <si>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</si>
  <si>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</si>
  <si>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</si>
  <si>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</si>
  <si>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</si>
  <si>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</si>
  <si>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</si>
  <si>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</si>
  <si>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</si>
  <si>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</si>
  <si>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</si>
  <si>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</si>
  <si>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</si>
  <si>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</si>
  <si>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</si>
  <si>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</si>
  <si>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</si>
  <si>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</si>
  <si>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</si>
  <si>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</si>
  <si>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</si>
  <si>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</si>
  <si>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</si>
  <si>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</si>
  <si>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MSc Digital Design</t>
  </si>
  <si>
    <t>MAA112</t>
  </si>
  <si>
    <t>MSc Computer Engineering</t>
  </si>
  <si>
    <t>MSc Cyber Security Engineering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</si>
  <si>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</si>
  <si>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</si>
  <si>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</si>
  <si>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</si>
  <si>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</si>
  <si>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</si>
  <si>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</si>
  <si>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</si>
  <si>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</si>
  <si>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Igbodipe Igbodipe,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</si>
  <si>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</si>
  <si>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</si>
  <si>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</si>
  <si>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</si>
  <si>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</si>
  <si>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</si>
  <si>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</si>
  <si>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</si>
  <si>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</si>
  <si>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</si>
  <si>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</si>
  <si>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</si>
  <si>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</si>
  <si>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</si>
  <si>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</si>
  <si>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</si>
  <si>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</si>
  <si>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</si>
  <si>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</si>
  <si>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</si>
  <si>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Shoosmith, Zara</t>
  </si>
  <si>
    <t>Vant, George</t>
  </si>
  <si>
    <t>., Nasreen Fatima</t>
  </si>
  <si>
    <t>Ojo, Isaac</t>
  </si>
  <si>
    <t>., Syed Ayaan Hussaini</t>
  </si>
  <si>
    <t>Mala, Madhav Kumar</t>
  </si>
  <si>
    <t>Ayiluri, Pushpa</t>
  </si>
  <si>
    <t>Kaur, Manpreet</t>
  </si>
  <si>
    <t>Vaja, Smita</t>
  </si>
  <si>
    <t>., Nesha</t>
  </si>
  <si>
    <t>Simafar, Soheyla</t>
  </si>
  <si>
    <t>Plamparambil Narayanan Nair, Nitin</t>
  </si>
  <si>
    <t>., Reshma Raj</t>
  </si>
  <si>
    <t>Maybe 46 ONE MISSING???</t>
  </si>
  <si>
    <t>Jegede, Temitope</t>
  </si>
  <si>
    <t>Kapdiya, Mittal Vinodchandra</t>
  </si>
  <si>
    <t>Possibile Tutors</t>
  </si>
  <si>
    <t>Confirmed</t>
  </si>
  <si>
    <t>YES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</si>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</sst>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FF0000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70C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4472C4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6" borderId="6" xfId="0" applyFill="1" applyBorder="1"/>
    <xf numFmtId="0" fontId="0" fillId="6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" fillId="7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20" xfId="0" applyBorder="1"/>
    <xf numFmtId="0" fontId="3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8" borderId="20" xfId="0" applyFill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0" fillId="0" borderId="0" xfId="0" quotePrefix="1"/>
    <xf numFmtId="0" fontId="1" fillId="0" borderId="4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" fillId="12" borderId="45" xfId="0" applyFont="1" applyFill="1" applyBorder="1" applyAlignment="1">
      <alignment horizontal="center" vertical="center"/>
    </xf>
    <xf numFmtId="164" fontId="9" fillId="9" borderId="39" xfId="0" applyNumberFormat="1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0" borderId="28" xfId="0" applyNumberFormat="1" applyFont="1" applyFill="1" applyBorder="1" applyAlignment="1">
      <alignment horizontal="center" vertical="center"/>
    </xf>
    <xf numFmtId="164" fontId="9" fillId="10" borderId="34" xfId="0" applyNumberFormat="1" applyFont="1" applyFill="1" applyBorder="1" applyAlignment="1">
      <alignment horizontal="center" vertical="center"/>
    </xf>
    <xf numFmtId="164" fontId="9" fillId="11" borderId="39" xfId="0" applyNumberFormat="1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164" fontId="9" fillId="10" borderId="31" xfId="0" applyNumberFormat="1" applyFont="1" applyFill="1" applyBorder="1" applyAlignment="1">
      <alignment horizontal="center" vertical="center"/>
    </xf>
    <xf numFmtId="164" fontId="9" fillId="10" borderId="20" xfId="0" applyNumberFormat="1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8" fillId="10" borderId="31" xfId="0" applyNumberFormat="1" applyFont="1" applyFill="1" applyBorder="1" applyAlignment="1">
      <alignment horizontal="center" vertical="center"/>
    </xf>
    <xf numFmtId="164" fontId="9" fillId="9" borderId="30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8" fillId="10" borderId="33" xfId="0" applyNumberFormat="1" applyFont="1" applyFill="1" applyBorder="1" applyAlignment="1">
      <alignment horizontal="center" vertical="center"/>
    </xf>
    <xf numFmtId="164" fontId="9" fillId="9" borderId="31" xfId="0" applyNumberFormat="1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9" borderId="32" xfId="0" applyNumberFormat="1" applyFont="1" applyFill="1" applyBorder="1" applyAlignment="1">
      <alignment horizontal="center" vertical="center"/>
    </xf>
    <xf numFmtId="164" fontId="9" fillId="9" borderId="35" xfId="0" applyNumberFormat="1" applyFont="1" applyFill="1" applyBorder="1" applyAlignment="1">
      <alignment horizontal="center" vertical="center"/>
    </xf>
    <xf numFmtId="164" fontId="8" fillId="10" borderId="32" xfId="0" applyNumberFormat="1" applyFont="1" applyFill="1" applyBorder="1" applyAlignment="1">
      <alignment horizontal="center" vertical="center"/>
    </xf>
    <xf numFmtId="164" fontId="9" fillId="10" borderId="37" xfId="0" applyNumberFormat="1" applyFont="1" applyFill="1" applyBorder="1" applyAlignment="1">
      <alignment horizontal="center" vertical="center"/>
    </xf>
    <xf numFmtId="164" fontId="9" fillId="12" borderId="35" xfId="0" applyNumberFormat="1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9" fillId="2" borderId="1" xfId="0" applyFont="1" applyFill="1" applyBorder="1"/>
    <xf numFmtId="0" fontId="1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0" fillId="0" borderId="54" xfId="0" applyBorder="1"/>
    <xf numFmtId="0" fontId="0" fillId="0" borderId="55" xfId="0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0" fillId="0" borderId="10" xfId="0" applyBorder="1"/>
    <xf numFmtId="0" fontId="0" fillId="0" borderId="5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5" fillId="0" borderId="62" xfId="0" applyFont="1" applyBorder="1" applyAlignment="1">
      <alignment horizontal="left" vertical="top" wrapText="1"/>
    </xf>
    <xf numFmtId="164" fontId="11" fillId="10" borderId="20" xfId="0" applyNumberFormat="1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7" borderId="0" xfId="0" applyFill="1"/>
    <xf numFmtId="0" fontId="9" fillId="8" borderId="6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164" fontId="10" fillId="3" borderId="31" xfId="0" applyNumberFormat="1" applyFont="1" applyFill="1" applyBorder="1" applyAlignment="1">
      <alignment horizontal="center" vertical="center"/>
    </xf>
    <xf numFmtId="164" fontId="10" fillId="3" borderId="32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8" borderId="70" xfId="0" applyFont="1" applyFill="1" applyBorder="1" applyAlignment="1">
      <alignment horizontal="center" vertical="center"/>
    </xf>
    <xf numFmtId="0" fontId="9" fillId="8" borderId="7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0" fillId="0" borderId="61" xfId="0" applyBorder="1"/>
    <xf numFmtId="0" fontId="5" fillId="0" borderId="0" xfId="0" applyFont="1" applyAlignment="1">
      <alignment horizontal="left" vertical="top" wrapText="1"/>
    </xf>
    <xf numFmtId="0" fontId="0" fillId="2" borderId="6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" fillId="2" borderId="49" xfId="0" applyFont="1" applyFill="1" applyBorder="1" applyAlignment="1">
      <alignment horizontal="center" vertical="center"/>
    </xf>
    <xf numFmtId="0" fontId="0" fillId="0" borderId="5" xfId="0" applyBorder="1"/>
    <xf numFmtId="0" fontId="1" fillId="3" borderId="62" xfId="0" applyFont="1" applyFill="1" applyBorder="1"/>
    <xf numFmtId="0" fontId="0" fillId="8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73" xfId="0" applyFont="1" applyFill="1" applyBorder="1"/>
    <xf numFmtId="0" fontId="0" fillId="8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0" fillId="0" borderId="81" xfId="0" applyBorder="1"/>
    <xf numFmtId="0" fontId="0" fillId="9" borderId="35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89" xfId="0" applyBorder="1"/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65" xfId="0" applyFill="1" applyBorder="1" applyAlignment="1">
      <alignment horizontal="center" vertical="center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" fillId="2" borderId="15" xfId="0" applyFont="1" applyFill="1" applyBorder="1"/>
    <xf numFmtId="0" fontId="1" fillId="9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61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0" borderId="51" xfId="0" applyBorder="1"/>
    <xf numFmtId="0" fontId="0" fillId="9" borderId="15" xfId="0" applyFill="1" applyBorder="1"/>
    <xf numFmtId="0" fontId="0" fillId="15" borderId="15" xfId="0" applyFill="1" applyBorder="1"/>
    <xf numFmtId="0" fontId="0" fillId="8" borderId="92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64" xfId="0" applyFill="1" applyBorder="1" applyAlignment="1">
      <alignment horizontal="center" vertical="center"/>
    </xf>
    <xf numFmtId="0" fontId="0" fillId="8" borderId="67" xfId="0" applyFill="1" applyBorder="1"/>
    <xf numFmtId="0" fontId="0" fillId="0" borderId="67" xfId="0" applyBorder="1"/>
    <xf numFmtId="0" fontId="1" fillId="2" borderId="80" xfId="0" applyFont="1" applyFill="1" applyBorder="1" applyAlignment="1">
      <alignment horizontal="center" vertical="center"/>
    </xf>
    <xf numFmtId="0" fontId="0" fillId="2" borderId="81" xfId="0" applyFill="1" applyBorder="1"/>
    <xf numFmtId="0" fontId="0" fillId="15" borderId="82" xfId="0" applyFill="1" applyBorder="1"/>
    <xf numFmtId="0" fontId="0" fillId="8" borderId="83" xfId="0" applyFill="1" applyBorder="1"/>
    <xf numFmtId="0" fontId="0" fillId="0" borderId="31" xfId="0" applyBorder="1"/>
    <xf numFmtId="0" fontId="0" fillId="0" borderId="94" xfId="0" applyBorder="1"/>
    <xf numFmtId="0" fontId="0" fillId="0" borderId="36" xfId="0" applyBorder="1"/>
    <xf numFmtId="0" fontId="0" fillId="0" borderId="29" xfId="0" applyBorder="1"/>
    <xf numFmtId="0" fontId="0" fillId="0" borderId="75" xfId="0" applyBorder="1"/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69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70" xfId="0" applyFont="1" applyFill="1" applyBorder="1" applyAlignment="1">
      <alignment horizontal="center" vertical="center"/>
    </xf>
    <xf numFmtId="164" fontId="9" fillId="11" borderId="30" xfId="0" applyNumberFormat="1" applyFont="1" applyFill="1" applyBorder="1" applyAlignment="1">
      <alignment horizontal="center" vertical="center"/>
    </xf>
    <xf numFmtId="164" fontId="9" fillId="11" borderId="75" xfId="0" applyNumberFormat="1" applyFont="1" applyFill="1" applyBorder="1" applyAlignment="1">
      <alignment horizontal="center" vertical="center"/>
    </xf>
    <xf numFmtId="0" fontId="1" fillId="11" borderId="96" xfId="0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67" xfId="0" applyNumberFormat="1" applyFont="1" applyFill="1" applyBorder="1" applyAlignment="1">
      <alignment horizontal="center" vertical="center"/>
    </xf>
    <xf numFmtId="164" fontId="9" fillId="11" borderId="31" xfId="0" applyNumberFormat="1" applyFont="1" applyFill="1" applyBorder="1" applyAlignment="1">
      <alignment horizontal="center" vertical="center"/>
    </xf>
    <xf numFmtId="164" fontId="9" fillId="11" borderId="91" xfId="0" applyNumberFormat="1" applyFont="1" applyFill="1" applyBorder="1" applyAlignment="1">
      <alignment horizontal="center" vertical="center"/>
    </xf>
    <xf numFmtId="164" fontId="9" fillId="11" borderId="83" xfId="0" applyNumberFormat="1" applyFont="1" applyFill="1" applyBorder="1" applyAlignment="1">
      <alignment horizontal="center" vertical="center"/>
    </xf>
    <xf numFmtId="0" fontId="1" fillId="12" borderId="98" xfId="0" applyFont="1" applyFill="1" applyBorder="1" applyAlignment="1">
      <alignment horizontal="center" vertical="center"/>
    </xf>
    <xf numFmtId="164" fontId="9" fillId="12" borderId="92" xfId="0" applyNumberFormat="1" applyFont="1" applyFill="1" applyBorder="1" applyAlignment="1">
      <alignment horizontal="center" vertical="center"/>
    </xf>
    <xf numFmtId="164" fontId="9" fillId="12" borderId="22" xfId="0" applyNumberFormat="1" applyFont="1" applyFill="1" applyBorder="1" applyAlignment="1">
      <alignment horizontal="center" vertical="center"/>
    </xf>
    <xf numFmtId="164" fontId="0" fillId="12" borderId="0" xfId="0" applyNumberFormat="1" applyFill="1" applyAlignment="1">
      <alignment horizontal="center"/>
    </xf>
    <xf numFmtId="164" fontId="9" fillId="12" borderId="37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88" xfId="0" applyBorder="1"/>
    <xf numFmtId="0" fontId="9" fillId="2" borderId="20" xfId="0" applyFont="1" applyFill="1" applyBorder="1"/>
    <xf numFmtId="164" fontId="10" fillId="3" borderId="67" xfId="0" applyNumberFormat="1" applyFont="1" applyFill="1" applyBorder="1" applyAlignment="1">
      <alignment horizontal="center" vertical="center"/>
    </xf>
    <xf numFmtId="164" fontId="10" fillId="3" borderId="83" xfId="0" applyNumberFormat="1" applyFont="1" applyFill="1" applyBorder="1" applyAlignment="1">
      <alignment horizontal="center" vertical="center"/>
    </xf>
    <xf numFmtId="164" fontId="10" fillId="7" borderId="24" xfId="0" applyNumberFormat="1" applyFont="1" applyFill="1" applyBorder="1" applyAlignment="1">
      <alignment horizontal="center" vertical="center"/>
    </xf>
    <xf numFmtId="0" fontId="0" fillId="2" borderId="100" xfId="0" applyFill="1" applyBorder="1" applyAlignment="1">
      <alignment horizontal="center" vertical="center"/>
    </xf>
    <xf numFmtId="0" fontId="0" fillId="8" borderId="69" xfId="0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8" borderId="70" xfId="0" applyFill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6" borderId="67" xfId="0" applyFill="1" applyBorder="1"/>
    <xf numFmtId="0" fontId="0" fillId="13" borderId="31" xfId="0" applyFill="1" applyBorder="1" applyAlignment="1">
      <alignment horizontal="center" vertical="center"/>
    </xf>
    <xf numFmtId="0" fontId="0" fillId="12" borderId="67" xfId="0" applyFill="1" applyBorder="1"/>
    <xf numFmtId="0" fontId="0" fillId="13" borderId="32" xfId="0" applyFill="1" applyBorder="1" applyAlignment="1">
      <alignment horizontal="center" vertical="center"/>
    </xf>
    <xf numFmtId="0" fontId="0" fillId="9" borderId="82" xfId="0" applyFill="1" applyBorder="1"/>
    <xf numFmtId="0" fontId="0" fillId="12" borderId="83" xfId="0" applyFill="1" applyBorder="1"/>
    <xf numFmtId="0" fontId="0" fillId="14" borderId="31" xfId="0" applyFill="1" applyBorder="1"/>
    <xf numFmtId="0" fontId="0" fillId="13" borderId="31" xfId="0" applyFill="1" applyBorder="1"/>
    <xf numFmtId="0" fontId="0" fillId="14" borderId="32" xfId="0" applyFill="1" applyBorder="1"/>
    <xf numFmtId="0" fontId="0" fillId="16" borderId="83" xfId="0" applyFill="1" applyBorder="1"/>
    <xf numFmtId="0" fontId="0" fillId="8" borderId="37" xfId="0" applyFill="1" applyBorder="1" applyAlignment="1">
      <alignment horizontal="center" vertical="center"/>
    </xf>
    <xf numFmtId="0" fontId="0" fillId="12" borderId="67" xfId="0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2" borderId="67" xfId="0" applyFont="1" applyFill="1" applyBorder="1" applyAlignment="1">
      <alignment horizontal="center" vertical="center"/>
    </xf>
    <xf numFmtId="0" fontId="0" fillId="12" borderId="91" xfId="0" applyFill="1" applyBorder="1" applyAlignment="1">
      <alignment horizontal="center" vertical="center"/>
    </xf>
    <xf numFmtId="0" fontId="0" fillId="12" borderId="102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100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2" borderId="89" xfId="0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0" fontId="1" fillId="13" borderId="53" xfId="0" applyFont="1" applyFill="1" applyBorder="1" applyAlignment="1">
      <alignment horizontal="center" vertical="center"/>
    </xf>
    <xf numFmtId="0" fontId="1" fillId="12" borderId="54" xfId="0" applyFont="1" applyFill="1" applyBorder="1" applyAlignment="1">
      <alignment horizontal="center" vertical="center"/>
    </xf>
    <xf numFmtId="0" fontId="1" fillId="13" borderId="58" xfId="0" applyFont="1" applyFill="1" applyBorder="1" applyAlignment="1">
      <alignment horizontal="center" vertical="center"/>
    </xf>
    <xf numFmtId="0" fontId="0" fillId="13" borderId="85" xfId="0" applyFill="1" applyBorder="1" applyAlignment="1">
      <alignment horizontal="center" vertical="center"/>
    </xf>
    <xf numFmtId="0" fontId="9" fillId="13" borderId="29" xfId="0" applyFont="1" applyFill="1" applyBorder="1" applyAlignment="1">
      <alignment horizontal="center" vertical="center"/>
    </xf>
    <xf numFmtId="0" fontId="9" fillId="12" borderId="67" xfId="0" applyFont="1" applyFill="1" applyBorder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9" fillId="12" borderId="89" xfId="0" applyFont="1" applyFill="1" applyBorder="1" applyAlignment="1">
      <alignment horizontal="center" vertical="center"/>
    </xf>
    <xf numFmtId="0" fontId="4" fillId="13" borderId="53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9" fillId="12" borderId="54" xfId="0" applyFont="1" applyFill="1" applyBorder="1" applyAlignment="1">
      <alignment horizontal="center" vertical="center"/>
    </xf>
    <xf numFmtId="0" fontId="1" fillId="13" borderId="80" xfId="0" applyFont="1" applyFill="1" applyBorder="1" applyAlignment="1">
      <alignment horizontal="center" vertical="center"/>
    </xf>
    <xf numFmtId="0" fontId="14" fillId="13" borderId="103" xfId="0" applyFont="1" applyFill="1" applyBorder="1" applyAlignment="1">
      <alignment horizontal="center" vertical="center"/>
    </xf>
    <xf numFmtId="0" fontId="14" fillId="9" borderId="104" xfId="0" applyFont="1" applyFill="1" applyBorder="1" applyAlignment="1">
      <alignment horizontal="center" vertical="center"/>
    </xf>
    <xf numFmtId="0" fontId="14" fillId="12" borderId="105" xfId="0" applyFont="1" applyFill="1" applyBorder="1" applyAlignment="1">
      <alignment horizontal="center" vertical="center"/>
    </xf>
    <xf numFmtId="0" fontId="0" fillId="2" borderId="20" xfId="0" applyFill="1" applyBorder="1"/>
    <xf numFmtId="0" fontId="1" fillId="2" borderId="20" xfId="0" applyFont="1" applyFill="1" applyBorder="1"/>
    <xf numFmtId="0" fontId="9" fillId="2" borderId="3" xfId="0" applyFont="1" applyFill="1" applyBorder="1"/>
    <xf numFmtId="0" fontId="4" fillId="0" borderId="3" xfId="0" applyFont="1" applyBorder="1"/>
    <xf numFmtId="0" fontId="0" fillId="8" borderId="65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2" borderId="8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62" xfId="0" applyNumberFormat="1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1" fontId="14" fillId="3" borderId="62" xfId="0" applyNumberFormat="1" applyFont="1" applyFill="1" applyBorder="1" applyAlignment="1">
      <alignment horizontal="center" vertical="center"/>
    </xf>
    <xf numFmtId="2" fontId="14" fillId="3" borderId="62" xfId="0" applyNumberFormat="1" applyFont="1" applyFill="1" applyBorder="1" applyAlignment="1">
      <alignment horizontal="center" vertical="center"/>
    </xf>
    <xf numFmtId="0" fontId="1" fillId="0" borderId="15" xfId="0" applyFont="1" applyBorder="1"/>
    <xf numFmtId="0" fontId="1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9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 wrapText="1"/>
    </xf>
    <xf numFmtId="0" fontId="18" fillId="0" borderId="27" xfId="0" applyFont="1" applyBorder="1"/>
    <xf numFmtId="0" fontId="0" fillId="0" borderId="78" xfId="0" applyBorder="1"/>
    <xf numFmtId="0" fontId="1" fillId="0" borderId="67" xfId="0" applyFont="1" applyBorder="1"/>
    <xf numFmtId="0" fontId="0" fillId="0" borderId="67" xfId="0" applyBorder="1" applyAlignment="1">
      <alignment horizontal="left" vertical="center"/>
    </xf>
    <xf numFmtId="0" fontId="17" fillId="0" borderId="82" xfId="0" applyFont="1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18" fillId="0" borderId="47" xfId="0" applyFont="1" applyBorder="1"/>
    <xf numFmtId="0" fontId="0" fillId="0" borderId="107" xfId="0" applyBorder="1"/>
    <xf numFmtId="0" fontId="0" fillId="0" borderId="31" xfId="0" applyBorder="1" applyAlignment="1">
      <alignment horizontal="center" vertical="center"/>
    </xf>
    <xf numFmtId="0" fontId="0" fillId="0" borderId="67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19" fillId="0" borderId="82" xfId="0" applyFont="1" applyBorder="1" applyAlignment="1">
      <alignment horizontal="left" vertical="center" wrapText="1"/>
    </xf>
    <xf numFmtId="0" fontId="0" fillId="0" borderId="83" xfId="0" applyBorder="1" applyAlignment="1">
      <alignment vertical="center"/>
    </xf>
    <xf numFmtId="0" fontId="19" fillId="0" borderId="82" xfId="0" applyFont="1" applyBorder="1" applyAlignment="1">
      <alignment vertical="center" wrapText="1"/>
    </xf>
    <xf numFmtId="0" fontId="0" fillId="0" borderId="83" xfId="0" applyBorder="1"/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0" fillId="7" borderId="15" xfId="0" applyFill="1" applyBorder="1"/>
    <xf numFmtId="0" fontId="0" fillId="7" borderId="15" xfId="0" applyFill="1" applyBorder="1" applyAlignment="1">
      <alignment horizontal="center" vertical="center"/>
    </xf>
    <xf numFmtId="0" fontId="22" fillId="0" borderId="15" xfId="0" applyFont="1" applyBorder="1"/>
    <xf numFmtId="0" fontId="1" fillId="0" borderId="23" xfId="0" applyFont="1" applyBorder="1"/>
    <xf numFmtId="0" fontId="0" fillId="0" borderId="25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65" xfId="0" applyFont="1" applyBorder="1"/>
    <xf numFmtId="0" fontId="0" fillId="7" borderId="24" xfId="0" applyFill="1" applyBorder="1"/>
    <xf numFmtId="0" fontId="0" fillId="0" borderId="24" xfId="0" applyBorder="1"/>
    <xf numFmtId="0" fontId="22" fillId="0" borderId="23" xfId="0" applyFont="1" applyBorder="1"/>
    <xf numFmtId="0" fontId="0" fillId="0" borderId="65" xfId="0" applyBorder="1"/>
    <xf numFmtId="0" fontId="1" fillId="0" borderId="4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8" xfId="0" applyBorder="1"/>
    <xf numFmtId="0" fontId="1" fillId="0" borderId="108" xfId="0" applyFont="1" applyBorder="1"/>
    <xf numFmtId="0" fontId="26" fillId="2" borderId="20" xfId="0" applyFont="1" applyFill="1" applyBorder="1"/>
    <xf numFmtId="0" fontId="26" fillId="0" borderId="1" xfId="0" applyFont="1" applyBorder="1"/>
    <xf numFmtId="0" fontId="26" fillId="2" borderId="1" xfId="0" applyFont="1" applyFill="1" applyBorder="1"/>
    <xf numFmtId="0" fontId="26" fillId="2" borderId="3" xfId="0" applyFont="1" applyFill="1" applyBorder="1"/>
    <xf numFmtId="0" fontId="26" fillId="0" borderId="3" xfId="0" applyFont="1" applyBorder="1"/>
    <xf numFmtId="0" fontId="1" fillId="2" borderId="100" xfId="0" applyFont="1" applyFill="1" applyBorder="1" applyAlignment="1">
      <alignment horizontal="center" vertical="center"/>
    </xf>
    <xf numFmtId="0" fontId="1" fillId="0" borderId="0" xfId="0" applyFont="1"/>
    <xf numFmtId="0" fontId="27" fillId="0" borderId="0" xfId="0" applyFont="1"/>
    <xf numFmtId="0" fontId="1" fillId="17" borderId="69" xfId="0" applyFont="1" applyFill="1" applyBorder="1"/>
    <xf numFmtId="0" fontId="30" fillId="17" borderId="70" xfId="0" applyFont="1" applyFill="1" applyBorder="1"/>
    <xf numFmtId="0" fontId="0" fillId="0" borderId="110" xfId="0" applyBorder="1"/>
    <xf numFmtId="0" fontId="1" fillId="9" borderId="70" xfId="0" applyFont="1" applyFill="1" applyBorder="1"/>
    <xf numFmtId="0" fontId="12" fillId="0" borderId="99" xfId="0" applyFont="1" applyBorder="1"/>
    <xf numFmtId="0" fontId="1" fillId="13" borderId="70" xfId="0" applyFont="1" applyFill="1" applyBorder="1"/>
    <xf numFmtId="0" fontId="30" fillId="13" borderId="70" xfId="0" applyFont="1" applyFill="1" applyBorder="1"/>
    <xf numFmtId="0" fontId="0" fillId="0" borderId="70" xfId="0" applyBorder="1"/>
    <xf numFmtId="0" fontId="13" fillId="17" borderId="70" xfId="0" applyFont="1" applyFill="1" applyBorder="1"/>
    <xf numFmtId="0" fontId="30" fillId="9" borderId="70" xfId="0" applyFont="1" applyFill="1" applyBorder="1"/>
    <xf numFmtId="0" fontId="30" fillId="9" borderId="101" xfId="0" applyFont="1" applyFill="1" applyBorder="1"/>
    <xf numFmtId="0" fontId="31" fillId="17" borderId="70" xfId="0" applyFont="1" applyFill="1" applyBorder="1"/>
    <xf numFmtId="0" fontId="0" fillId="0" borderId="111" xfId="0" applyBorder="1"/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/>
    <xf numFmtId="0" fontId="1" fillId="9" borderId="17" xfId="0" applyFont="1" applyFill="1" applyBorder="1" applyAlignment="1">
      <alignment horizontal="center" vertical="center"/>
    </xf>
    <xf numFmtId="0" fontId="1" fillId="12" borderId="1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6" borderId="60" xfId="0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0" fillId="8" borderId="82" xfId="0" applyFill="1" applyBorder="1"/>
    <xf numFmtId="0" fontId="0" fillId="8" borderId="82" xfId="0" applyFill="1" applyBorder="1" applyAlignment="1">
      <alignment horizontal="center"/>
    </xf>
    <xf numFmtId="0" fontId="0" fillId="13" borderId="32" xfId="0" applyFill="1" applyBorder="1"/>
    <xf numFmtId="0" fontId="0" fillId="2" borderId="16" xfId="0" applyFill="1" applyBorder="1"/>
    <xf numFmtId="0" fontId="0" fillId="8" borderId="104" xfId="0" applyFill="1" applyBorder="1"/>
    <xf numFmtId="0" fontId="0" fillId="8" borderId="112" xfId="0" applyFill="1" applyBorder="1"/>
    <xf numFmtId="0" fontId="1" fillId="0" borderId="20" xfId="0" applyFont="1" applyBorder="1"/>
    <xf numFmtId="0" fontId="33" fillId="8" borderId="82" xfId="0" applyFont="1" applyFill="1" applyBorder="1"/>
    <xf numFmtId="0" fontId="33" fillId="2" borderId="1" xfId="0" applyFont="1" applyFill="1" applyBorder="1"/>
    <xf numFmtId="0" fontId="7" fillId="13" borderId="33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12" borderId="94" xfId="0" applyFont="1" applyFill="1" applyBorder="1" applyAlignment="1">
      <alignment horizontal="center" vertical="center"/>
    </xf>
    <xf numFmtId="0" fontId="0" fillId="0" borderId="34" xfId="0" applyBorder="1"/>
    <xf numFmtId="0" fontId="0" fillId="13" borderId="28" xfId="0" applyFill="1" applyBorder="1" applyAlignment="1">
      <alignment horizontal="center" vertical="center"/>
    </xf>
    <xf numFmtId="0" fontId="0" fillId="9" borderId="64" xfId="0" applyFill="1" applyBorder="1" applyAlignment="1">
      <alignment horizontal="center" vertical="center"/>
    </xf>
    <xf numFmtId="0" fontId="0" fillId="12" borderId="113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7" fillId="7" borderId="23" xfId="0" applyFont="1" applyFill="1" applyBorder="1"/>
    <xf numFmtId="0" fontId="7" fillId="7" borderId="25" xfId="0" applyFont="1" applyFill="1" applyBorder="1"/>
    <xf numFmtId="0" fontId="0" fillId="0" borderId="22" xfId="0" applyBorder="1"/>
    <xf numFmtId="0" fontId="0" fillId="2" borderId="24" xfId="0" applyFill="1" applyBorder="1"/>
    <xf numFmtId="0" fontId="1" fillId="0" borderId="38" xfId="0" applyFont="1" applyBorder="1" applyAlignment="1">
      <alignment horizontal="center" vertical="center"/>
    </xf>
    <xf numFmtId="0" fontId="0" fillId="2" borderId="26" xfId="0" applyFill="1" applyBorder="1"/>
    <xf numFmtId="0" fontId="1" fillId="2" borderId="27" xfId="0" applyFont="1" applyFill="1" applyBorder="1" applyAlignment="1">
      <alignment horizontal="center" vertical="center"/>
    </xf>
    <xf numFmtId="0" fontId="8" fillId="2" borderId="78" xfId="0" applyFont="1" applyFill="1" applyBorder="1"/>
    <xf numFmtId="0" fontId="7" fillId="2" borderId="43" xfId="0" applyFont="1" applyFill="1" applyBorder="1"/>
    <xf numFmtId="0" fontId="7" fillId="9" borderId="78" xfId="0" applyFont="1" applyFill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4" fillId="2" borderId="7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82" xfId="0" applyFont="1" applyBorder="1"/>
    <xf numFmtId="0" fontId="1" fillId="0" borderId="35" xfId="0" applyFont="1" applyBorder="1"/>
    <xf numFmtId="0" fontId="1" fillId="9" borderId="55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0" fillId="8" borderId="106" xfId="0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6" borderId="55" xfId="0" applyFill="1" applyBorder="1" applyAlignment="1">
      <alignment horizontal="center" vertical="center"/>
    </xf>
    <xf numFmtId="0" fontId="0" fillId="0" borderId="59" xfId="0" applyBorder="1"/>
    <xf numFmtId="0" fontId="7" fillId="0" borderId="65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89" xfId="0" applyFill="1" applyBorder="1" applyAlignment="1">
      <alignment horizontal="center" vertical="center"/>
    </xf>
    <xf numFmtId="0" fontId="0" fillId="0" borderId="115" xfId="0" applyBorder="1"/>
    <xf numFmtId="0" fontId="30" fillId="13" borderId="110" xfId="0" applyFont="1" applyFill="1" applyBorder="1"/>
    <xf numFmtId="0" fontId="0" fillId="0" borderId="87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4" xfId="0" applyBorder="1"/>
    <xf numFmtId="0" fontId="25" fillId="2" borderId="15" xfId="0" applyFont="1" applyFill="1" applyBorder="1"/>
    <xf numFmtId="0" fontId="0" fillId="13" borderId="4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9" borderId="87" xfId="0" applyFill="1" applyBorder="1" applyAlignment="1">
      <alignment horizontal="center" vertical="center"/>
    </xf>
    <xf numFmtId="0" fontId="0" fillId="12" borderId="116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8" borderId="82" xfId="0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2" borderId="66" xfId="0" applyFont="1" applyFill="1" applyBorder="1" applyAlignment="1">
      <alignment horizontal="center" vertical="center"/>
    </xf>
    <xf numFmtId="0" fontId="7" fillId="2" borderId="117" xfId="0" applyFont="1" applyFill="1" applyBorder="1"/>
    <xf numFmtId="0" fontId="0" fillId="8" borderId="118" xfId="0" applyFill="1" applyBorder="1" applyAlignment="1">
      <alignment horizontal="center" vertical="center"/>
    </xf>
    <xf numFmtId="0" fontId="0" fillId="2" borderId="78" xfId="0" applyFill="1" applyBorder="1"/>
    <xf numFmtId="0" fontId="0" fillId="2" borderId="117" xfId="0" applyFill="1" applyBorder="1"/>
    <xf numFmtId="0" fontId="0" fillId="13" borderId="27" xfId="0" applyFill="1" applyBorder="1" applyAlignment="1">
      <alignment horizontal="center" vertical="center"/>
    </xf>
    <xf numFmtId="0" fontId="0" fillId="9" borderId="78" xfId="0" applyFill="1" applyBorder="1" applyAlignment="1">
      <alignment horizontal="center" vertical="center"/>
    </xf>
    <xf numFmtId="0" fontId="0" fillId="12" borderId="6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/>
    </xf>
    <xf numFmtId="0" fontId="0" fillId="2" borderId="66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92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4" fillId="2" borderId="117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0" fillId="0" borderId="97" xfId="0" applyBorder="1"/>
    <xf numFmtId="0" fontId="0" fillId="0" borderId="26" xfId="0" applyBorder="1"/>
    <xf numFmtId="0" fontId="1" fillId="0" borderId="26" xfId="0" applyFont="1" applyBorder="1"/>
    <xf numFmtId="0" fontId="1" fillId="0" borderId="34" xfId="0" applyFont="1" applyBorder="1"/>
    <xf numFmtId="0" fontId="1" fillId="13" borderId="39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12" borderId="9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0" fillId="0" borderId="70" xfId="0" applyFont="1" applyBorder="1"/>
    <xf numFmtId="0" fontId="30" fillId="0" borderId="0" xfId="0" applyFont="1"/>
    <xf numFmtId="0" fontId="1" fillId="17" borderId="70" xfId="0" applyFont="1" applyFill="1" applyBorder="1"/>
    <xf numFmtId="0" fontId="1" fillId="4" borderId="70" xfId="0" applyFont="1" applyFill="1" applyBorder="1"/>
    <xf numFmtId="0" fontId="30" fillId="4" borderId="70" xfId="0" applyFont="1" applyFill="1" applyBorder="1"/>
    <xf numFmtId="0" fontId="30" fillId="4" borderId="101" xfId="0" applyFont="1" applyFill="1" applyBorder="1"/>
    <xf numFmtId="0" fontId="31" fillId="0" borderId="70" xfId="0" applyFont="1" applyBorder="1"/>
    <xf numFmtId="0" fontId="1" fillId="0" borderId="70" xfId="0" applyFont="1" applyBorder="1"/>
    <xf numFmtId="0" fontId="13" fillId="17" borderId="71" xfId="0" applyFont="1" applyFill="1" applyBorder="1"/>
    <xf numFmtId="0" fontId="31" fillId="0" borderId="69" xfId="0" applyFont="1" applyBorder="1"/>
    <xf numFmtId="0" fontId="31" fillId="13" borderId="70" xfId="0" applyFont="1" applyFill="1" applyBorder="1" applyAlignment="1">
      <alignment wrapText="1"/>
    </xf>
    <xf numFmtId="0" fontId="31" fillId="17" borderId="7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1" fillId="13" borderId="70" xfId="0" applyFont="1" applyFill="1" applyBorder="1" applyAlignment="1">
      <alignment vertical="center" wrapText="1"/>
    </xf>
    <xf numFmtId="0" fontId="12" fillId="7" borderId="69" xfId="0" applyFont="1" applyFill="1" applyBorder="1"/>
    <xf numFmtId="0" fontId="29" fillId="18" borderId="119" xfId="0" applyFont="1" applyFill="1" applyBorder="1"/>
    <xf numFmtId="0" fontId="28" fillId="18" borderId="73" xfId="0" applyFont="1" applyFill="1" applyBorder="1"/>
    <xf numFmtId="0" fontId="29" fillId="19" borderId="119" xfId="0" applyFont="1" applyFill="1" applyBorder="1"/>
    <xf numFmtId="0" fontId="28" fillId="19" borderId="73" xfId="0" applyFont="1" applyFill="1" applyBorder="1"/>
    <xf numFmtId="0" fontId="29" fillId="15" borderId="119" xfId="0" applyFont="1" applyFill="1" applyBorder="1"/>
    <xf numFmtId="0" fontId="28" fillId="15" borderId="73" xfId="0" applyFont="1" applyFill="1" applyBorder="1"/>
    <xf numFmtId="0" fontId="29" fillId="20" borderId="119" xfId="0" applyFont="1" applyFill="1" applyBorder="1" applyAlignment="1">
      <alignment wrapText="1"/>
    </xf>
    <xf numFmtId="0" fontId="28" fillId="20" borderId="73" xfId="0" applyFont="1" applyFill="1" applyBorder="1"/>
    <xf numFmtId="0" fontId="29" fillId="21" borderId="119" xfId="0" applyFont="1" applyFill="1" applyBorder="1"/>
    <xf numFmtId="0" fontId="28" fillId="21" borderId="73" xfId="0" applyFont="1" applyFill="1" applyBorder="1"/>
    <xf numFmtId="0" fontId="34" fillId="3" borderId="119" xfId="0" applyFont="1" applyFill="1" applyBorder="1"/>
    <xf numFmtId="0" fontId="0" fillId="3" borderId="73" xfId="0" applyFill="1" applyBorder="1"/>
    <xf numFmtId="0" fontId="34" fillId="22" borderId="119" xfId="0" applyFont="1" applyFill="1" applyBorder="1"/>
    <xf numFmtId="0" fontId="0" fillId="22" borderId="73" xfId="0" applyFill="1" applyBorder="1"/>
    <xf numFmtId="0" fontId="0" fillId="7" borderId="20" xfId="0" applyFill="1" applyBorder="1"/>
    <xf numFmtId="0" fontId="0" fillId="8" borderId="23" xfId="0" applyFill="1" applyBorder="1" applyAlignment="1">
      <alignment horizontal="center" vertical="center"/>
    </xf>
    <xf numFmtId="0" fontId="3" fillId="0" borderId="20" xfId="0" applyFont="1" applyBorder="1"/>
    <xf numFmtId="0" fontId="22" fillId="23" borderId="120" xfId="0" applyFont="1" applyFill="1" applyBorder="1"/>
    <xf numFmtId="0" fontId="35" fillId="23" borderId="88" xfId="0" applyFont="1" applyFill="1" applyBorder="1"/>
    <xf numFmtId="0" fontId="22" fillId="0" borderId="121" xfId="0" applyFont="1" applyBorder="1"/>
    <xf numFmtId="0" fontId="35" fillId="0" borderId="3" xfId="0" applyFont="1" applyBorder="1"/>
    <xf numFmtId="0" fontId="22" fillId="23" borderId="121" xfId="0" applyFont="1" applyFill="1" applyBorder="1"/>
    <xf numFmtId="0" fontId="35" fillId="23" borderId="3" xfId="0" applyFont="1" applyFill="1" applyBorder="1"/>
    <xf numFmtId="0" fontId="22" fillId="23" borderId="122" xfId="0" applyFont="1" applyFill="1" applyBorder="1"/>
    <xf numFmtId="0" fontId="35" fillId="23" borderId="123" xfId="0" applyFont="1" applyFill="1" applyBorder="1"/>
    <xf numFmtId="0" fontId="27" fillId="0" borderId="15" xfId="0" applyFont="1" applyBorder="1"/>
    <xf numFmtId="0" fontId="34" fillId="24" borderId="119" xfId="0" applyFont="1" applyFill="1" applyBorder="1"/>
    <xf numFmtId="0" fontId="0" fillId="24" borderId="73" xfId="0" applyFill="1" applyBorder="1"/>
    <xf numFmtId="0" fontId="12" fillId="0" borderId="69" xfId="0" applyFont="1" applyBorder="1"/>
    <xf numFmtId="0" fontId="34" fillId="0" borderId="0" xfId="0" applyFont="1"/>
    <xf numFmtId="0" fontId="12" fillId="0" borderId="0" xfId="0" applyFont="1"/>
    <xf numFmtId="0" fontId="12" fillId="0" borderId="110" xfId="0" applyFont="1" applyBorder="1"/>
    <xf numFmtId="0" fontId="12" fillId="7" borderId="99" xfId="0" applyFont="1" applyFill="1" applyBorder="1"/>
    <xf numFmtId="0" fontId="0" fillId="25" borderId="101" xfId="0" applyFill="1" applyBorder="1"/>
    <xf numFmtId="0" fontId="1" fillId="25" borderId="70" xfId="0" applyFont="1" applyFill="1" applyBorder="1"/>
    <xf numFmtId="0" fontId="1" fillId="25" borderId="99" xfId="0" applyFont="1" applyFill="1" applyBorder="1"/>
    <xf numFmtId="0" fontId="0" fillId="0" borderId="23" xfId="0" applyBorder="1"/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7" fillId="0" borderId="78" xfId="0" applyFont="1" applyBorder="1"/>
    <xf numFmtId="0" fontId="0" fillId="0" borderId="66" xfId="0" applyBorder="1"/>
    <xf numFmtId="0" fontId="27" fillId="0" borderId="82" xfId="0" applyFont="1" applyBorder="1"/>
    <xf numFmtId="0" fontId="27" fillId="0" borderId="26" xfId="0" applyFont="1" applyBorder="1"/>
    <xf numFmtId="0" fontId="0" fillId="8" borderId="27" xfId="0" applyFill="1" applyBorder="1" applyAlignment="1">
      <alignment horizontal="center" vertical="center"/>
    </xf>
    <xf numFmtId="0" fontId="27" fillId="8" borderId="78" xfId="0" applyFont="1" applyFill="1" applyBorder="1"/>
    <xf numFmtId="0" fontId="0" fillId="8" borderId="66" xfId="0" applyFill="1" applyBorder="1"/>
    <xf numFmtId="0" fontId="0" fillId="8" borderId="31" xfId="0" applyFill="1" applyBorder="1" applyAlignment="1">
      <alignment horizontal="center" vertical="center"/>
    </xf>
    <xf numFmtId="0" fontId="27" fillId="8" borderId="15" xfId="0" applyFont="1" applyFill="1" applyBorder="1"/>
    <xf numFmtId="0" fontId="0" fillId="8" borderId="32" xfId="0" applyFill="1" applyBorder="1" applyAlignment="1">
      <alignment horizontal="center" vertical="center"/>
    </xf>
    <xf numFmtId="0" fontId="27" fillId="8" borderId="82" xfId="0" applyFont="1" applyFill="1" applyBorder="1"/>
    <xf numFmtId="0" fontId="0" fillId="8" borderId="15" xfId="0" applyFill="1" applyBorder="1"/>
    <xf numFmtId="0" fontId="0" fillId="8" borderId="26" xfId="0" applyFill="1" applyBorder="1"/>
    <xf numFmtId="0" fontId="27" fillId="8" borderId="23" xfId="0" applyFont="1" applyFill="1" applyBorder="1"/>
    <xf numFmtId="0" fontId="0" fillId="8" borderId="28" xfId="0" applyFill="1" applyBorder="1" applyAlignment="1">
      <alignment horizontal="center" vertical="center"/>
    </xf>
    <xf numFmtId="0" fontId="0" fillId="8" borderId="97" xfId="0" applyFill="1" applyBorder="1"/>
    <xf numFmtId="0" fontId="36" fillId="0" borderId="67" xfId="0" applyFont="1" applyBorder="1"/>
    <xf numFmtId="0" fontId="36" fillId="0" borderId="83" xfId="0" applyFont="1" applyBorder="1"/>
    <xf numFmtId="0" fontId="0" fillId="0" borderId="28" xfId="0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94" xfId="0" applyFill="1" applyBorder="1"/>
    <xf numFmtId="0" fontId="27" fillId="8" borderId="26" xfId="0" applyFont="1" applyFill="1" applyBorder="1"/>
    <xf numFmtId="0" fontId="1" fillId="0" borderId="73" xfId="0" applyFont="1" applyBorder="1" applyAlignment="1">
      <alignment horizontal="center"/>
    </xf>
    <xf numFmtId="0" fontId="37" fillId="0" borderId="0" xfId="0" applyFont="1"/>
    <xf numFmtId="0" fontId="0" fillId="26" borderId="15" xfId="0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/>
    </xf>
    <xf numFmtId="0" fontId="1" fillId="26" borderId="15" xfId="0" applyFont="1" applyFill="1" applyBorder="1" applyAlignment="1">
      <alignment horizontal="center" vertical="center"/>
    </xf>
    <xf numFmtId="0" fontId="38" fillId="26" borderId="15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0" fillId="26" borderId="23" xfId="0" applyFill="1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0" fillId="0" borderId="82" xfId="0" applyBorder="1" applyAlignment="1">
      <alignment horizontal="center" vertical="center"/>
    </xf>
    <xf numFmtId="0" fontId="0" fillId="26" borderId="82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6" borderId="15" xfId="0" applyFill="1" applyBorder="1" applyAlignment="1">
      <alignment horizontal="center" vertical="center" wrapText="1"/>
    </xf>
    <xf numFmtId="0" fontId="1" fillId="4" borderId="67" xfId="0" applyFont="1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/>
    </xf>
    <xf numFmtId="0" fontId="1" fillId="4" borderId="83" xfId="0" applyFont="1" applyFill="1" applyBorder="1" applyAlignment="1">
      <alignment horizontal="center" vertical="center"/>
    </xf>
    <xf numFmtId="0" fontId="0" fillId="26" borderId="82" xfId="0" applyFill="1" applyBorder="1" applyAlignment="1">
      <alignment horizontal="center" vertical="center" wrapText="1"/>
    </xf>
    <xf numFmtId="0" fontId="1" fillId="0" borderId="40" xfId="0" applyFont="1" applyBorder="1"/>
    <xf numFmtId="0" fontId="0" fillId="26" borderId="41" xfId="0" applyFill="1" applyBorder="1" applyAlignment="1">
      <alignment horizontal="center" vertical="center" wrapText="1"/>
    </xf>
    <xf numFmtId="0" fontId="1" fillId="4" borderId="96" xfId="0" applyFont="1" applyFill="1" applyBorder="1"/>
    <xf numFmtId="0" fontId="0" fillId="0" borderId="28" xfId="0" applyBorder="1"/>
    <xf numFmtId="0" fontId="0" fillId="0" borderId="34" xfId="0" applyBorder="1" applyAlignment="1">
      <alignment horizontal="center"/>
    </xf>
    <xf numFmtId="0" fontId="0" fillId="26" borderId="26" xfId="0" applyFill="1" applyBorder="1" applyAlignment="1">
      <alignment horizontal="center" vertical="center" wrapText="1"/>
    </xf>
    <xf numFmtId="0" fontId="1" fillId="4" borderId="97" xfId="0" applyFont="1" applyFill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4" borderId="96" xfId="0" applyFont="1" applyFill="1" applyBorder="1" applyAlignment="1">
      <alignment horizontal="center" vertical="center"/>
    </xf>
    <xf numFmtId="0" fontId="0" fillId="26" borderId="26" xfId="0" applyFill="1" applyBorder="1" applyAlignment="1">
      <alignment horizontal="center" vertical="center"/>
    </xf>
    <xf numFmtId="0" fontId="36" fillId="0" borderId="15" xfId="0" applyFont="1" applyBorder="1"/>
    <xf numFmtId="0" fontId="22" fillId="0" borderId="20" xfId="0" applyFont="1" applyBorder="1"/>
    <xf numFmtId="0" fontId="0" fillId="7" borderId="26" xfId="0" applyFill="1" applyBorder="1"/>
    <xf numFmtId="0" fontId="1" fillId="4" borderId="15" xfId="0" applyFont="1" applyFill="1" applyBorder="1"/>
    <xf numFmtId="0" fontId="2" fillId="3" borderId="52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90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13" borderId="93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1" fillId="9" borderId="78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12" borderId="66" xfId="0" applyFont="1" applyFill="1" applyBorder="1" applyAlignment="1">
      <alignment horizontal="center" vertical="center" wrapText="1"/>
    </xf>
    <xf numFmtId="0" fontId="1" fillId="12" borderId="94" xfId="0" applyFont="1" applyFill="1" applyBorder="1" applyAlignment="1">
      <alignment horizontal="center" vertical="center" wrapText="1"/>
    </xf>
    <xf numFmtId="0" fontId="1" fillId="7" borderId="43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3" borderId="42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1" fillId="9" borderId="86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10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wrapText="1"/>
    </xf>
    <xf numFmtId="0" fontId="2" fillId="0" borderId="11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9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9" borderId="47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center"/>
    </xf>
    <xf numFmtId="0" fontId="1" fillId="11" borderId="42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93" xfId="0" applyFont="1" applyBorder="1" applyAlignment="1">
      <alignment horizontal="left"/>
    </xf>
    <xf numFmtId="0" fontId="1" fillId="0" borderId="99" xfId="0" applyFont="1" applyBorder="1" applyAlignment="1">
      <alignment horizontal="left"/>
    </xf>
    <xf numFmtId="0" fontId="1" fillId="0" borderId="90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" fillId="0" borderId="95" xfId="0" applyFont="1" applyBorder="1" applyAlignment="1">
      <alignment horizontal="left"/>
    </xf>
    <xf numFmtId="0" fontId="1" fillId="0" borderId="93" xfId="0" applyFont="1" applyBorder="1" applyAlignment="1">
      <alignment horizontal="left"/>
    </xf>
    <xf numFmtId="0" fontId="1" fillId="3" borderId="15" xfId="0" applyFont="1" applyFill="1" applyBorder="1" applyAlignment="1">
      <alignment horizontal="center" vertical="top" wrapText="1"/>
    </xf>
    <xf numFmtId="0" fontId="1" fillId="3" borderId="23" xfId="0" applyFont="1" applyFill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65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74" xfId="0" applyFont="1" applyFill="1" applyBorder="1" applyAlignment="1">
      <alignment horizontal="center" vertical="center" wrapText="1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top" wrapText="1"/>
    </xf>
    <xf numFmtId="0" fontId="1" fillId="3" borderId="43" xfId="0" applyFont="1" applyFill="1" applyBorder="1" applyAlignment="1">
      <alignment horizontal="center" vertical="top" wrapText="1"/>
    </xf>
    <xf numFmtId="0" fontId="1" fillId="3" borderId="44" xfId="0" applyFont="1" applyFill="1" applyBorder="1" applyAlignment="1">
      <alignment horizontal="center" vertical="top" wrapText="1"/>
    </xf>
    <xf numFmtId="0" fontId="23" fillId="3" borderId="38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74" xfId="0" applyFont="1" applyFill="1" applyBorder="1" applyAlignment="1">
      <alignment horizontal="center" vertical="center"/>
    </xf>
    <xf numFmtId="0" fontId="23" fillId="3" borderId="75" xfId="0" applyFont="1" applyFill="1" applyBorder="1" applyAlignment="1">
      <alignment horizontal="center" vertical="center"/>
    </xf>
    <xf numFmtId="0" fontId="23" fillId="3" borderId="76" xfId="0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7" fillId="0" borderId="0" xfId="0" applyFont="1" applyAlignment="1">
      <alignment horizontal="center"/>
    </xf>
    <xf numFmtId="0" fontId="24" fillId="3" borderId="38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74" xfId="0" applyFont="1" applyFill="1" applyBorder="1" applyAlignment="1">
      <alignment horizontal="center" vertical="center"/>
    </xf>
    <xf numFmtId="0" fontId="24" fillId="3" borderId="75" xfId="0" applyFont="1" applyFill="1" applyBorder="1" applyAlignment="1">
      <alignment horizontal="center" vertical="center"/>
    </xf>
    <xf numFmtId="0" fontId="24" fillId="3" borderId="76" xfId="0" applyFont="1" applyFill="1" applyBorder="1" applyAlignment="1">
      <alignment horizontal="center" vertical="center"/>
    </xf>
    <xf numFmtId="0" fontId="24" fillId="3" borderId="7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dimension ref="A1:H8"/>
  <sheetViews>
    <sheetView workbookViewId="0">
      <selection activeCell="B3" sqref="B3:B8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6" customWidth="1"/>
  </cols>
  <sheetData>
    <row r="1" spans="1:8" ht="29.1" customHeight="1">
      <c r="A1" s="562" t="s">
        <v>0</v>
      </c>
      <c r="B1" s="563"/>
      <c r="C1" s="570" t="s">
        <v>1</v>
      </c>
      <c r="D1" s="572" t="s">
        <v>2</v>
      </c>
      <c r="E1" s="574" t="s">
        <v>3</v>
      </c>
      <c r="F1" s="576" t="s">
        <v>4</v>
      </c>
      <c r="G1" s="566" t="s">
        <v>5</v>
      </c>
      <c r="H1" s="568" t="s">
        <v>6</v>
      </c>
    </row>
    <row r="2" spans="1:8" ht="29.1" customHeight="1">
      <c r="A2" s="564"/>
      <c r="B2" s="565"/>
      <c r="C2" s="571"/>
      <c r="D2" s="573"/>
      <c r="E2" s="575"/>
      <c r="F2" s="577"/>
      <c r="G2" s="567"/>
      <c r="H2" s="569"/>
    </row>
    <row r="3" spans="1:8">
      <c r="A3" s="89">
        <v>1</v>
      </c>
      <c r="B3" s="28" t="s">
        <v>7</v>
      </c>
      <c r="C3" s="236">
        <v>2</v>
      </c>
      <c r="D3" s="137"/>
      <c r="E3" s="231"/>
      <c r="F3" s="40">
        <v>2</v>
      </c>
      <c r="G3" s="168" t="s">
        <v>8</v>
      </c>
      <c r="H3" s="138"/>
    </row>
    <row r="4" spans="1:8">
      <c r="A4" s="87">
        <v>2</v>
      </c>
      <c r="B4" s="29" t="s">
        <v>9</v>
      </c>
      <c r="C4" s="236">
        <v>2</v>
      </c>
      <c r="D4" s="137"/>
      <c r="E4" s="231"/>
      <c r="F4" s="267">
        <v>1</v>
      </c>
      <c r="G4" s="136" t="s">
        <v>10</v>
      </c>
      <c r="H4" s="139"/>
    </row>
    <row r="5" spans="1:8">
      <c r="A5" s="89">
        <v>3</v>
      </c>
      <c r="B5" s="28" t="s">
        <v>11</v>
      </c>
      <c r="C5" s="236">
        <v>2</v>
      </c>
      <c r="D5" s="137"/>
      <c r="E5" s="231"/>
      <c r="F5" s="40">
        <v>1</v>
      </c>
      <c r="G5" s="135" t="s">
        <v>12</v>
      </c>
      <c r="H5" s="138"/>
    </row>
    <row r="6" spans="1:8">
      <c r="A6" s="87">
        <v>4</v>
      </c>
      <c r="B6" s="29" t="s">
        <v>13</v>
      </c>
      <c r="C6" s="236">
        <v>2</v>
      </c>
      <c r="D6" s="137"/>
      <c r="E6" s="231"/>
      <c r="F6" s="267">
        <v>2</v>
      </c>
      <c r="G6" s="136" t="s">
        <v>12</v>
      </c>
      <c r="H6" s="139"/>
    </row>
    <row r="7" spans="1:8">
      <c r="A7" s="89">
        <v>5</v>
      </c>
      <c r="B7" s="28" t="s">
        <v>14</v>
      </c>
      <c r="C7" s="236">
        <v>2</v>
      </c>
      <c r="D7" s="137"/>
      <c r="E7" s="231"/>
      <c r="F7" s="40">
        <v>2</v>
      </c>
      <c r="G7" s="135" t="s">
        <v>15</v>
      </c>
      <c r="H7" s="138"/>
    </row>
    <row r="8" spans="1:8">
      <c r="A8" s="140">
        <v>6</v>
      </c>
      <c r="B8" s="141" t="s">
        <v>16</v>
      </c>
      <c r="C8" s="265">
        <v>2</v>
      </c>
      <c r="D8" s="142"/>
      <c r="E8" s="266"/>
      <c r="F8" s="268">
        <v>1</v>
      </c>
      <c r="G8" s="143" t="s">
        <v>17</v>
      </c>
      <c r="H8" s="144"/>
    </row>
  </sheetData>
  <mergeCells count="7">
    <mergeCell ref="A1:B2"/>
    <mergeCell ref="G1:G2"/>
    <mergeCell ref="H1:H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dimension ref="A1:K35"/>
  <sheetViews>
    <sheetView workbookViewId="0">
      <selection activeCell="M10" sqref="M10"/>
    </sheetView>
  </sheetViews>
  <sheetFormatPr defaultRowHeight="15.7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20.25" customWidth="1"/>
    <col min="8" max="8" width="4.125" customWidth="1"/>
    <col min="9" max="9" width="5.375" customWidth="1"/>
    <col min="10" max="10" width="31.125" customWidth="1"/>
    <col min="11" max="11" width="15.875" customWidth="1"/>
  </cols>
  <sheetData>
    <row r="1" spans="1:11" ht="18.75">
      <c r="A1" s="284" t="s">
        <v>304</v>
      </c>
      <c r="B1" s="285"/>
      <c r="C1" s="301" t="s">
        <v>305</v>
      </c>
      <c r="E1" s="290" t="s">
        <v>306</v>
      </c>
      <c r="F1" s="291"/>
      <c r="G1" s="301" t="s">
        <v>305</v>
      </c>
      <c r="I1" s="290" t="s">
        <v>307</v>
      </c>
      <c r="J1" s="291"/>
      <c r="K1" s="301" t="s">
        <v>305</v>
      </c>
    </row>
    <row r="2" spans="1:11">
      <c r="A2" s="42"/>
      <c r="B2" s="276" t="s">
        <v>235</v>
      </c>
      <c r="C2" s="286" t="s">
        <v>6</v>
      </c>
      <c r="E2" s="42"/>
      <c r="F2" s="276" t="s">
        <v>235</v>
      </c>
      <c r="G2" s="286" t="s">
        <v>6</v>
      </c>
      <c r="I2" s="42"/>
      <c r="J2" s="276" t="s">
        <v>235</v>
      </c>
      <c r="K2" s="286" t="s">
        <v>6</v>
      </c>
    </row>
    <row r="3" spans="1:11">
      <c r="A3" s="292">
        <v>1</v>
      </c>
      <c r="B3" s="279" t="s">
        <v>308</v>
      </c>
      <c r="C3" s="287" t="s">
        <v>73</v>
      </c>
      <c r="D3" s="280"/>
      <c r="E3" s="292">
        <v>1</v>
      </c>
      <c r="F3" s="281" t="s">
        <v>309</v>
      </c>
      <c r="G3" s="293"/>
      <c r="I3" s="299">
        <v>1</v>
      </c>
      <c r="J3" s="277" t="s">
        <v>310</v>
      </c>
      <c r="K3" s="175"/>
    </row>
    <row r="4" spans="1:11">
      <c r="A4" s="292">
        <v>2</v>
      </c>
      <c r="B4" s="282" t="s">
        <v>311</v>
      </c>
      <c r="C4" s="287" t="s">
        <v>73</v>
      </c>
      <c r="D4" s="280"/>
      <c r="E4" s="292">
        <v>2</v>
      </c>
      <c r="F4" s="281" t="s">
        <v>312</v>
      </c>
      <c r="G4" s="293"/>
      <c r="I4" s="299">
        <v>2</v>
      </c>
      <c r="J4" s="277" t="s">
        <v>313</v>
      </c>
      <c r="K4" s="175" t="s">
        <v>17</v>
      </c>
    </row>
    <row r="5" spans="1:11">
      <c r="A5" s="292">
        <v>3</v>
      </c>
      <c r="B5" s="282" t="s">
        <v>314</v>
      </c>
      <c r="C5" s="287" t="s">
        <v>73</v>
      </c>
      <c r="D5" s="280"/>
      <c r="E5" s="292">
        <v>3</v>
      </c>
      <c r="F5" s="281" t="s">
        <v>315</v>
      </c>
      <c r="G5" s="293"/>
      <c r="I5" s="299">
        <v>3</v>
      </c>
      <c r="J5" s="277" t="s">
        <v>316</v>
      </c>
      <c r="K5" s="175"/>
    </row>
    <row r="6" spans="1:11">
      <c r="A6" s="292">
        <v>4</v>
      </c>
      <c r="B6" s="282" t="s">
        <v>317</v>
      </c>
      <c r="C6" s="287" t="s">
        <v>73</v>
      </c>
      <c r="D6" s="280"/>
      <c r="E6" s="292">
        <v>4</v>
      </c>
      <c r="F6" s="281" t="s">
        <v>318</v>
      </c>
      <c r="G6" s="293"/>
      <c r="I6" s="299">
        <v>4</v>
      </c>
      <c r="J6" s="277" t="s">
        <v>319</v>
      </c>
      <c r="K6" s="175"/>
    </row>
    <row r="7" spans="1:11">
      <c r="A7" s="292">
        <v>5</v>
      </c>
      <c r="B7" s="282" t="s">
        <v>320</v>
      </c>
      <c r="C7" s="287" t="s">
        <v>73</v>
      </c>
      <c r="D7" s="280"/>
      <c r="E7" s="292">
        <v>5</v>
      </c>
      <c r="F7" s="281" t="s">
        <v>321</v>
      </c>
      <c r="G7" s="293"/>
      <c r="I7" s="299">
        <v>5</v>
      </c>
      <c r="J7" s="277" t="s">
        <v>322</v>
      </c>
      <c r="K7" s="175"/>
    </row>
    <row r="8" spans="1:11">
      <c r="A8" s="292">
        <v>6</v>
      </c>
      <c r="B8" s="282" t="s">
        <v>323</v>
      </c>
      <c r="C8" s="287" t="s">
        <v>73</v>
      </c>
      <c r="D8" s="280"/>
      <c r="E8" s="292">
        <v>6</v>
      </c>
      <c r="F8" s="281" t="s">
        <v>324</v>
      </c>
      <c r="G8" s="293"/>
      <c r="I8" s="299">
        <v>6</v>
      </c>
      <c r="J8" s="277" t="s">
        <v>325</v>
      </c>
      <c r="K8" s="175"/>
    </row>
    <row r="9" spans="1:11">
      <c r="A9" s="292">
        <v>7</v>
      </c>
      <c r="B9" s="282" t="s">
        <v>326</v>
      </c>
      <c r="C9" s="287" t="s">
        <v>73</v>
      </c>
      <c r="D9" s="280"/>
      <c r="E9" s="292">
        <v>7</v>
      </c>
      <c r="F9" s="281" t="s">
        <v>327</v>
      </c>
      <c r="G9" s="293"/>
      <c r="I9" s="299">
        <v>7</v>
      </c>
      <c r="J9" s="277" t="s">
        <v>328</v>
      </c>
      <c r="K9" s="175"/>
    </row>
    <row r="10" spans="1:11" ht="25.5">
      <c r="A10" s="292">
        <v>8</v>
      </c>
      <c r="B10" s="282" t="s">
        <v>329</v>
      </c>
      <c r="C10" s="287" t="s">
        <v>73</v>
      </c>
      <c r="D10" s="280"/>
      <c r="E10" s="292">
        <v>8</v>
      </c>
      <c r="F10" s="281" t="s">
        <v>330</v>
      </c>
      <c r="G10" s="293"/>
      <c r="I10" s="299">
        <v>8</v>
      </c>
      <c r="J10" s="277" t="s">
        <v>331</v>
      </c>
      <c r="K10" s="175"/>
    </row>
    <row r="11" spans="1:11">
      <c r="A11" s="292">
        <v>9</v>
      </c>
      <c r="B11" s="282" t="s">
        <v>332</v>
      </c>
      <c r="C11" s="287" t="s">
        <v>73</v>
      </c>
      <c r="D11" s="280"/>
      <c r="E11" s="292">
        <v>9</v>
      </c>
      <c r="F11" s="281" t="s">
        <v>333</v>
      </c>
      <c r="G11" s="293"/>
      <c r="I11" s="299">
        <v>9</v>
      </c>
      <c r="J11" s="277" t="s">
        <v>334</v>
      </c>
      <c r="K11" s="175"/>
    </row>
    <row r="12" spans="1:11">
      <c r="A12" s="294">
        <v>10</v>
      </c>
      <c r="B12" s="288" t="s">
        <v>335</v>
      </c>
      <c r="C12" s="289" t="s">
        <v>73</v>
      </c>
      <c r="D12" s="280"/>
      <c r="E12" s="292">
        <v>10</v>
      </c>
      <c r="F12" s="281" t="s">
        <v>336</v>
      </c>
      <c r="G12" s="293"/>
      <c r="I12" s="299">
        <v>10</v>
      </c>
      <c r="J12" s="277" t="s">
        <v>337</v>
      </c>
      <c r="K12" s="175" t="s">
        <v>17</v>
      </c>
    </row>
    <row r="13" spans="1:11">
      <c r="A13" s="280"/>
      <c r="B13" s="280"/>
      <c r="C13" s="280"/>
      <c r="D13" s="280"/>
      <c r="E13" s="292">
        <v>11</v>
      </c>
      <c r="F13" s="283" t="s">
        <v>338</v>
      </c>
      <c r="G13" s="293" t="s">
        <v>17</v>
      </c>
      <c r="I13" s="299">
        <v>11</v>
      </c>
      <c r="J13" s="278" t="s">
        <v>339</v>
      </c>
      <c r="K13" s="175" t="s">
        <v>17</v>
      </c>
    </row>
    <row r="14" spans="1:11">
      <c r="A14" s="280"/>
      <c r="B14" s="280"/>
      <c r="C14" s="280"/>
      <c r="D14" s="280"/>
      <c r="E14" s="292">
        <v>12</v>
      </c>
      <c r="F14" s="281" t="s">
        <v>340</v>
      </c>
      <c r="G14" s="293"/>
      <c r="I14" s="299">
        <v>12</v>
      </c>
      <c r="J14" s="277" t="s">
        <v>341</v>
      </c>
      <c r="K14" s="175"/>
    </row>
    <row r="15" spans="1:11">
      <c r="A15" s="647" t="s">
        <v>236</v>
      </c>
      <c r="B15" s="648"/>
      <c r="C15" s="649"/>
      <c r="D15" s="280"/>
      <c r="E15" s="292">
        <v>13</v>
      </c>
      <c r="F15" s="281" t="s">
        <v>342</v>
      </c>
      <c r="G15" s="293"/>
      <c r="I15" s="299">
        <v>13</v>
      </c>
      <c r="J15" s="277" t="s">
        <v>343</v>
      </c>
      <c r="K15" s="175"/>
    </row>
    <row r="16" spans="1:11">
      <c r="A16" s="658">
        <f>SUM(A12+E18+I21)</f>
        <v>45</v>
      </c>
      <c r="B16" s="659"/>
      <c r="C16" s="660"/>
      <c r="D16" s="280"/>
      <c r="E16" s="292">
        <v>14</v>
      </c>
      <c r="F16" s="281" t="s">
        <v>344</v>
      </c>
      <c r="G16" s="293"/>
      <c r="I16" s="299">
        <v>14</v>
      </c>
      <c r="J16" s="277" t="s">
        <v>345</v>
      </c>
      <c r="K16" s="175"/>
    </row>
    <row r="17" spans="1:11">
      <c r="A17" s="658"/>
      <c r="B17" s="659"/>
      <c r="C17" s="660"/>
      <c r="D17" s="280"/>
      <c r="E17" s="292">
        <v>15</v>
      </c>
      <c r="F17" s="281" t="s">
        <v>346</v>
      </c>
      <c r="G17" s="293"/>
      <c r="I17" s="299">
        <v>15</v>
      </c>
      <c r="J17" s="277" t="s">
        <v>347</v>
      </c>
      <c r="K17" s="175"/>
    </row>
    <row r="18" spans="1:11">
      <c r="A18" s="661"/>
      <c r="B18" s="662"/>
      <c r="C18" s="663"/>
      <c r="D18" s="280"/>
      <c r="E18" s="294">
        <v>16</v>
      </c>
      <c r="F18" s="295" t="s">
        <v>348</v>
      </c>
      <c r="G18" s="296"/>
      <c r="I18" s="300">
        <v>16</v>
      </c>
      <c r="J18" s="277" t="s">
        <v>349</v>
      </c>
      <c r="K18" s="175" t="s">
        <v>17</v>
      </c>
    </row>
    <row r="19" spans="1:11">
      <c r="I19" s="299">
        <v>17</v>
      </c>
      <c r="J19" s="277" t="s">
        <v>350</v>
      </c>
      <c r="K19" s="175"/>
    </row>
    <row r="20" spans="1:11">
      <c r="B20" s="561" t="s">
        <v>351</v>
      </c>
      <c r="I20" s="299">
        <v>18</v>
      </c>
      <c r="J20" s="277" t="s">
        <v>352</v>
      </c>
      <c r="K20" s="175"/>
    </row>
    <row r="21" spans="1:11">
      <c r="I21" s="300">
        <v>19</v>
      </c>
      <c r="J21" s="297" t="s">
        <v>353</v>
      </c>
      <c r="K21" s="298"/>
    </row>
    <row r="24" spans="1:11">
      <c r="E24" s="24"/>
      <c r="F24" s="276" t="s">
        <v>354</v>
      </c>
      <c r="G24" s="23" t="s">
        <v>238</v>
      </c>
      <c r="H24" s="276" t="s">
        <v>355</v>
      </c>
      <c r="I24" s="276"/>
      <c r="J24" s="532" t="s">
        <v>239</v>
      </c>
      <c r="K24" s="535" t="s">
        <v>240</v>
      </c>
    </row>
    <row r="25" spans="1:11">
      <c r="E25" s="26">
        <v>1</v>
      </c>
      <c r="F25" s="24" t="s">
        <v>17</v>
      </c>
      <c r="G25" s="26">
        <v>10</v>
      </c>
      <c r="H25" s="656" t="s">
        <v>356</v>
      </c>
      <c r="I25" s="656"/>
      <c r="J25" s="533">
        <f>COUNTIF(G3:G18:K3:K21, "Andy")</f>
        <v>5</v>
      </c>
      <c r="K25" s="535">
        <f>SUM(G25-J25)</f>
        <v>5</v>
      </c>
    </row>
    <row r="26" spans="1:11">
      <c r="E26" s="26">
        <v>2</v>
      </c>
      <c r="F26" s="24" t="s">
        <v>203</v>
      </c>
      <c r="G26" s="26">
        <v>10</v>
      </c>
      <c r="H26" s="656" t="s">
        <v>356</v>
      </c>
      <c r="I26" s="656"/>
      <c r="J26" s="534">
        <f>COUNTIF(G3:G18:K3:K21, "Bode")</f>
        <v>0</v>
      </c>
      <c r="K26" s="535">
        <f>SUM(G26-J26)</f>
        <v>10</v>
      </c>
    </row>
    <row r="27" spans="1:11">
      <c r="E27" s="26">
        <v>3</v>
      </c>
      <c r="F27" s="24" t="s">
        <v>12</v>
      </c>
      <c r="G27" s="26">
        <v>4</v>
      </c>
      <c r="H27" s="656" t="s">
        <v>356</v>
      </c>
      <c r="I27" s="656"/>
      <c r="J27" s="533">
        <f>COUNTIF(G3:G18:K3:K21, "Kalin")</f>
        <v>0</v>
      </c>
      <c r="K27" s="535">
        <f>SUM(G27-J27)</f>
        <v>4</v>
      </c>
    </row>
    <row r="28" spans="1:11">
      <c r="E28" s="26">
        <v>4</v>
      </c>
      <c r="F28" s="24" t="s">
        <v>73</v>
      </c>
      <c r="G28" s="26">
        <v>10</v>
      </c>
      <c r="H28" s="656" t="s">
        <v>356</v>
      </c>
      <c r="I28" s="656"/>
      <c r="J28" s="533">
        <f>COUNTIF(G3:G18:K3:K21:C3:C12, "Anthony")</f>
        <v>10</v>
      </c>
      <c r="K28" s="535">
        <f>SUM(G28-J28)</f>
        <v>0</v>
      </c>
    </row>
    <row r="29" spans="1:11">
      <c r="E29" s="26">
        <v>5</v>
      </c>
      <c r="F29" s="24" t="s">
        <v>51</v>
      </c>
      <c r="G29" s="26">
        <v>4</v>
      </c>
      <c r="H29" s="656" t="s">
        <v>356</v>
      </c>
      <c r="I29" s="656"/>
      <c r="J29" s="533">
        <f>COUNTIF(G3:G18:K3:K21, "Nick")</f>
        <v>0</v>
      </c>
      <c r="K29" s="535">
        <f>SUM(G29-J29)</f>
        <v>4</v>
      </c>
    </row>
    <row r="30" spans="1:11">
      <c r="E30" s="26">
        <v>6</v>
      </c>
      <c r="F30" s="24" t="s">
        <v>79</v>
      </c>
      <c r="G30" s="26">
        <v>8</v>
      </c>
      <c r="H30" s="656" t="s">
        <v>356</v>
      </c>
      <c r="I30" s="656"/>
      <c r="J30" s="533">
        <f>COUNTIF(G4:G19:K4:K22, "Pengfei")</f>
        <v>0</v>
      </c>
      <c r="K30" s="535">
        <f>SUM(G30-J30)</f>
        <v>8</v>
      </c>
    </row>
    <row r="31" spans="1:11">
      <c r="E31" s="530"/>
      <c r="F31" s="530"/>
      <c r="G31" s="530"/>
      <c r="H31" s="657"/>
      <c r="I31" s="657"/>
    </row>
    <row r="33" spans="7:7">
      <c r="G33" s="131">
        <f>SUM(G24:G31)</f>
        <v>46</v>
      </c>
    </row>
    <row r="35" spans="7:7">
      <c r="G35">
        <f>SUM(A16-G33)</f>
        <v>-1</v>
      </c>
    </row>
  </sheetData>
  <mergeCells count="9">
    <mergeCell ref="H28:I28"/>
    <mergeCell ref="H29:I29"/>
    <mergeCell ref="H31:I31"/>
    <mergeCell ref="A15:C15"/>
    <mergeCell ref="A16:C18"/>
    <mergeCell ref="H25:I25"/>
    <mergeCell ref="H26:I26"/>
    <mergeCell ref="H27:I27"/>
    <mergeCell ref="H30:I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dimension ref="A1:G111"/>
  <sheetViews>
    <sheetView workbookViewId="0">
      <selection activeCell="H13" sqref="H13"/>
    </sheetView>
  </sheetViews>
  <sheetFormatPr defaultRowHeight="15.75"/>
  <cols>
    <col min="1" max="1" width="4.375" customWidth="1"/>
    <col min="2" max="2" width="38.25" customWidth="1"/>
    <col min="3" max="3" width="22.375" customWidth="1"/>
  </cols>
  <sheetData>
    <row r="1" spans="1:7" ht="18.75" customHeight="1">
      <c r="A1" s="290" t="s">
        <v>188</v>
      </c>
      <c r="B1" s="291"/>
      <c r="C1" s="314" t="s">
        <v>234</v>
      </c>
      <c r="D1" s="315"/>
      <c r="E1" s="316"/>
      <c r="F1" s="316"/>
    </row>
    <row r="2" spans="1:7">
      <c r="A2" s="306"/>
      <c r="B2" s="276" t="s">
        <v>235</v>
      </c>
      <c r="C2" s="309" t="s">
        <v>6</v>
      </c>
      <c r="E2" s="647" t="s">
        <v>357</v>
      </c>
      <c r="F2" s="648"/>
      <c r="G2" s="649"/>
    </row>
    <row r="3" spans="1:7">
      <c r="A3" s="307">
        <v>1</v>
      </c>
      <c r="B3" s="304" t="s">
        <v>358</v>
      </c>
      <c r="C3" s="310"/>
      <c r="E3" s="650">
        <v>109</v>
      </c>
      <c r="F3" s="651"/>
      <c r="G3" s="652"/>
    </row>
    <row r="4" spans="1:7">
      <c r="A4" s="308">
        <v>2</v>
      </c>
      <c r="B4" s="304" t="s">
        <v>359</v>
      </c>
      <c r="C4" s="310"/>
      <c r="E4" s="650"/>
      <c r="F4" s="651"/>
      <c r="G4" s="652"/>
    </row>
    <row r="5" spans="1:7">
      <c r="A5" s="307">
        <v>3</v>
      </c>
      <c r="B5" s="304" t="s">
        <v>360</v>
      </c>
      <c r="C5" s="310"/>
      <c r="E5" s="653"/>
      <c r="F5" s="654"/>
      <c r="G5" s="655"/>
    </row>
    <row r="6" spans="1:7">
      <c r="A6" s="308">
        <v>4</v>
      </c>
      <c r="B6" s="304" t="s">
        <v>361</v>
      </c>
      <c r="C6" s="310"/>
    </row>
    <row r="7" spans="1:7">
      <c r="A7" s="307">
        <v>5</v>
      </c>
      <c r="B7" s="304" t="s">
        <v>362</v>
      </c>
      <c r="C7" s="310"/>
    </row>
    <row r="8" spans="1:7">
      <c r="A8" s="308">
        <v>6</v>
      </c>
      <c r="B8" s="304" t="s">
        <v>363</v>
      </c>
      <c r="C8" s="310"/>
    </row>
    <row r="9" spans="1:7">
      <c r="A9" s="307">
        <v>7</v>
      </c>
      <c r="B9" s="304" t="s">
        <v>364</v>
      </c>
      <c r="C9" s="310"/>
    </row>
    <row r="10" spans="1:7">
      <c r="A10" s="308">
        <v>8</v>
      </c>
      <c r="B10" s="304" t="s">
        <v>365</v>
      </c>
      <c r="C10" s="310"/>
    </row>
    <row r="11" spans="1:7">
      <c r="A11" s="307">
        <v>9</v>
      </c>
      <c r="B11" s="304" t="s">
        <v>366</v>
      </c>
      <c r="C11" s="310"/>
    </row>
    <row r="12" spans="1:7">
      <c r="A12" s="308">
        <v>10</v>
      </c>
      <c r="B12" s="304" t="s">
        <v>367</v>
      </c>
      <c r="C12" s="310"/>
    </row>
    <row r="13" spans="1:7">
      <c r="A13" s="307">
        <v>11</v>
      </c>
      <c r="B13" s="304" t="s">
        <v>368</v>
      </c>
      <c r="C13" s="310"/>
    </row>
    <row r="14" spans="1:7">
      <c r="A14" s="308">
        <v>12</v>
      </c>
      <c r="B14" s="304" t="s">
        <v>369</v>
      </c>
      <c r="C14" s="310"/>
    </row>
    <row r="15" spans="1:7">
      <c r="A15" s="307">
        <v>13</v>
      </c>
      <c r="B15" s="304" t="s">
        <v>370</v>
      </c>
      <c r="C15" s="310"/>
    </row>
    <row r="16" spans="1:7">
      <c r="A16" s="308">
        <v>14</v>
      </c>
      <c r="B16" s="304" t="s">
        <v>371</v>
      </c>
      <c r="C16" s="310"/>
    </row>
    <row r="17" spans="1:3">
      <c r="A17" s="307">
        <v>15</v>
      </c>
      <c r="B17" s="304" t="s">
        <v>372</v>
      </c>
      <c r="C17" s="310"/>
    </row>
    <row r="18" spans="1:3">
      <c r="A18" s="308">
        <v>16</v>
      </c>
      <c r="B18" s="304" t="s">
        <v>373</v>
      </c>
      <c r="C18" s="310"/>
    </row>
    <row r="19" spans="1:3">
      <c r="A19" s="307">
        <v>17</v>
      </c>
      <c r="B19" s="304" t="s">
        <v>374</v>
      </c>
      <c r="C19" s="310"/>
    </row>
    <row r="20" spans="1:3">
      <c r="A20" s="308">
        <v>18</v>
      </c>
      <c r="B20" s="304" t="s">
        <v>375</v>
      </c>
      <c r="C20" s="310"/>
    </row>
    <row r="21" spans="1:3">
      <c r="A21" s="307">
        <v>19</v>
      </c>
      <c r="B21" s="304" t="s">
        <v>376</v>
      </c>
      <c r="C21" s="310"/>
    </row>
    <row r="22" spans="1:3">
      <c r="A22" s="308">
        <v>20</v>
      </c>
      <c r="B22" s="304" t="s">
        <v>377</v>
      </c>
      <c r="C22" s="310"/>
    </row>
    <row r="23" spans="1:3">
      <c r="A23" s="307">
        <v>21</v>
      </c>
      <c r="B23" s="304" t="s">
        <v>378</v>
      </c>
      <c r="C23" s="310"/>
    </row>
    <row r="24" spans="1:3">
      <c r="A24" s="308">
        <v>22</v>
      </c>
      <c r="B24" s="304" t="s">
        <v>379</v>
      </c>
      <c r="C24" s="310"/>
    </row>
    <row r="25" spans="1:3">
      <c r="A25" s="307">
        <v>23</v>
      </c>
      <c r="B25" s="304" t="s">
        <v>380</v>
      </c>
      <c r="C25" s="310"/>
    </row>
    <row r="26" spans="1:3">
      <c r="A26" s="308">
        <v>24</v>
      </c>
      <c r="B26" s="304" t="s">
        <v>381</v>
      </c>
      <c r="C26" s="310"/>
    </row>
    <row r="27" spans="1:3">
      <c r="A27" s="307">
        <v>25</v>
      </c>
      <c r="B27" s="304" t="s">
        <v>382</v>
      </c>
      <c r="C27" s="310"/>
    </row>
    <row r="28" spans="1:3">
      <c r="A28" s="308">
        <v>26</v>
      </c>
      <c r="B28" s="304" t="s">
        <v>383</v>
      </c>
      <c r="C28" s="310"/>
    </row>
    <row r="29" spans="1:3">
      <c r="A29" s="307">
        <v>27</v>
      </c>
      <c r="B29" s="304" t="s">
        <v>384</v>
      </c>
      <c r="C29" s="310"/>
    </row>
    <row r="30" spans="1:3">
      <c r="A30" s="308">
        <v>28</v>
      </c>
      <c r="B30" s="304" t="s">
        <v>385</v>
      </c>
      <c r="C30" s="310"/>
    </row>
    <row r="31" spans="1:3">
      <c r="A31" s="307">
        <v>29</v>
      </c>
      <c r="B31" s="304" t="s">
        <v>386</v>
      </c>
      <c r="C31" s="310"/>
    </row>
    <row r="32" spans="1:3">
      <c r="A32" s="308">
        <v>30</v>
      </c>
      <c r="B32" s="304" t="s">
        <v>387</v>
      </c>
      <c r="C32" s="310"/>
    </row>
    <row r="33" spans="1:3">
      <c r="A33" s="307">
        <v>31</v>
      </c>
      <c r="B33" s="304" t="s">
        <v>388</v>
      </c>
      <c r="C33" s="310"/>
    </row>
    <row r="34" spans="1:3">
      <c r="A34" s="308">
        <v>32</v>
      </c>
      <c r="B34" s="304" t="s">
        <v>389</v>
      </c>
      <c r="C34" s="310"/>
    </row>
    <row r="35" spans="1:3">
      <c r="A35" s="307">
        <v>33</v>
      </c>
      <c r="B35" s="304" t="s">
        <v>390</v>
      </c>
      <c r="C35" s="310"/>
    </row>
    <row r="36" spans="1:3">
      <c r="A36" s="308">
        <v>34</v>
      </c>
      <c r="B36" s="304" t="s">
        <v>391</v>
      </c>
      <c r="C36" s="310"/>
    </row>
    <row r="37" spans="1:3">
      <c r="A37" s="307">
        <v>35</v>
      </c>
      <c r="B37" s="304" t="s">
        <v>392</v>
      </c>
      <c r="C37" s="310"/>
    </row>
    <row r="38" spans="1:3">
      <c r="A38" s="308">
        <v>36</v>
      </c>
      <c r="B38" s="304" t="s">
        <v>393</v>
      </c>
      <c r="C38" s="310"/>
    </row>
    <row r="39" spans="1:3">
      <c r="A39" s="307">
        <v>37</v>
      </c>
      <c r="B39" s="304" t="s">
        <v>394</v>
      </c>
      <c r="C39" s="310"/>
    </row>
    <row r="40" spans="1:3">
      <c r="A40" s="308">
        <v>38</v>
      </c>
      <c r="B40" s="304" t="s">
        <v>395</v>
      </c>
      <c r="C40" s="310"/>
    </row>
    <row r="41" spans="1:3">
      <c r="A41" s="307">
        <v>39</v>
      </c>
      <c r="B41" s="304" t="s">
        <v>396</v>
      </c>
      <c r="C41" s="310"/>
    </row>
    <row r="42" spans="1:3">
      <c r="A42" s="308">
        <v>40</v>
      </c>
      <c r="B42" s="304" t="s">
        <v>397</v>
      </c>
      <c r="C42" s="310"/>
    </row>
    <row r="43" spans="1:3">
      <c r="A43" s="307">
        <v>41</v>
      </c>
      <c r="B43" s="304" t="s">
        <v>398</v>
      </c>
      <c r="C43" s="311"/>
    </row>
    <row r="44" spans="1:3">
      <c r="A44" s="308">
        <v>42</v>
      </c>
      <c r="B44" s="304" t="s">
        <v>399</v>
      </c>
      <c r="C44" s="311"/>
    </row>
    <row r="45" spans="1:3">
      <c r="A45" s="307">
        <v>43</v>
      </c>
      <c r="B45" s="304" t="s">
        <v>400</v>
      </c>
      <c r="C45" s="311"/>
    </row>
    <row r="46" spans="1:3">
      <c r="A46" s="308">
        <v>44</v>
      </c>
      <c r="B46" s="304" t="s">
        <v>401</v>
      </c>
      <c r="C46" s="311"/>
    </row>
    <row r="47" spans="1:3">
      <c r="A47" s="307">
        <v>45</v>
      </c>
      <c r="B47" s="304" t="s">
        <v>402</v>
      </c>
      <c r="C47" s="311"/>
    </row>
    <row r="48" spans="1:3">
      <c r="A48" s="308">
        <v>46</v>
      </c>
      <c r="B48" s="304" t="s">
        <v>403</v>
      </c>
      <c r="C48" s="311"/>
    </row>
    <row r="49" spans="1:3">
      <c r="A49" s="307">
        <v>47</v>
      </c>
      <c r="B49" s="304" t="s">
        <v>404</v>
      </c>
      <c r="C49" s="311"/>
    </row>
    <row r="50" spans="1:3">
      <c r="A50" s="308">
        <v>48</v>
      </c>
      <c r="B50" s="304" t="s">
        <v>405</v>
      </c>
      <c r="C50" s="311"/>
    </row>
    <row r="51" spans="1:3">
      <c r="A51" s="307">
        <v>49</v>
      </c>
      <c r="B51" s="304" t="s">
        <v>406</v>
      </c>
      <c r="C51" s="311"/>
    </row>
    <row r="52" spans="1:3">
      <c r="A52" s="308">
        <v>50</v>
      </c>
      <c r="B52" s="304" t="s">
        <v>407</v>
      </c>
      <c r="C52" s="311"/>
    </row>
    <row r="53" spans="1:3">
      <c r="A53" s="307">
        <v>51</v>
      </c>
      <c r="B53" s="304" t="s">
        <v>408</v>
      </c>
      <c r="C53" s="311"/>
    </row>
    <row r="54" spans="1:3">
      <c r="A54" s="308">
        <v>52</v>
      </c>
      <c r="B54" s="304" t="s">
        <v>409</v>
      </c>
      <c r="C54" s="311"/>
    </row>
    <row r="55" spans="1:3">
      <c r="A55" s="307">
        <v>53</v>
      </c>
      <c r="B55" s="304" t="s">
        <v>410</v>
      </c>
      <c r="C55" s="311"/>
    </row>
    <row r="56" spans="1:3">
      <c r="A56" s="308">
        <v>54</v>
      </c>
      <c r="B56" s="304" t="s">
        <v>411</v>
      </c>
      <c r="C56" s="311"/>
    </row>
    <row r="57" spans="1:3">
      <c r="A57" s="307">
        <v>55</v>
      </c>
      <c r="B57" s="304" t="s">
        <v>412</v>
      </c>
      <c r="C57" s="311"/>
    </row>
    <row r="58" spans="1:3">
      <c r="A58" s="308">
        <v>56</v>
      </c>
      <c r="B58" s="304" t="s">
        <v>413</v>
      </c>
      <c r="C58" s="311"/>
    </row>
    <row r="59" spans="1:3">
      <c r="A59" s="307">
        <v>57</v>
      </c>
      <c r="B59" s="312" t="s">
        <v>414</v>
      </c>
      <c r="C59" s="313"/>
    </row>
    <row r="60" spans="1:3">
      <c r="A60" s="308">
        <v>58</v>
      </c>
      <c r="B60" s="304" t="s">
        <v>415</v>
      </c>
      <c r="C60" s="24"/>
    </row>
    <row r="61" spans="1:3">
      <c r="A61" s="307">
        <v>59</v>
      </c>
      <c r="B61" s="304" t="s">
        <v>416</v>
      </c>
      <c r="C61" s="24"/>
    </row>
    <row r="62" spans="1:3">
      <c r="A62" s="308">
        <v>60</v>
      </c>
      <c r="B62" s="304" t="s">
        <v>417</v>
      </c>
      <c r="C62" s="24"/>
    </row>
    <row r="63" spans="1:3">
      <c r="A63" s="307">
        <v>61</v>
      </c>
      <c r="B63" s="304" t="s">
        <v>418</v>
      </c>
      <c r="C63" s="24"/>
    </row>
    <row r="64" spans="1:3">
      <c r="A64" s="308">
        <v>62</v>
      </c>
      <c r="B64" s="304" t="s">
        <v>419</v>
      </c>
      <c r="C64" s="24"/>
    </row>
    <row r="65" spans="1:3">
      <c r="A65" s="307">
        <v>63</v>
      </c>
      <c r="B65" s="304" t="s">
        <v>420</v>
      </c>
      <c r="C65" s="24"/>
    </row>
    <row r="66" spans="1:3">
      <c r="A66" s="308">
        <v>64</v>
      </c>
      <c r="B66" s="304" t="s">
        <v>421</v>
      </c>
      <c r="C66" s="24"/>
    </row>
    <row r="67" spans="1:3">
      <c r="A67" s="307">
        <v>65</v>
      </c>
      <c r="B67" s="304" t="s">
        <v>422</v>
      </c>
      <c r="C67" s="24"/>
    </row>
    <row r="68" spans="1:3">
      <c r="A68" s="308">
        <v>66</v>
      </c>
      <c r="B68" s="304" t="s">
        <v>423</v>
      </c>
      <c r="C68" s="24"/>
    </row>
    <row r="69" spans="1:3">
      <c r="A69" s="307">
        <v>67</v>
      </c>
      <c r="B69" s="304" t="s">
        <v>424</v>
      </c>
      <c r="C69" s="24"/>
    </row>
    <row r="70" spans="1:3">
      <c r="A70" s="308">
        <v>68</v>
      </c>
      <c r="B70" s="304" t="s">
        <v>425</v>
      </c>
      <c r="C70" s="24"/>
    </row>
    <row r="71" spans="1:3">
      <c r="A71" s="307">
        <v>69</v>
      </c>
      <c r="B71" s="304" t="s">
        <v>426</v>
      </c>
      <c r="C71" s="24"/>
    </row>
    <row r="72" spans="1:3">
      <c r="A72" s="308">
        <v>70</v>
      </c>
      <c r="B72" s="304" t="s">
        <v>427</v>
      </c>
      <c r="C72" s="24"/>
    </row>
    <row r="73" spans="1:3">
      <c r="A73" s="307">
        <v>71</v>
      </c>
      <c r="B73" s="304" t="s">
        <v>428</v>
      </c>
      <c r="C73" s="24"/>
    </row>
    <row r="74" spans="1:3">
      <c r="A74" s="308">
        <v>72</v>
      </c>
      <c r="B74" s="304" t="s">
        <v>429</v>
      </c>
      <c r="C74" s="24"/>
    </row>
    <row r="75" spans="1:3">
      <c r="A75" s="307">
        <v>73</v>
      </c>
      <c r="B75" s="304" t="s">
        <v>430</v>
      </c>
      <c r="C75" s="24"/>
    </row>
    <row r="76" spans="1:3">
      <c r="A76" s="308">
        <v>74</v>
      </c>
      <c r="B76" s="304" t="s">
        <v>431</v>
      </c>
      <c r="C76" s="24"/>
    </row>
    <row r="77" spans="1:3">
      <c r="A77" s="307">
        <v>75</v>
      </c>
      <c r="B77" s="304" t="s">
        <v>432</v>
      </c>
      <c r="C77" s="24"/>
    </row>
    <row r="78" spans="1:3">
      <c r="A78" s="308">
        <v>76</v>
      </c>
      <c r="B78" s="304" t="s">
        <v>433</v>
      </c>
      <c r="C78" s="24"/>
    </row>
    <row r="79" spans="1:3">
      <c r="A79" s="307">
        <v>77</v>
      </c>
      <c r="B79" s="304" t="s">
        <v>434</v>
      </c>
      <c r="C79" s="24"/>
    </row>
    <row r="80" spans="1:3">
      <c r="A80" s="308">
        <v>78</v>
      </c>
      <c r="B80" s="304" t="s">
        <v>435</v>
      </c>
      <c r="C80" s="24"/>
    </row>
    <row r="81" spans="1:3">
      <c r="A81" s="307">
        <v>79</v>
      </c>
      <c r="B81" s="304" t="s">
        <v>436</v>
      </c>
      <c r="C81" s="24"/>
    </row>
    <row r="82" spans="1:3">
      <c r="A82" s="308">
        <v>80</v>
      </c>
      <c r="B82" s="304" t="s">
        <v>437</v>
      </c>
      <c r="C82" s="24"/>
    </row>
    <row r="83" spans="1:3">
      <c r="A83" s="307">
        <v>81</v>
      </c>
      <c r="B83" s="304" t="s">
        <v>438</v>
      </c>
      <c r="C83" s="24"/>
    </row>
    <row r="84" spans="1:3">
      <c r="A84" s="308">
        <v>82</v>
      </c>
      <c r="B84" s="304" t="s">
        <v>439</v>
      </c>
      <c r="C84" s="24"/>
    </row>
    <row r="85" spans="1:3">
      <c r="A85" s="307">
        <v>83</v>
      </c>
      <c r="B85" s="304" t="s">
        <v>440</v>
      </c>
      <c r="C85" s="24"/>
    </row>
    <row r="86" spans="1:3">
      <c r="A86" s="308">
        <v>84</v>
      </c>
      <c r="B86" s="304" t="s">
        <v>441</v>
      </c>
      <c r="C86" s="24"/>
    </row>
    <row r="87" spans="1:3">
      <c r="A87" s="307">
        <v>85</v>
      </c>
      <c r="B87" s="304" t="s">
        <v>442</v>
      </c>
      <c r="C87" s="24"/>
    </row>
    <row r="88" spans="1:3">
      <c r="A88" s="308">
        <v>86</v>
      </c>
      <c r="B88" s="304" t="s">
        <v>443</v>
      </c>
      <c r="C88" s="24"/>
    </row>
    <row r="89" spans="1:3">
      <c r="A89" s="307">
        <v>87</v>
      </c>
      <c r="B89" s="304" t="s">
        <v>444</v>
      </c>
      <c r="C89" s="24"/>
    </row>
    <row r="90" spans="1:3">
      <c r="A90" s="308">
        <v>88</v>
      </c>
      <c r="B90" s="304" t="s">
        <v>445</v>
      </c>
      <c r="C90" s="24"/>
    </row>
    <row r="91" spans="1:3">
      <c r="A91" s="307">
        <v>89</v>
      </c>
      <c r="B91" s="304" t="s">
        <v>446</v>
      </c>
      <c r="C91" s="24"/>
    </row>
    <row r="92" spans="1:3">
      <c r="A92" s="308">
        <v>90</v>
      </c>
      <c r="B92" s="304" t="s">
        <v>447</v>
      </c>
      <c r="C92" s="24"/>
    </row>
    <row r="93" spans="1:3">
      <c r="A93" s="307">
        <v>91</v>
      </c>
      <c r="B93" s="304" t="s">
        <v>448</v>
      </c>
      <c r="C93" s="24"/>
    </row>
    <row r="94" spans="1:3">
      <c r="A94" s="308">
        <v>92</v>
      </c>
      <c r="B94" s="304" t="s">
        <v>449</v>
      </c>
      <c r="C94" s="24"/>
    </row>
    <row r="95" spans="1:3">
      <c r="A95" s="307">
        <v>93</v>
      </c>
      <c r="B95" s="304" t="s">
        <v>450</v>
      </c>
      <c r="C95" s="24"/>
    </row>
    <row r="96" spans="1:3">
      <c r="A96" s="308">
        <v>94</v>
      </c>
      <c r="B96" s="304" t="s">
        <v>451</v>
      </c>
      <c r="C96" s="24"/>
    </row>
    <row r="97" spans="1:3">
      <c r="A97" s="307">
        <v>95</v>
      </c>
      <c r="B97" s="304" t="s">
        <v>452</v>
      </c>
      <c r="C97" s="24"/>
    </row>
    <row r="98" spans="1:3">
      <c r="A98" s="308">
        <v>96</v>
      </c>
      <c r="B98" s="304" t="s">
        <v>453</v>
      </c>
      <c r="C98" s="24"/>
    </row>
    <row r="99" spans="1:3">
      <c r="A99" s="307">
        <v>97</v>
      </c>
      <c r="B99" s="304" t="s">
        <v>454</v>
      </c>
      <c r="C99" s="24"/>
    </row>
    <row r="100" spans="1:3">
      <c r="A100" s="308">
        <v>98</v>
      </c>
      <c r="B100" s="304" t="s">
        <v>455</v>
      </c>
      <c r="C100" s="24"/>
    </row>
    <row r="101" spans="1:3">
      <c r="A101" s="307">
        <v>99</v>
      </c>
      <c r="B101" s="304" t="s">
        <v>456</v>
      </c>
      <c r="C101" s="24"/>
    </row>
    <row r="102" spans="1:3">
      <c r="A102" s="308">
        <v>100</v>
      </c>
      <c r="B102" s="304" t="s">
        <v>457</v>
      </c>
      <c r="C102" s="24"/>
    </row>
    <row r="103" spans="1:3">
      <c r="A103" s="307">
        <v>101</v>
      </c>
      <c r="B103" s="304" t="s">
        <v>458</v>
      </c>
      <c r="C103" s="24"/>
    </row>
    <row r="104" spans="1:3">
      <c r="A104" s="308">
        <v>102</v>
      </c>
      <c r="B104" s="304" t="s">
        <v>459</v>
      </c>
      <c r="C104" s="24"/>
    </row>
    <row r="105" spans="1:3">
      <c r="A105" s="307">
        <v>103</v>
      </c>
      <c r="B105" s="304" t="s">
        <v>460</v>
      </c>
      <c r="C105" s="24"/>
    </row>
    <row r="106" spans="1:3">
      <c r="A106" s="308">
        <v>104</v>
      </c>
      <c r="B106" s="304" t="s">
        <v>461</v>
      </c>
      <c r="C106" s="24"/>
    </row>
    <row r="107" spans="1:3">
      <c r="A107" s="307">
        <v>105</v>
      </c>
      <c r="B107" s="304" t="s">
        <v>462</v>
      </c>
      <c r="C107" s="24"/>
    </row>
    <row r="108" spans="1:3">
      <c r="A108" s="308">
        <v>106</v>
      </c>
      <c r="B108" s="304" t="s">
        <v>463</v>
      </c>
      <c r="C108" s="24"/>
    </row>
    <row r="109" spans="1:3">
      <c r="A109" s="307">
        <v>107</v>
      </c>
      <c r="B109" s="304" t="s">
        <v>464</v>
      </c>
      <c r="C109" s="24"/>
    </row>
    <row r="110" spans="1:3">
      <c r="A110" s="308">
        <v>108</v>
      </c>
      <c r="B110" s="304" t="s">
        <v>465</v>
      </c>
      <c r="C110" s="24"/>
    </row>
    <row r="111" spans="1:3">
      <c r="A111" s="307">
        <v>109</v>
      </c>
      <c r="B111" s="304" t="s">
        <v>466</v>
      </c>
      <c r="C111" s="24"/>
    </row>
  </sheetData>
  <mergeCells count="2">
    <mergeCell ref="E2:G2"/>
    <mergeCell ref="E3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dimension ref="A1:L60"/>
  <sheetViews>
    <sheetView workbookViewId="0">
      <selection activeCell="E16" sqref="E16"/>
    </sheetView>
  </sheetViews>
  <sheetFormatPr defaultRowHeight="15.75"/>
  <cols>
    <col min="1" max="1" width="8" style="9" customWidth="1"/>
    <col min="2" max="2" width="23.625" customWidth="1"/>
    <col min="3" max="3" width="27.5" customWidth="1"/>
    <col min="11" max="11" width="17.875" customWidth="1"/>
    <col min="12" max="12" width="15.5" customWidth="1"/>
  </cols>
  <sheetData>
    <row r="1" spans="1:12">
      <c r="K1" s="476" t="s">
        <v>110</v>
      </c>
      <c r="L1" s="477">
        <v>11</v>
      </c>
    </row>
    <row r="2" spans="1:12">
      <c r="A2" s="511">
        <v>1</v>
      </c>
      <c r="B2" s="512" t="s">
        <v>110</v>
      </c>
      <c r="C2" s="513"/>
      <c r="K2" s="478" t="s">
        <v>467</v>
      </c>
      <c r="L2" s="479">
        <v>8</v>
      </c>
    </row>
    <row r="3" spans="1:12">
      <c r="A3" s="514">
        <v>2</v>
      </c>
      <c r="B3" s="515" t="s">
        <v>110</v>
      </c>
      <c r="C3" s="174"/>
      <c r="K3" s="480" t="s">
        <v>468</v>
      </c>
      <c r="L3" s="481">
        <v>10</v>
      </c>
    </row>
    <row r="4" spans="1:12">
      <c r="A4" s="514">
        <v>3</v>
      </c>
      <c r="B4" s="515" t="s">
        <v>110</v>
      </c>
      <c r="C4" s="174"/>
      <c r="K4" s="478" t="s">
        <v>469</v>
      </c>
      <c r="L4" s="479">
        <v>5</v>
      </c>
    </row>
    <row r="5" spans="1:12">
      <c r="A5" s="514">
        <v>4</v>
      </c>
      <c r="B5" s="515" t="s">
        <v>110</v>
      </c>
      <c r="C5" s="174"/>
      <c r="K5" s="482" t="s">
        <v>470</v>
      </c>
      <c r="L5" s="483">
        <v>25</v>
      </c>
    </row>
    <row r="6" spans="1:12">
      <c r="A6" s="514">
        <v>5</v>
      </c>
      <c r="B6" s="515" t="s">
        <v>110</v>
      </c>
      <c r="C6" s="174"/>
    </row>
    <row r="7" spans="1:12">
      <c r="A7" s="514">
        <v>6</v>
      </c>
      <c r="B7" s="515" t="s">
        <v>110</v>
      </c>
      <c r="C7" s="174"/>
    </row>
    <row r="8" spans="1:12">
      <c r="A8" s="514">
        <v>7</v>
      </c>
      <c r="B8" s="515" t="s">
        <v>110</v>
      </c>
      <c r="C8" s="174"/>
    </row>
    <row r="9" spans="1:12">
      <c r="A9" s="514">
        <v>8</v>
      </c>
      <c r="B9" s="515" t="s">
        <v>110</v>
      </c>
      <c r="C9" s="174"/>
    </row>
    <row r="10" spans="1:12">
      <c r="A10" s="514">
        <v>9</v>
      </c>
      <c r="B10" s="515" t="s">
        <v>110</v>
      </c>
      <c r="C10" s="174"/>
    </row>
    <row r="11" spans="1:12">
      <c r="A11" s="514">
        <v>10</v>
      </c>
      <c r="B11" s="515" t="s">
        <v>110</v>
      </c>
      <c r="C11" s="174"/>
    </row>
    <row r="12" spans="1:12">
      <c r="A12" s="526">
        <v>11</v>
      </c>
      <c r="B12" s="520" t="s">
        <v>110</v>
      </c>
      <c r="C12" s="527"/>
    </row>
    <row r="13" spans="1:12">
      <c r="A13" s="506">
        <v>12</v>
      </c>
      <c r="B13" s="507" t="s">
        <v>467</v>
      </c>
      <c r="C13" s="508"/>
    </row>
    <row r="14" spans="1:12">
      <c r="A14" s="292">
        <v>13</v>
      </c>
      <c r="B14" s="484" t="s">
        <v>467</v>
      </c>
      <c r="C14" s="175"/>
    </row>
    <row r="15" spans="1:12">
      <c r="A15" s="292">
        <v>14</v>
      </c>
      <c r="B15" s="484" t="s">
        <v>467</v>
      </c>
      <c r="C15" s="175"/>
    </row>
    <row r="16" spans="1:12">
      <c r="A16" s="292">
        <v>15</v>
      </c>
      <c r="B16" s="484" t="s">
        <v>467</v>
      </c>
      <c r="C16" s="175"/>
    </row>
    <row r="17" spans="1:3">
      <c r="A17" s="292">
        <v>16</v>
      </c>
      <c r="B17" s="484" t="s">
        <v>467</v>
      </c>
      <c r="C17" s="175"/>
    </row>
    <row r="18" spans="1:3">
      <c r="A18" s="292">
        <v>17</v>
      </c>
      <c r="B18" s="484" t="s">
        <v>467</v>
      </c>
      <c r="C18" s="175"/>
    </row>
    <row r="19" spans="1:3">
      <c r="A19" s="292">
        <v>18</v>
      </c>
      <c r="B19" s="484" t="s">
        <v>467</v>
      </c>
      <c r="C19" s="175"/>
    </row>
    <row r="20" spans="1:3">
      <c r="A20" s="294">
        <v>19</v>
      </c>
      <c r="B20" s="509" t="s">
        <v>467</v>
      </c>
      <c r="C20" s="298"/>
    </row>
    <row r="21" spans="1:3">
      <c r="A21" s="521">
        <v>20</v>
      </c>
      <c r="B21" s="528" t="s">
        <v>468</v>
      </c>
      <c r="C21" s="522"/>
    </row>
    <row r="22" spans="1:3">
      <c r="A22" s="514">
        <v>21</v>
      </c>
      <c r="B22" s="515" t="s">
        <v>468</v>
      </c>
      <c r="C22" s="174"/>
    </row>
    <row r="23" spans="1:3">
      <c r="A23" s="514">
        <v>22</v>
      </c>
      <c r="B23" s="515" t="s">
        <v>468</v>
      </c>
      <c r="C23" s="174"/>
    </row>
    <row r="24" spans="1:3">
      <c r="A24" s="514">
        <v>23</v>
      </c>
      <c r="B24" s="515" t="s">
        <v>468</v>
      </c>
      <c r="C24" s="174"/>
    </row>
    <row r="25" spans="1:3">
      <c r="A25" s="514">
        <v>24</v>
      </c>
      <c r="B25" s="515" t="s">
        <v>468</v>
      </c>
      <c r="C25" s="174"/>
    </row>
    <row r="26" spans="1:3">
      <c r="A26" s="514">
        <v>25</v>
      </c>
      <c r="B26" s="515" t="s">
        <v>468</v>
      </c>
      <c r="C26" s="174"/>
    </row>
    <row r="27" spans="1:3">
      <c r="A27" s="514">
        <v>26</v>
      </c>
      <c r="B27" s="515" t="s">
        <v>468</v>
      </c>
      <c r="C27" s="174"/>
    </row>
    <row r="28" spans="1:3">
      <c r="A28" s="514">
        <v>27</v>
      </c>
      <c r="B28" s="515" t="s">
        <v>468</v>
      </c>
      <c r="C28" s="174"/>
    </row>
    <row r="29" spans="1:3">
      <c r="A29" s="514">
        <v>28</v>
      </c>
      <c r="B29" s="515" t="s">
        <v>468</v>
      </c>
      <c r="C29" s="174"/>
    </row>
    <row r="30" spans="1:3">
      <c r="A30" s="516">
        <v>29</v>
      </c>
      <c r="B30" s="517" t="s">
        <v>468</v>
      </c>
      <c r="C30" s="179"/>
    </row>
    <row r="31" spans="1:3">
      <c r="A31" s="525">
        <v>30</v>
      </c>
      <c r="B31" s="510" t="s">
        <v>469</v>
      </c>
      <c r="C31" s="436" t="s">
        <v>10</v>
      </c>
    </row>
    <row r="32" spans="1:3">
      <c r="A32" s="292">
        <v>31</v>
      </c>
      <c r="B32" s="484" t="s">
        <v>469</v>
      </c>
      <c r="C32" s="523" t="s">
        <v>10</v>
      </c>
    </row>
    <row r="33" spans="1:3">
      <c r="A33" s="292">
        <v>32</v>
      </c>
      <c r="B33" s="484" t="s">
        <v>469</v>
      </c>
      <c r="C33" s="523" t="s">
        <v>10</v>
      </c>
    </row>
    <row r="34" spans="1:3">
      <c r="A34" s="292">
        <v>33</v>
      </c>
      <c r="B34" s="484" t="s">
        <v>469</v>
      </c>
      <c r="C34" s="523" t="s">
        <v>10</v>
      </c>
    </row>
    <row r="35" spans="1:3">
      <c r="A35" s="294">
        <v>34</v>
      </c>
      <c r="B35" s="509" t="s">
        <v>469</v>
      </c>
      <c r="C35" s="524" t="s">
        <v>10</v>
      </c>
    </row>
    <row r="36" spans="1:3">
      <c r="A36" s="521">
        <v>35</v>
      </c>
      <c r="B36" s="519" t="s">
        <v>470</v>
      </c>
      <c r="C36" s="522"/>
    </row>
    <row r="37" spans="1:3">
      <c r="A37" s="514">
        <v>36</v>
      </c>
      <c r="B37" s="518" t="s">
        <v>470</v>
      </c>
      <c r="C37" s="174"/>
    </row>
    <row r="38" spans="1:3">
      <c r="A38" s="514">
        <v>37</v>
      </c>
      <c r="B38" s="518" t="s">
        <v>470</v>
      </c>
      <c r="C38" s="174"/>
    </row>
    <row r="39" spans="1:3">
      <c r="A39" s="514">
        <v>38</v>
      </c>
      <c r="B39" s="518" t="s">
        <v>470</v>
      </c>
      <c r="C39" s="174"/>
    </row>
    <row r="40" spans="1:3">
      <c r="A40" s="514">
        <v>39</v>
      </c>
      <c r="B40" s="518" t="s">
        <v>470</v>
      </c>
      <c r="C40" s="174"/>
    </row>
    <row r="41" spans="1:3">
      <c r="A41" s="514">
        <v>40</v>
      </c>
      <c r="B41" s="518" t="s">
        <v>470</v>
      </c>
      <c r="C41" s="174"/>
    </row>
    <row r="42" spans="1:3">
      <c r="A42" s="514">
        <v>41</v>
      </c>
      <c r="B42" s="518" t="s">
        <v>470</v>
      </c>
      <c r="C42" s="174"/>
    </row>
    <row r="43" spans="1:3">
      <c r="A43" s="514">
        <v>42</v>
      </c>
      <c r="B43" s="518" t="s">
        <v>470</v>
      </c>
      <c r="C43" s="174"/>
    </row>
    <row r="44" spans="1:3">
      <c r="A44" s="514">
        <v>43</v>
      </c>
      <c r="B44" s="518" t="s">
        <v>470</v>
      </c>
      <c r="C44" s="174"/>
    </row>
    <row r="45" spans="1:3">
      <c r="A45" s="514">
        <v>44</v>
      </c>
      <c r="B45" s="518" t="s">
        <v>470</v>
      </c>
      <c r="C45" s="174"/>
    </row>
    <row r="46" spans="1:3">
      <c r="A46" s="514">
        <v>45</v>
      </c>
      <c r="B46" s="518" t="s">
        <v>470</v>
      </c>
      <c r="C46" s="174"/>
    </row>
    <row r="47" spans="1:3">
      <c r="A47" s="514">
        <v>46</v>
      </c>
      <c r="B47" s="518" t="s">
        <v>470</v>
      </c>
      <c r="C47" s="174"/>
    </row>
    <row r="48" spans="1:3">
      <c r="A48" s="514">
        <v>47</v>
      </c>
      <c r="B48" s="518" t="s">
        <v>470</v>
      </c>
      <c r="C48" s="174"/>
    </row>
    <row r="49" spans="1:3">
      <c r="A49" s="514">
        <v>48</v>
      </c>
      <c r="B49" s="518" t="s">
        <v>470</v>
      </c>
      <c r="C49" s="174"/>
    </row>
    <row r="50" spans="1:3">
      <c r="A50" s="514">
        <v>49</v>
      </c>
      <c r="B50" s="518" t="s">
        <v>470</v>
      </c>
      <c r="C50" s="174"/>
    </row>
    <row r="51" spans="1:3">
      <c r="A51" s="514">
        <v>50</v>
      </c>
      <c r="B51" s="518" t="s">
        <v>470</v>
      </c>
      <c r="C51" s="174"/>
    </row>
    <row r="52" spans="1:3">
      <c r="A52" s="514">
        <v>51</v>
      </c>
      <c r="B52" s="518" t="s">
        <v>470</v>
      </c>
      <c r="C52" s="174"/>
    </row>
    <row r="53" spans="1:3">
      <c r="A53" s="514">
        <v>52</v>
      </c>
      <c r="B53" s="518" t="s">
        <v>470</v>
      </c>
      <c r="C53" s="174"/>
    </row>
    <row r="54" spans="1:3">
      <c r="A54" s="514">
        <v>53</v>
      </c>
      <c r="B54" s="518" t="s">
        <v>470</v>
      </c>
      <c r="C54" s="174"/>
    </row>
    <row r="55" spans="1:3">
      <c r="A55" s="514">
        <v>54</v>
      </c>
      <c r="B55" s="518" t="s">
        <v>470</v>
      </c>
      <c r="C55" s="174"/>
    </row>
    <row r="56" spans="1:3">
      <c r="A56" s="514">
        <v>55</v>
      </c>
      <c r="B56" s="518" t="s">
        <v>470</v>
      </c>
      <c r="C56" s="174"/>
    </row>
    <row r="57" spans="1:3">
      <c r="A57" s="514">
        <v>56</v>
      </c>
      <c r="B57" s="518" t="s">
        <v>470</v>
      </c>
      <c r="C57" s="174"/>
    </row>
    <row r="58" spans="1:3">
      <c r="A58" s="514">
        <v>57</v>
      </c>
      <c r="B58" s="518" t="s">
        <v>470</v>
      </c>
      <c r="C58" s="174"/>
    </row>
    <row r="59" spans="1:3">
      <c r="A59" s="514">
        <v>58</v>
      </c>
      <c r="B59" s="518" t="s">
        <v>470</v>
      </c>
      <c r="C59" s="174"/>
    </row>
    <row r="60" spans="1:3">
      <c r="A60" s="516">
        <v>59</v>
      </c>
      <c r="B60" s="349" t="s">
        <v>470</v>
      </c>
      <c r="C60" s="1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dimension ref="A1:Q55"/>
  <sheetViews>
    <sheetView topLeftCell="A4" workbookViewId="0">
      <selection activeCell="B45" sqref="B45"/>
    </sheetView>
  </sheetViews>
  <sheetFormatPr defaultColWidth="11" defaultRowHeight="15.75" customHeight="1"/>
  <cols>
    <col min="1" max="1" width="6.125" customWidth="1"/>
    <col min="2" max="2" width="73.875" customWidth="1"/>
    <col min="3" max="3" width="10.375" customWidth="1"/>
    <col min="4" max="4" width="8.375" customWidth="1"/>
    <col min="5" max="8" width="8.5" customWidth="1"/>
    <col min="9" max="9" width="14" style="25" customWidth="1"/>
    <col min="10" max="10" width="13" style="25" customWidth="1"/>
    <col min="11" max="11" width="12.125" customWidth="1"/>
    <col min="15" max="15" width="11.625" customWidth="1"/>
    <col min="16" max="16" width="13.5" customWidth="1"/>
    <col min="17" max="17" width="12.125" customWidth="1"/>
  </cols>
  <sheetData>
    <row r="1" spans="1:17" ht="26.1" customHeight="1">
      <c r="A1" s="580" t="s">
        <v>18</v>
      </c>
      <c r="B1" s="580"/>
      <c r="C1" s="567" t="s">
        <v>19</v>
      </c>
      <c r="D1" s="598" t="s">
        <v>20</v>
      </c>
      <c r="E1" s="592" t="s">
        <v>1</v>
      </c>
      <c r="F1" s="594" t="s">
        <v>2</v>
      </c>
      <c r="G1" s="574" t="s">
        <v>3</v>
      </c>
      <c r="H1" s="596" t="s">
        <v>4</v>
      </c>
      <c r="I1" s="588" t="s">
        <v>5</v>
      </c>
      <c r="J1" s="590" t="s">
        <v>21</v>
      </c>
      <c r="K1" s="578" t="s">
        <v>22</v>
      </c>
      <c r="L1" s="579"/>
      <c r="M1" s="579"/>
      <c r="N1" s="579"/>
      <c r="O1" s="579"/>
      <c r="P1" s="584" t="s">
        <v>23</v>
      </c>
      <c r="Q1" s="585"/>
    </row>
    <row r="2" spans="1:17" ht="28.5" customHeight="1">
      <c r="A2" s="580"/>
      <c r="B2" s="580"/>
      <c r="C2" s="600"/>
      <c r="D2" s="599"/>
      <c r="E2" s="593"/>
      <c r="F2" s="595"/>
      <c r="G2" s="575"/>
      <c r="H2" s="597"/>
      <c r="I2" s="589"/>
      <c r="J2" s="591"/>
      <c r="K2" s="37" t="s">
        <v>24</v>
      </c>
      <c r="L2" s="14" t="s">
        <v>25</v>
      </c>
      <c r="M2" s="14" t="s">
        <v>26</v>
      </c>
      <c r="N2" s="14" t="s">
        <v>27</v>
      </c>
      <c r="O2" s="14" t="s">
        <v>28</v>
      </c>
      <c r="P2" s="15" t="s">
        <v>29</v>
      </c>
      <c r="Q2" s="16" t="s">
        <v>30</v>
      </c>
    </row>
    <row r="3" spans="1:17">
      <c r="A3" s="145">
        <v>1</v>
      </c>
      <c r="B3" s="415" t="s">
        <v>31</v>
      </c>
      <c r="C3" s="416">
        <v>1</v>
      </c>
      <c r="D3" s="416"/>
      <c r="E3" s="417">
        <v>3</v>
      </c>
      <c r="F3" s="418"/>
      <c r="G3" s="419"/>
      <c r="H3" s="414">
        <v>1</v>
      </c>
      <c r="I3" s="420" t="s">
        <v>8</v>
      </c>
      <c r="J3" s="421" t="s">
        <v>32</v>
      </c>
      <c r="K3" s="420" t="s">
        <v>33</v>
      </c>
      <c r="L3" s="420" t="s">
        <v>34</v>
      </c>
      <c r="M3" s="420" t="s">
        <v>34</v>
      </c>
      <c r="N3" s="420" t="s">
        <v>34</v>
      </c>
      <c r="O3" s="420" t="s">
        <v>34</v>
      </c>
      <c r="P3" s="420" t="s">
        <v>34</v>
      </c>
      <c r="Q3" s="422" t="s">
        <v>34</v>
      </c>
    </row>
    <row r="4" spans="1:17">
      <c r="A4" s="146">
        <v>2</v>
      </c>
      <c r="B4" s="24" t="s">
        <v>35</v>
      </c>
      <c r="C4" s="36">
        <v>1</v>
      </c>
      <c r="D4" s="36"/>
      <c r="E4" s="221"/>
      <c r="F4" s="154"/>
      <c r="G4" s="231"/>
      <c r="H4" s="41">
        <v>1</v>
      </c>
      <c r="I4" s="26" t="s">
        <v>36</v>
      </c>
      <c r="J4" s="158" t="s">
        <v>37</v>
      </c>
      <c r="K4" s="26"/>
      <c r="L4" s="26" t="s">
        <v>34</v>
      </c>
      <c r="M4" s="26" t="s">
        <v>34</v>
      </c>
      <c r="N4" s="26" t="s">
        <v>34</v>
      </c>
      <c r="O4" s="26" t="s">
        <v>34</v>
      </c>
      <c r="P4" s="26" t="s">
        <v>34</v>
      </c>
      <c r="Q4" s="139"/>
    </row>
    <row r="5" spans="1:17">
      <c r="A5" s="129">
        <v>3</v>
      </c>
      <c r="B5" s="156" t="s">
        <v>38</v>
      </c>
      <c r="C5" s="256"/>
      <c r="D5" s="256"/>
      <c r="E5" s="221"/>
      <c r="F5" s="154"/>
      <c r="G5" s="231"/>
      <c r="H5" s="40"/>
      <c r="I5" s="126" t="s">
        <v>39</v>
      </c>
      <c r="J5" s="157"/>
      <c r="K5" s="126"/>
      <c r="L5" s="126"/>
      <c r="M5" s="126"/>
      <c r="N5" s="126" t="s">
        <v>34</v>
      </c>
      <c r="O5" s="126" t="s">
        <v>34</v>
      </c>
      <c r="P5" s="126"/>
      <c r="Q5" s="423"/>
    </row>
    <row r="6" spans="1:17">
      <c r="A6" s="146">
        <v>4</v>
      </c>
      <c r="B6" s="24" t="s">
        <v>40</v>
      </c>
      <c r="C6" s="36"/>
      <c r="D6" s="36"/>
      <c r="E6" s="221"/>
      <c r="F6" s="154"/>
      <c r="G6" s="231"/>
      <c r="H6" s="41" t="s">
        <v>41</v>
      </c>
      <c r="I6" s="26" t="s">
        <v>36</v>
      </c>
      <c r="J6" s="158"/>
      <c r="K6" s="26"/>
      <c r="L6" s="26"/>
      <c r="M6" s="26"/>
      <c r="N6" s="26" t="s">
        <v>34</v>
      </c>
      <c r="O6" s="26" t="s">
        <v>34</v>
      </c>
      <c r="P6" s="26" t="s">
        <v>34</v>
      </c>
      <c r="Q6" s="139"/>
    </row>
    <row r="7" spans="1:17">
      <c r="A7" s="129">
        <v>5</v>
      </c>
      <c r="B7" s="156" t="s">
        <v>42</v>
      </c>
      <c r="C7" s="256">
        <v>1</v>
      </c>
      <c r="D7" s="256"/>
      <c r="E7" s="221">
        <v>3</v>
      </c>
      <c r="F7" s="154"/>
      <c r="G7" s="231"/>
      <c r="H7" s="40"/>
      <c r="I7" s="126" t="s">
        <v>39</v>
      </c>
      <c r="J7" s="157"/>
      <c r="K7" s="126"/>
      <c r="L7" s="126"/>
      <c r="M7" s="126"/>
      <c r="N7" s="126" t="s">
        <v>34</v>
      </c>
      <c r="O7" s="126" t="s">
        <v>34</v>
      </c>
      <c r="P7" s="126" t="s">
        <v>34</v>
      </c>
      <c r="Q7" s="423"/>
    </row>
    <row r="8" spans="1:17">
      <c r="A8" s="146">
        <v>6</v>
      </c>
      <c r="B8" s="24" t="s">
        <v>43</v>
      </c>
      <c r="C8" s="36"/>
      <c r="D8" s="36"/>
      <c r="E8" s="221">
        <v>3</v>
      </c>
      <c r="F8" s="154"/>
      <c r="G8" s="231"/>
      <c r="H8" s="41">
        <v>1</v>
      </c>
      <c r="I8" s="26" t="s">
        <v>15</v>
      </c>
      <c r="J8" s="158"/>
      <c r="K8" s="23" t="s">
        <v>33</v>
      </c>
      <c r="L8" s="26" t="s">
        <v>34</v>
      </c>
      <c r="M8" s="26"/>
      <c r="N8" s="26"/>
      <c r="O8" s="26"/>
      <c r="P8" s="26"/>
      <c r="Q8" s="139"/>
    </row>
    <row r="9" spans="1:17">
      <c r="A9" s="129">
        <v>7</v>
      </c>
      <c r="B9" s="156" t="s">
        <v>44</v>
      </c>
      <c r="C9" s="256">
        <v>2</v>
      </c>
      <c r="D9" s="256"/>
      <c r="E9" s="221"/>
      <c r="F9" s="154"/>
      <c r="G9" s="231"/>
      <c r="H9" s="40">
        <v>2</v>
      </c>
      <c r="I9" s="126" t="s">
        <v>45</v>
      </c>
      <c r="J9" s="157"/>
      <c r="K9" s="126" t="s">
        <v>33</v>
      </c>
      <c r="L9" s="126" t="s">
        <v>34</v>
      </c>
      <c r="M9" s="126" t="s">
        <v>34</v>
      </c>
      <c r="N9" s="126" t="s">
        <v>34</v>
      </c>
      <c r="O9" s="126" t="s">
        <v>34</v>
      </c>
      <c r="P9" s="126" t="s">
        <v>34</v>
      </c>
      <c r="Q9" s="423" t="s">
        <v>34</v>
      </c>
    </row>
    <row r="10" spans="1:17">
      <c r="A10" s="146">
        <v>8</v>
      </c>
      <c r="B10" s="24" t="s">
        <v>46</v>
      </c>
      <c r="C10" s="36">
        <v>2</v>
      </c>
      <c r="D10" s="36"/>
      <c r="E10" s="221"/>
      <c r="F10" s="154"/>
      <c r="G10" s="231"/>
      <c r="H10" s="41"/>
      <c r="I10" s="26" t="s">
        <v>47</v>
      </c>
      <c r="J10" s="158" t="s">
        <v>48</v>
      </c>
      <c r="K10" s="26"/>
      <c r="L10" s="26" t="s">
        <v>34</v>
      </c>
      <c r="M10" s="26"/>
      <c r="N10" s="26"/>
      <c r="O10" s="26"/>
      <c r="P10" s="26" t="s">
        <v>34</v>
      </c>
      <c r="Q10" s="139" t="s">
        <v>34</v>
      </c>
    </row>
    <row r="11" spans="1:17">
      <c r="A11" s="129">
        <v>9</v>
      </c>
      <c r="B11" s="156" t="s">
        <v>49</v>
      </c>
      <c r="C11" s="256">
        <v>2</v>
      </c>
      <c r="D11" s="256"/>
      <c r="E11" s="221">
        <v>4</v>
      </c>
      <c r="F11" s="154"/>
      <c r="G11" s="231"/>
      <c r="H11" s="40">
        <v>2</v>
      </c>
      <c r="I11" s="126" t="s">
        <v>8</v>
      </c>
      <c r="J11" s="157"/>
      <c r="K11" s="126" t="s">
        <v>33</v>
      </c>
      <c r="L11" s="126" t="s">
        <v>34</v>
      </c>
      <c r="M11" s="126" t="s">
        <v>34</v>
      </c>
      <c r="N11" s="126"/>
      <c r="O11" s="126"/>
      <c r="P11" s="126"/>
      <c r="Q11" s="423"/>
    </row>
    <row r="12" spans="1:17">
      <c r="A12" s="146">
        <v>10</v>
      </c>
      <c r="B12" s="156" t="s">
        <v>50</v>
      </c>
      <c r="C12" s="256"/>
      <c r="D12" s="256"/>
      <c r="E12" s="221">
        <v>4</v>
      </c>
      <c r="F12" s="154"/>
      <c r="G12" s="231"/>
      <c r="H12" s="41"/>
      <c r="I12" s="126" t="s">
        <v>51</v>
      </c>
      <c r="J12" s="157"/>
      <c r="K12" s="126"/>
      <c r="L12" s="126"/>
      <c r="M12" s="126" t="s">
        <v>34</v>
      </c>
      <c r="N12" s="126"/>
      <c r="O12" s="126"/>
      <c r="P12" s="159" t="s">
        <v>52</v>
      </c>
      <c r="Q12" s="423"/>
    </row>
    <row r="13" spans="1:17">
      <c r="A13" s="129">
        <v>11</v>
      </c>
      <c r="B13" s="160" t="s">
        <v>53</v>
      </c>
      <c r="C13" s="257">
        <v>3</v>
      </c>
      <c r="D13" s="257"/>
      <c r="E13" s="232">
        <v>2</v>
      </c>
      <c r="F13" s="161"/>
      <c r="G13" s="233"/>
      <c r="H13" s="40"/>
      <c r="I13" s="126" t="s">
        <v>10</v>
      </c>
      <c r="J13" s="157" t="s">
        <v>45</v>
      </c>
      <c r="K13" s="126"/>
      <c r="L13" s="126"/>
      <c r="M13" s="126"/>
      <c r="N13" s="126"/>
      <c r="O13" s="126"/>
      <c r="P13" s="126"/>
      <c r="Q13" s="424" t="s">
        <v>54</v>
      </c>
    </row>
    <row r="14" spans="1:17">
      <c r="A14" s="146">
        <v>12</v>
      </c>
      <c r="B14" s="24" t="s">
        <v>55</v>
      </c>
      <c r="C14" s="36">
        <v>2</v>
      </c>
      <c r="D14" s="36"/>
      <c r="E14" s="221">
        <v>3</v>
      </c>
      <c r="F14" s="161"/>
      <c r="G14" s="233"/>
      <c r="H14" s="41">
        <v>2</v>
      </c>
      <c r="I14" s="26" t="s">
        <v>8</v>
      </c>
      <c r="J14" s="158"/>
      <c r="K14" s="26"/>
      <c r="L14" s="26"/>
      <c r="M14" s="26" t="s">
        <v>34</v>
      </c>
      <c r="N14" s="26"/>
      <c r="O14" s="26"/>
      <c r="P14" s="26" t="s">
        <v>34</v>
      </c>
      <c r="Q14" s="139"/>
    </row>
    <row r="15" spans="1:17">
      <c r="A15" s="129">
        <v>13</v>
      </c>
      <c r="B15" s="160" t="s">
        <v>56</v>
      </c>
      <c r="C15" s="257"/>
      <c r="D15" s="257"/>
      <c r="E15" s="232">
        <v>2</v>
      </c>
      <c r="F15" s="161"/>
      <c r="G15" s="233"/>
      <c r="H15" s="40"/>
      <c r="I15" s="126" t="s">
        <v>45</v>
      </c>
      <c r="J15" s="157"/>
      <c r="K15" s="24"/>
      <c r="L15" s="24"/>
      <c r="M15" s="24"/>
      <c r="N15" s="24"/>
      <c r="O15" s="24"/>
      <c r="P15" s="24"/>
      <c r="Q15" s="424" t="s">
        <v>57</v>
      </c>
    </row>
    <row r="16" spans="1:17">
      <c r="A16" s="371">
        <v>14</v>
      </c>
      <c r="B16" s="367" t="s">
        <v>58</v>
      </c>
      <c r="C16" s="368"/>
      <c r="D16" s="368"/>
      <c r="E16" s="358">
        <v>2</v>
      </c>
      <c r="F16" s="359"/>
      <c r="G16" s="360"/>
      <c r="H16" s="389">
        <v>3</v>
      </c>
      <c r="I16" s="404" t="s">
        <v>10</v>
      </c>
      <c r="J16" s="366"/>
      <c r="K16" s="390" t="s">
        <v>33</v>
      </c>
      <c r="L16" s="391"/>
      <c r="M16" s="391"/>
      <c r="N16" s="391"/>
      <c r="O16" s="391"/>
      <c r="P16" s="586" t="s">
        <v>57</v>
      </c>
      <c r="Q16" s="587"/>
    </row>
    <row r="17" spans="1:17">
      <c r="A17" s="373">
        <v>15</v>
      </c>
      <c r="B17" s="374" t="s">
        <v>59</v>
      </c>
      <c r="C17" s="375"/>
      <c r="D17" s="413"/>
      <c r="E17" s="411"/>
      <c r="F17" s="376"/>
      <c r="G17" s="412"/>
      <c r="H17" s="377">
        <v>1</v>
      </c>
      <c r="I17" s="432" t="s">
        <v>39</v>
      </c>
      <c r="J17" s="378"/>
      <c r="K17" s="433"/>
      <c r="L17" s="420"/>
      <c r="M17" s="420"/>
      <c r="N17" s="420"/>
      <c r="O17" s="420"/>
      <c r="P17" s="434"/>
      <c r="Q17" s="435"/>
    </row>
    <row r="18" spans="1:17">
      <c r="A18" s="42">
        <v>16</v>
      </c>
      <c r="B18" s="24" t="s">
        <v>60</v>
      </c>
      <c r="C18" s="369"/>
      <c r="D18" s="36"/>
      <c r="E18" s="221"/>
      <c r="F18" s="154"/>
      <c r="G18" s="231"/>
      <c r="H18" s="132"/>
      <c r="I18" s="426" t="s">
        <v>39</v>
      </c>
      <c r="J18" s="430" t="s">
        <v>61</v>
      </c>
      <c r="K18" s="431"/>
      <c r="L18" s="431"/>
      <c r="M18" s="431"/>
      <c r="N18" s="431" t="s">
        <v>34</v>
      </c>
      <c r="O18" s="431" t="s">
        <v>34</v>
      </c>
      <c r="P18" s="431" t="s">
        <v>34</v>
      </c>
      <c r="Q18" s="436"/>
    </row>
    <row r="19" spans="1:17">
      <c r="A19" s="379">
        <v>17</v>
      </c>
      <c r="B19" s="24" t="s">
        <v>62</v>
      </c>
      <c r="C19" s="311"/>
      <c r="D19" s="361"/>
      <c r="E19" s="362"/>
      <c r="F19" s="363"/>
      <c r="G19" s="364"/>
      <c r="H19" s="133"/>
      <c r="I19" s="308" t="s">
        <v>36</v>
      </c>
      <c r="J19" s="158" t="s">
        <v>32</v>
      </c>
      <c r="K19" s="26"/>
      <c r="L19" s="26"/>
      <c r="M19" s="26"/>
      <c r="N19" s="26"/>
      <c r="O19" s="26" t="s">
        <v>34</v>
      </c>
      <c r="P19" s="26" t="s">
        <v>34</v>
      </c>
      <c r="Q19" s="175"/>
    </row>
    <row r="20" spans="1:17">
      <c r="A20" s="42">
        <v>18</v>
      </c>
      <c r="B20" s="156" t="s">
        <v>63</v>
      </c>
      <c r="C20" s="370"/>
      <c r="D20" s="256"/>
      <c r="E20" s="221">
        <v>2</v>
      </c>
      <c r="F20" s="150"/>
      <c r="G20" s="234"/>
      <c r="H20" s="40">
        <v>1</v>
      </c>
      <c r="I20" s="427" t="s">
        <v>64</v>
      </c>
      <c r="J20" s="157"/>
      <c r="K20" s="425" t="s">
        <v>34</v>
      </c>
      <c r="L20" s="126" t="s">
        <v>34</v>
      </c>
      <c r="M20" s="126" t="s">
        <v>34</v>
      </c>
      <c r="N20" s="126" t="s">
        <v>34</v>
      </c>
      <c r="O20" s="126" t="s">
        <v>34</v>
      </c>
      <c r="P20" s="126"/>
      <c r="Q20" s="175"/>
    </row>
    <row r="21" spans="1:17">
      <c r="A21" s="379">
        <v>19</v>
      </c>
      <c r="B21" s="24" t="s">
        <v>65</v>
      </c>
      <c r="C21" s="311"/>
      <c r="D21" s="36"/>
      <c r="E21" s="221"/>
      <c r="F21" s="150"/>
      <c r="G21" s="234"/>
      <c r="H21" s="41"/>
      <c r="I21" s="41" t="s">
        <v>36</v>
      </c>
      <c r="J21" s="127"/>
      <c r="K21" s="428"/>
      <c r="L21" s="428"/>
      <c r="M21" s="428"/>
      <c r="N21" s="428"/>
      <c r="O21" s="428" t="s">
        <v>34</v>
      </c>
      <c r="P21" s="429" t="s">
        <v>34</v>
      </c>
      <c r="Q21" s="147"/>
    </row>
    <row r="22" spans="1:17">
      <c r="A22" s="42">
        <v>20</v>
      </c>
      <c r="B22" s="156" t="s">
        <v>66</v>
      </c>
      <c r="C22" s="370"/>
      <c r="D22" s="256"/>
      <c r="E22" s="221">
        <v>4</v>
      </c>
      <c r="F22" s="150"/>
      <c r="G22" s="234"/>
      <c r="H22" s="40"/>
      <c r="I22" s="405" t="s">
        <v>67</v>
      </c>
      <c r="J22" s="100" t="s">
        <v>39</v>
      </c>
      <c r="K22" s="2"/>
      <c r="L22" s="2"/>
      <c r="M22" s="2"/>
      <c r="N22" s="2" t="s">
        <v>34</v>
      </c>
      <c r="O22" s="2" t="s">
        <v>34</v>
      </c>
      <c r="P22" s="11"/>
      <c r="Q22" s="92"/>
    </row>
    <row r="23" spans="1:17">
      <c r="A23" s="379">
        <v>21</v>
      </c>
      <c r="B23" s="24" t="s">
        <v>68</v>
      </c>
      <c r="C23" s="311"/>
      <c r="D23" s="36"/>
      <c r="E23" s="221">
        <v>3</v>
      </c>
      <c r="F23" s="150"/>
      <c r="G23" s="234"/>
      <c r="H23" s="41">
        <v>1</v>
      </c>
      <c r="I23" s="41" t="s">
        <v>69</v>
      </c>
      <c r="J23" s="32"/>
      <c r="K23" s="1"/>
      <c r="L23" s="1" t="s">
        <v>34</v>
      </c>
      <c r="M23" s="1"/>
      <c r="N23" s="1"/>
      <c r="O23" s="1"/>
      <c r="P23" s="12" t="s">
        <v>34</v>
      </c>
      <c r="Q23" s="92"/>
    </row>
    <row r="24" spans="1:17">
      <c r="A24" s="42">
        <v>22</v>
      </c>
      <c r="B24" s="156" t="s">
        <v>70</v>
      </c>
      <c r="C24" s="370"/>
      <c r="D24" s="256"/>
      <c r="E24" s="221">
        <v>4</v>
      </c>
      <c r="F24" s="150"/>
      <c r="G24" s="234"/>
      <c r="H24" s="40">
        <v>1</v>
      </c>
      <c r="I24" s="405" t="s">
        <v>51</v>
      </c>
      <c r="J24" s="101"/>
      <c r="K24" s="98" t="s">
        <v>34</v>
      </c>
      <c r="L24" s="2" t="s">
        <v>34</v>
      </c>
      <c r="M24" s="2" t="s">
        <v>34</v>
      </c>
      <c r="N24" s="2"/>
      <c r="O24" s="2"/>
      <c r="P24" s="11" t="s">
        <v>34</v>
      </c>
      <c r="Q24" s="92"/>
    </row>
    <row r="25" spans="1:17">
      <c r="A25" s="379">
        <v>23</v>
      </c>
      <c r="B25" s="24" t="s">
        <v>71</v>
      </c>
      <c r="C25" s="311"/>
      <c r="D25" s="36"/>
      <c r="E25" s="221">
        <v>3</v>
      </c>
      <c r="F25" s="155"/>
      <c r="G25" s="235"/>
      <c r="H25" s="169">
        <v>1</v>
      </c>
      <c r="I25" s="41" t="s">
        <v>64</v>
      </c>
      <c r="J25" s="33"/>
      <c r="K25" s="1"/>
      <c r="L25" s="1" t="s">
        <v>34</v>
      </c>
      <c r="M25" s="1" t="s">
        <v>34</v>
      </c>
      <c r="N25" s="1"/>
      <c r="O25" s="1"/>
      <c r="P25" s="12" t="s">
        <v>34</v>
      </c>
      <c r="Q25" s="92"/>
    </row>
    <row r="26" spans="1:17">
      <c r="A26" s="42">
        <v>24</v>
      </c>
      <c r="B26" s="156" t="s">
        <v>72</v>
      </c>
      <c r="C26" s="370"/>
      <c r="D26" s="256"/>
      <c r="E26" s="236">
        <v>3</v>
      </c>
      <c r="F26" s="154"/>
      <c r="G26" s="231"/>
      <c r="H26" s="260">
        <v>2</v>
      </c>
      <c r="I26" s="405" t="s">
        <v>73</v>
      </c>
      <c r="J26" s="100"/>
      <c r="K26" s="97" t="s">
        <v>34</v>
      </c>
      <c r="L26" s="2" t="s">
        <v>34</v>
      </c>
      <c r="M26" s="2"/>
      <c r="N26" s="2"/>
      <c r="O26" s="2"/>
      <c r="P26" s="11" t="s">
        <v>34</v>
      </c>
      <c r="Q26" s="92"/>
    </row>
    <row r="27" spans="1:17">
      <c r="A27" s="379">
        <v>25</v>
      </c>
      <c r="B27" s="24" t="s">
        <v>74</v>
      </c>
      <c r="C27" s="311"/>
      <c r="D27" s="36"/>
      <c r="E27" s="236">
        <v>3</v>
      </c>
      <c r="F27" s="154"/>
      <c r="G27" s="231"/>
      <c r="H27" s="41"/>
      <c r="I27" s="261" t="s">
        <v>36</v>
      </c>
      <c r="J27" s="30"/>
      <c r="K27" s="1"/>
      <c r="L27" s="1"/>
      <c r="M27" s="1"/>
      <c r="N27" s="1"/>
      <c r="O27" s="1" t="s">
        <v>34</v>
      </c>
      <c r="P27" s="12" t="s">
        <v>34</v>
      </c>
      <c r="Q27" s="92"/>
    </row>
    <row r="28" spans="1:17">
      <c r="A28" s="371">
        <v>26</v>
      </c>
      <c r="B28" s="372" t="s">
        <v>75</v>
      </c>
      <c r="C28" s="156"/>
      <c r="D28" s="256"/>
      <c r="E28" s="237">
        <v>3</v>
      </c>
      <c r="F28" s="154"/>
      <c r="G28" s="231"/>
      <c r="H28" s="173"/>
      <c r="I28" s="406" t="s">
        <v>12</v>
      </c>
      <c r="J28" s="31"/>
      <c r="K28" s="2"/>
      <c r="L28" s="2"/>
      <c r="M28" s="2"/>
      <c r="N28" s="2" t="s">
        <v>34</v>
      </c>
      <c r="O28" s="2"/>
      <c r="P28" s="11" t="s">
        <v>34</v>
      </c>
      <c r="Q28" s="92"/>
    </row>
    <row r="29" spans="1:17">
      <c r="A29" s="325">
        <v>27</v>
      </c>
      <c r="B29" s="156" t="s">
        <v>76</v>
      </c>
      <c r="C29" s="156"/>
      <c r="D29" s="256"/>
      <c r="E29" s="238">
        <v>3</v>
      </c>
      <c r="F29" s="151"/>
      <c r="G29" s="239"/>
      <c r="H29" s="261" t="s">
        <v>77</v>
      </c>
      <c r="I29" s="2" t="s">
        <v>78</v>
      </c>
      <c r="J29" s="31" t="s">
        <v>79</v>
      </c>
      <c r="K29" s="2"/>
      <c r="L29" s="2"/>
      <c r="M29" s="2" t="s">
        <v>34</v>
      </c>
      <c r="N29" s="2"/>
      <c r="O29" s="2"/>
      <c r="P29" s="13" t="s">
        <v>54</v>
      </c>
      <c r="Q29" s="92"/>
    </row>
    <row r="30" spans="1:17">
      <c r="A30" s="146">
        <v>28</v>
      </c>
      <c r="B30" s="24" t="s">
        <v>80</v>
      </c>
      <c r="C30" s="24"/>
      <c r="D30" s="36"/>
      <c r="E30" s="238">
        <v>4</v>
      </c>
      <c r="F30" s="148"/>
      <c r="G30" s="240"/>
      <c r="H30" s="40">
        <v>2</v>
      </c>
      <c r="I30" s="1" t="s">
        <v>51</v>
      </c>
      <c r="J30" s="30"/>
      <c r="K30" s="1"/>
      <c r="L30" s="1"/>
      <c r="M30" s="1" t="s">
        <v>34</v>
      </c>
      <c r="N30" s="1"/>
      <c r="O30" s="1"/>
      <c r="P30" s="12" t="s">
        <v>34</v>
      </c>
      <c r="Q30" s="92"/>
    </row>
    <row r="31" spans="1:17">
      <c r="A31" s="129">
        <v>29</v>
      </c>
      <c r="B31" s="156" t="s">
        <v>81</v>
      </c>
      <c r="C31" s="156"/>
      <c r="D31" s="256"/>
      <c r="E31" s="238" t="s">
        <v>82</v>
      </c>
      <c r="F31" s="148"/>
      <c r="G31" s="240"/>
      <c r="H31" s="170"/>
      <c r="I31" s="2" t="s">
        <v>51</v>
      </c>
      <c r="J31" s="31"/>
      <c r="K31" s="2"/>
      <c r="L31" s="2" t="s">
        <v>34</v>
      </c>
      <c r="M31" s="2" t="s">
        <v>34</v>
      </c>
      <c r="N31" s="2"/>
      <c r="O31" s="2"/>
      <c r="P31" s="2" t="s">
        <v>34</v>
      </c>
      <c r="Q31" s="92"/>
    </row>
    <row r="32" spans="1:17">
      <c r="A32" s="146">
        <v>30</v>
      </c>
      <c r="B32" s="24" t="s">
        <v>83</v>
      </c>
      <c r="C32" s="24"/>
      <c r="D32" s="36"/>
      <c r="E32" s="238">
        <v>2</v>
      </c>
      <c r="F32" s="148"/>
      <c r="G32" s="240"/>
      <c r="H32" s="40">
        <v>2</v>
      </c>
      <c r="I32" s="1" t="s">
        <v>84</v>
      </c>
      <c r="J32" s="30"/>
      <c r="K32" s="1"/>
      <c r="L32" s="1"/>
      <c r="M32" s="1"/>
      <c r="N32" s="1"/>
      <c r="O32" s="1"/>
      <c r="P32" s="1" t="s">
        <v>34</v>
      </c>
      <c r="Q32" s="92"/>
    </row>
    <row r="33" spans="1:17">
      <c r="A33" s="129">
        <v>31</v>
      </c>
      <c r="B33" s="160" t="s">
        <v>85</v>
      </c>
      <c r="C33" s="160"/>
      <c r="D33" s="257"/>
      <c r="E33" s="241">
        <v>3</v>
      </c>
      <c r="F33" s="149"/>
      <c r="G33" s="242"/>
      <c r="H33" s="262">
        <v>3</v>
      </c>
      <c r="I33" s="2" t="s">
        <v>45</v>
      </c>
      <c r="J33" s="31"/>
      <c r="K33" s="2"/>
      <c r="L33" s="2"/>
      <c r="M33" s="2"/>
      <c r="N33" s="2"/>
      <c r="O33" s="2"/>
      <c r="P33" s="18" t="s">
        <v>57</v>
      </c>
      <c r="Q33" s="92"/>
    </row>
    <row r="34" spans="1:17">
      <c r="A34" s="380">
        <v>32</v>
      </c>
      <c r="B34" s="381" t="s">
        <v>86</v>
      </c>
      <c r="C34" s="381"/>
      <c r="D34" s="382"/>
      <c r="E34" s="252">
        <v>3</v>
      </c>
      <c r="F34" s="383"/>
      <c r="G34" s="384"/>
      <c r="H34" s="385">
        <v>3</v>
      </c>
      <c r="I34" s="93" t="s">
        <v>45</v>
      </c>
      <c r="J34" s="386"/>
      <c r="K34" s="93"/>
      <c r="L34" s="93"/>
      <c r="M34" s="93"/>
      <c r="N34" s="93"/>
      <c r="O34" s="93"/>
      <c r="P34" s="387" t="s">
        <v>57</v>
      </c>
      <c r="Q34" s="388"/>
    </row>
    <row r="35" spans="1:17">
      <c r="A35" s="325">
        <v>33</v>
      </c>
      <c r="B35" s="437" t="s">
        <v>87</v>
      </c>
      <c r="C35" s="438"/>
      <c r="D35" s="439"/>
      <c r="E35" s="440"/>
      <c r="F35" s="441"/>
      <c r="G35" s="442"/>
      <c r="H35" s="173"/>
      <c r="I35" s="443" t="s">
        <v>12</v>
      </c>
      <c r="J35" s="400"/>
      <c r="K35" s="395"/>
      <c r="L35" s="395"/>
      <c r="M35" s="395"/>
      <c r="N35" s="395"/>
      <c r="O35" s="395"/>
      <c r="P35" s="396"/>
      <c r="Q35" s="397"/>
    </row>
    <row r="36" spans="1:17">
      <c r="A36" s="146">
        <v>34</v>
      </c>
      <c r="B36" s="398" t="s">
        <v>88</v>
      </c>
      <c r="C36" s="398"/>
      <c r="D36" s="256"/>
      <c r="E36" s="236">
        <v>3</v>
      </c>
      <c r="F36" s="154"/>
      <c r="G36" s="231"/>
      <c r="H36" s="41">
        <v>1</v>
      </c>
      <c r="I36" s="126" t="s">
        <v>36</v>
      </c>
      <c r="J36" s="365"/>
      <c r="K36" s="125" t="s">
        <v>34</v>
      </c>
      <c r="L36" s="125"/>
      <c r="M36" s="125"/>
      <c r="N36" s="125" t="s">
        <v>34</v>
      </c>
      <c r="O36" s="125" t="s">
        <v>34</v>
      </c>
      <c r="P36" s="392"/>
      <c r="Q36" s="393"/>
    </row>
    <row r="37" spans="1:17">
      <c r="A37" s="94">
        <v>35</v>
      </c>
      <c r="B37" s="123" t="s">
        <v>89</v>
      </c>
      <c r="C37" s="209"/>
      <c r="D37" s="209"/>
      <c r="E37" s="237">
        <v>3</v>
      </c>
      <c r="F37" s="154"/>
      <c r="G37" s="231"/>
      <c r="H37" s="41"/>
      <c r="I37" s="26" t="s">
        <v>36</v>
      </c>
      <c r="J37" s="99"/>
      <c r="K37" s="1"/>
      <c r="L37" s="1"/>
      <c r="M37" s="1"/>
      <c r="N37" s="1" t="s">
        <v>34</v>
      </c>
      <c r="O37" s="1" t="s">
        <v>34</v>
      </c>
      <c r="P37" s="88" t="s">
        <v>34</v>
      </c>
      <c r="Q37" s="165"/>
    </row>
    <row r="38" spans="1:17">
      <c r="A38" s="42">
        <v>36</v>
      </c>
      <c r="B38" s="322" t="s">
        <v>90</v>
      </c>
      <c r="C38" s="323"/>
      <c r="D38" s="28"/>
      <c r="E38" s="399">
        <v>3</v>
      </c>
      <c r="F38" s="154"/>
      <c r="G38" s="231"/>
      <c r="H38" s="41" t="s">
        <v>77</v>
      </c>
      <c r="I38" s="126" t="s">
        <v>36</v>
      </c>
      <c r="J38" s="100"/>
      <c r="K38" s="2"/>
      <c r="L38" s="2"/>
      <c r="M38" s="2"/>
      <c r="N38" s="2" t="s">
        <v>34</v>
      </c>
      <c r="O38" s="2" t="s">
        <v>34</v>
      </c>
      <c r="P38" s="164" t="s">
        <v>52</v>
      </c>
      <c r="Q38" s="165"/>
    </row>
    <row r="39" spans="1:17">
      <c r="A39" s="91">
        <v>37</v>
      </c>
      <c r="B39" s="95" t="s">
        <v>91</v>
      </c>
      <c r="C39" s="4"/>
      <c r="D39" s="4"/>
      <c r="E39" s="399"/>
      <c r="F39" s="154"/>
      <c r="G39" s="231"/>
      <c r="H39" s="41"/>
      <c r="I39" s="26" t="s">
        <v>39</v>
      </c>
      <c r="J39" s="99"/>
      <c r="K39" s="1"/>
      <c r="L39" s="1"/>
      <c r="M39" s="1"/>
      <c r="N39" s="1" t="s">
        <v>34</v>
      </c>
      <c r="O39" s="1" t="s">
        <v>34</v>
      </c>
      <c r="P39" s="88" t="s">
        <v>34</v>
      </c>
      <c r="Q39" s="165"/>
    </row>
    <row r="40" spans="1:17">
      <c r="A40" s="87">
        <v>38</v>
      </c>
      <c r="B40" s="3" t="s">
        <v>92</v>
      </c>
      <c r="C40" s="28"/>
      <c r="D40" s="28"/>
      <c r="E40" s="238"/>
      <c r="F40" s="401"/>
      <c r="G40" s="402"/>
      <c r="H40" s="403">
        <v>2</v>
      </c>
      <c r="I40" s="407" t="s">
        <v>10</v>
      </c>
      <c r="J40" s="31" t="s">
        <v>93</v>
      </c>
      <c r="K40" s="20" t="s">
        <v>34</v>
      </c>
      <c r="L40" s="2" t="s">
        <v>34</v>
      </c>
      <c r="M40" s="2" t="s">
        <v>34</v>
      </c>
      <c r="N40" s="2" t="s">
        <v>34</v>
      </c>
      <c r="O40" s="2" t="s">
        <v>34</v>
      </c>
      <c r="P40" s="90"/>
      <c r="Q40" s="165"/>
    </row>
    <row r="41" spans="1:17">
      <c r="A41" s="129">
        <v>39</v>
      </c>
      <c r="B41" s="130" t="s">
        <v>94</v>
      </c>
      <c r="C41" s="208"/>
      <c r="D41" s="208"/>
      <c r="E41" s="244">
        <v>2</v>
      </c>
      <c r="F41" s="154"/>
      <c r="G41" s="231"/>
      <c r="H41" s="41">
        <v>2</v>
      </c>
      <c r="I41" s="170" t="s">
        <v>10</v>
      </c>
      <c r="J41" s="30"/>
      <c r="K41" s="19" t="s">
        <v>34</v>
      </c>
      <c r="L41" s="1" t="s">
        <v>34</v>
      </c>
      <c r="M41" s="1" t="s">
        <v>34</v>
      </c>
      <c r="N41" s="1" t="s">
        <v>34</v>
      </c>
      <c r="O41" s="1" t="s">
        <v>34</v>
      </c>
      <c r="P41" s="88" t="s">
        <v>34</v>
      </c>
      <c r="Q41" s="165"/>
    </row>
    <row r="42" spans="1:17">
      <c r="A42" s="87">
        <v>40</v>
      </c>
      <c r="B42" s="320" t="s">
        <v>95</v>
      </c>
      <c r="C42" s="320"/>
      <c r="D42" s="210"/>
      <c r="E42" s="245">
        <v>3</v>
      </c>
      <c r="F42" s="162"/>
      <c r="G42" s="246"/>
      <c r="H42" s="108" t="s">
        <v>77</v>
      </c>
      <c r="I42" s="406" t="s">
        <v>78</v>
      </c>
      <c r="J42" s="31" t="s">
        <v>79</v>
      </c>
      <c r="K42" s="20" t="s">
        <v>34</v>
      </c>
      <c r="L42" s="2" t="s">
        <v>34</v>
      </c>
      <c r="M42" s="2" t="s">
        <v>34</v>
      </c>
      <c r="N42" s="2"/>
      <c r="O42" s="2"/>
      <c r="P42" s="164" t="s">
        <v>54</v>
      </c>
      <c r="Q42" s="165"/>
    </row>
    <row r="43" spans="1:17">
      <c r="A43" s="89">
        <v>41</v>
      </c>
      <c r="B43" s="123" t="s">
        <v>96</v>
      </c>
      <c r="C43" s="209"/>
      <c r="D43" s="209"/>
      <c r="E43" s="237">
        <v>3</v>
      </c>
      <c r="F43" s="154"/>
      <c r="G43" s="231"/>
      <c r="H43" s="41">
        <v>1</v>
      </c>
      <c r="I43" s="170" t="s">
        <v>64</v>
      </c>
      <c r="J43" s="30"/>
      <c r="K43" s="8"/>
      <c r="L43" s="1" t="s">
        <v>34</v>
      </c>
      <c r="M43" s="1" t="s">
        <v>34</v>
      </c>
      <c r="N43" s="1"/>
      <c r="O43" s="1"/>
      <c r="P43" s="88" t="s">
        <v>34</v>
      </c>
      <c r="Q43" s="165"/>
    </row>
    <row r="44" spans="1:17">
      <c r="A44" s="87">
        <v>42</v>
      </c>
      <c r="B44" s="86" t="s">
        <v>97</v>
      </c>
      <c r="C44" s="258"/>
      <c r="D44" s="258"/>
      <c r="E44" s="247"/>
      <c r="F44" s="163"/>
      <c r="G44" s="248"/>
      <c r="H44" s="108">
        <v>1</v>
      </c>
      <c r="I44" s="406" t="s">
        <v>51</v>
      </c>
      <c r="J44" s="31"/>
      <c r="K44" s="20" t="s">
        <v>34</v>
      </c>
      <c r="L44" s="2" t="s">
        <v>34</v>
      </c>
      <c r="M44" s="2" t="s">
        <v>34</v>
      </c>
      <c r="N44" s="2"/>
      <c r="O44" s="2"/>
      <c r="P44" s="90"/>
      <c r="Q44" s="165"/>
    </row>
    <row r="45" spans="1:17">
      <c r="A45" s="89">
        <v>43</v>
      </c>
      <c r="B45" s="21" t="s">
        <v>98</v>
      </c>
      <c r="C45" s="259"/>
      <c r="D45" s="259"/>
      <c r="E45" s="249">
        <v>2</v>
      </c>
      <c r="F45" s="153"/>
      <c r="G45" s="250"/>
      <c r="H45" s="263">
        <v>2</v>
      </c>
      <c r="I45" s="408" t="s">
        <v>73</v>
      </c>
      <c r="J45" s="34"/>
      <c r="K45" s="19" t="s">
        <v>34</v>
      </c>
      <c r="L45" s="1" t="s">
        <v>34</v>
      </c>
      <c r="M45" s="1"/>
      <c r="N45" s="1"/>
      <c r="O45" s="1"/>
      <c r="P45" s="88"/>
      <c r="Q45" s="165"/>
    </row>
    <row r="46" spans="1:17">
      <c r="A46" s="87">
        <v>44</v>
      </c>
      <c r="B46" s="86" t="s">
        <v>99</v>
      </c>
      <c r="C46" s="258"/>
      <c r="D46" s="258"/>
      <c r="E46" s="247"/>
      <c r="F46" s="152"/>
      <c r="G46" s="251"/>
      <c r="H46" s="264">
        <v>1</v>
      </c>
      <c r="I46" s="2"/>
      <c r="J46" s="31"/>
      <c r="K46" s="2"/>
      <c r="L46" s="2"/>
      <c r="M46" s="2"/>
      <c r="N46" s="2" t="s">
        <v>34</v>
      </c>
      <c r="O46" s="2"/>
      <c r="P46" s="90"/>
      <c r="Q46" s="165"/>
    </row>
    <row r="47" spans="1:17">
      <c r="A47" s="94">
        <v>45</v>
      </c>
      <c r="B47" s="321" t="s">
        <v>100</v>
      </c>
      <c r="C47" s="324"/>
      <c r="D47" s="29"/>
      <c r="E47" s="238">
        <v>3</v>
      </c>
      <c r="F47" s="148"/>
      <c r="G47" s="240"/>
      <c r="H47" s="170">
        <v>1</v>
      </c>
      <c r="I47" s="1" t="s">
        <v>64</v>
      </c>
      <c r="J47" s="30"/>
      <c r="K47" s="19" t="s">
        <v>34</v>
      </c>
      <c r="L47" s="1" t="s">
        <v>34</v>
      </c>
      <c r="M47" s="1"/>
      <c r="N47" s="1"/>
      <c r="O47" s="1"/>
      <c r="P47" s="88"/>
      <c r="Q47" s="165"/>
    </row>
    <row r="48" spans="1:17">
      <c r="A48" s="341">
        <v>46</v>
      </c>
      <c r="B48" s="357" t="s">
        <v>101</v>
      </c>
      <c r="C48" s="352"/>
      <c r="D48" s="352"/>
      <c r="E48" s="238">
        <v>3</v>
      </c>
      <c r="F48" s="148"/>
      <c r="G48" s="240"/>
      <c r="H48" s="170">
        <v>1</v>
      </c>
      <c r="I48" s="2" t="s">
        <v>69</v>
      </c>
      <c r="J48" s="31"/>
      <c r="K48" s="2"/>
      <c r="L48" s="2"/>
      <c r="M48" s="2" t="s">
        <v>34</v>
      </c>
      <c r="N48" s="2"/>
      <c r="O48" s="2"/>
      <c r="P48" s="90" t="s">
        <v>34</v>
      </c>
      <c r="Q48" s="165"/>
    </row>
    <row r="49" spans="1:17">
      <c r="A49" s="348">
        <v>47</v>
      </c>
      <c r="B49" s="342" t="s">
        <v>102</v>
      </c>
      <c r="C49" s="276"/>
      <c r="D49" s="355"/>
      <c r="E49" s="243">
        <v>2</v>
      </c>
      <c r="F49" s="343"/>
      <c r="G49" s="344"/>
      <c r="H49" s="345"/>
      <c r="I49" s="172" t="s">
        <v>10</v>
      </c>
      <c r="J49" s="346" t="s">
        <v>93</v>
      </c>
      <c r="K49" s="96"/>
      <c r="L49" s="96"/>
      <c r="M49" s="96"/>
      <c r="N49" s="96"/>
      <c r="O49" s="96"/>
      <c r="P49" s="347" t="s">
        <v>57</v>
      </c>
      <c r="Q49" s="340"/>
    </row>
    <row r="50" spans="1:17" ht="15.75" customHeight="1">
      <c r="A50" s="410">
        <v>48</v>
      </c>
      <c r="B50" s="356" t="s">
        <v>103</v>
      </c>
      <c r="C50" s="353"/>
      <c r="D50" s="354"/>
      <c r="E50" s="351"/>
      <c r="F50" s="224"/>
      <c r="G50" s="225"/>
      <c r="H50" s="385">
        <v>1</v>
      </c>
      <c r="I50" s="409" t="s">
        <v>51</v>
      </c>
      <c r="J50" s="350"/>
      <c r="K50" s="349"/>
      <c r="L50" s="349"/>
      <c r="M50" s="349" t="s">
        <v>34</v>
      </c>
      <c r="N50" s="349"/>
      <c r="O50" s="349"/>
      <c r="P50" s="349"/>
      <c r="Q50" s="179"/>
    </row>
    <row r="51" spans="1:17" ht="27" customHeight="1">
      <c r="A51" s="22"/>
      <c r="B51" s="128" t="s">
        <v>104</v>
      </c>
      <c r="C51" s="128"/>
      <c r="D51" s="128"/>
      <c r="E51" s="253">
        <f>SUM(E3:E49)</f>
        <v>93</v>
      </c>
      <c r="F51" s="254"/>
      <c r="G51" s="255"/>
      <c r="H51" s="171"/>
    </row>
    <row r="52" spans="1:17" ht="56.1" customHeight="1">
      <c r="A52" s="22"/>
      <c r="B52" s="5" t="s">
        <v>105</v>
      </c>
      <c r="C52" s="5"/>
      <c r="D52" s="5"/>
      <c r="E52" s="5"/>
      <c r="F52" s="5"/>
      <c r="G52" s="5"/>
      <c r="H52" s="5"/>
      <c r="I52" s="5"/>
      <c r="J52" s="5"/>
      <c r="K52" s="7"/>
      <c r="L52" s="581" t="s">
        <v>106</v>
      </c>
      <c r="M52" s="582"/>
      <c r="N52" s="582"/>
      <c r="O52" s="582"/>
      <c r="P52" s="583"/>
    </row>
    <row r="53" spans="1:17" ht="12" customHeight="1">
      <c r="A53" s="22"/>
      <c r="L53" s="6"/>
      <c r="M53" s="6"/>
      <c r="N53" s="6"/>
      <c r="O53" s="6"/>
      <c r="P53" s="6"/>
    </row>
    <row r="54" spans="1:17" ht="55.5" customHeight="1">
      <c r="A54" s="22"/>
      <c r="B54" s="102" t="s">
        <v>107</v>
      </c>
      <c r="C54" s="124"/>
      <c r="D54" s="124"/>
      <c r="E54" s="124"/>
      <c r="F54" s="124"/>
      <c r="G54" s="124"/>
      <c r="H54" s="124"/>
      <c r="I54" s="35"/>
      <c r="J54" s="35"/>
      <c r="K54" s="17"/>
      <c r="L54" s="581" t="s">
        <v>108</v>
      </c>
      <c r="M54" s="582"/>
      <c r="N54" s="582"/>
      <c r="O54" s="582"/>
      <c r="P54" s="583"/>
    </row>
    <row r="55" spans="1:17"/>
  </sheetData>
  <mergeCells count="14">
    <mergeCell ref="K1:O1"/>
    <mergeCell ref="A1:B2"/>
    <mergeCell ref="L52:P52"/>
    <mergeCell ref="P1:Q1"/>
    <mergeCell ref="L54:P54"/>
    <mergeCell ref="P16:Q16"/>
    <mergeCell ref="I1:I2"/>
    <mergeCell ref="J1:J2"/>
    <mergeCell ref="E1:E2"/>
    <mergeCell ref="F1:F2"/>
    <mergeCell ref="G1:G2"/>
    <mergeCell ref="H1:H2"/>
    <mergeCell ref="D1:D2"/>
    <mergeCell ref="C1: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dimension ref="A1:Q42"/>
  <sheetViews>
    <sheetView topLeftCell="C18" workbookViewId="0">
      <selection activeCell="O46" sqref="O46"/>
    </sheetView>
  </sheetViews>
  <sheetFormatPr defaultRowHeight="15.75"/>
  <cols>
    <col min="1" max="1" width="36.125" customWidth="1"/>
    <col min="2" max="2" width="5.625" customWidth="1"/>
    <col min="3" max="3" width="45.875" customWidth="1"/>
    <col min="4" max="4" width="6.125" customWidth="1"/>
    <col min="5" max="5" width="38.375" customWidth="1"/>
    <col min="6" max="6" width="4.5" customWidth="1"/>
    <col min="7" max="7" width="44.625" customWidth="1"/>
    <col min="8" max="8" width="5.25" customWidth="1"/>
    <col min="9" max="9" width="38.5" customWidth="1"/>
    <col min="10" max="10" width="5.125" customWidth="1"/>
    <col min="11" max="11" width="38.625" customWidth="1"/>
    <col min="12" max="12" width="6.5" customWidth="1"/>
    <col min="13" max="13" width="42.375" customWidth="1"/>
    <col min="14" max="14" width="5.125" customWidth="1"/>
    <col min="15" max="15" width="41.25" customWidth="1"/>
    <col min="16" max="16" width="5.375" customWidth="1"/>
    <col min="17" max="17" width="42.5" customWidth="1"/>
    <col min="18" max="18" width="5.625" customWidth="1"/>
  </cols>
  <sheetData>
    <row r="1" spans="1:17" ht="41.25">
      <c r="A1" s="485" t="s">
        <v>0</v>
      </c>
      <c r="B1" s="488"/>
      <c r="C1" s="459" t="s">
        <v>109</v>
      </c>
      <c r="E1" s="459" t="s">
        <v>110</v>
      </c>
      <c r="F1" s="327"/>
      <c r="G1" s="461" t="s">
        <v>111</v>
      </c>
      <c r="I1" s="463" t="s">
        <v>112</v>
      </c>
      <c r="K1" s="465" t="s">
        <v>113</v>
      </c>
      <c r="M1" s="467" t="s">
        <v>114</v>
      </c>
      <c r="O1" s="469" t="s">
        <v>115</v>
      </c>
      <c r="Q1" s="471" t="s">
        <v>116</v>
      </c>
    </row>
    <row r="2" spans="1:17">
      <c r="A2" s="486"/>
      <c r="C2" s="460"/>
      <c r="E2" s="460"/>
      <c r="F2" s="327"/>
      <c r="G2" s="462"/>
      <c r="I2" s="464"/>
      <c r="K2" s="466"/>
      <c r="M2" s="468"/>
      <c r="O2" s="470"/>
      <c r="Q2" s="472"/>
    </row>
    <row r="3" spans="1:17" ht="18.75">
      <c r="A3" s="487" t="s">
        <v>117</v>
      </c>
      <c r="B3" s="489"/>
      <c r="C3" s="458" t="s">
        <v>118</v>
      </c>
      <c r="E3" s="458" t="s">
        <v>119</v>
      </c>
      <c r="G3" s="458" t="s">
        <v>119</v>
      </c>
      <c r="I3" s="458" t="s">
        <v>119</v>
      </c>
      <c r="K3" s="458" t="s">
        <v>119</v>
      </c>
      <c r="M3" s="458" t="s">
        <v>119</v>
      </c>
      <c r="O3" s="458" t="s">
        <v>119</v>
      </c>
      <c r="Q3" s="458" t="s">
        <v>119</v>
      </c>
    </row>
    <row r="4" spans="1:17">
      <c r="A4" s="446" t="s">
        <v>120</v>
      </c>
      <c r="B4" s="326"/>
      <c r="C4" s="446" t="s">
        <v>120</v>
      </c>
      <c r="E4" s="328" t="s">
        <v>120</v>
      </c>
      <c r="G4" s="328" t="s">
        <v>120</v>
      </c>
      <c r="I4" s="328" t="s">
        <v>120</v>
      </c>
      <c r="K4" s="328" t="s">
        <v>120</v>
      </c>
      <c r="M4" s="446" t="s">
        <v>120</v>
      </c>
      <c r="O4" s="446" t="s">
        <v>120</v>
      </c>
      <c r="Q4" s="446" t="s">
        <v>120</v>
      </c>
    </row>
    <row r="5" spans="1:17">
      <c r="A5" s="329" t="s">
        <v>9</v>
      </c>
      <c r="B5" s="445"/>
      <c r="C5" s="329" t="s">
        <v>31</v>
      </c>
      <c r="E5" s="329" t="s">
        <v>31</v>
      </c>
      <c r="G5" s="329" t="s">
        <v>31</v>
      </c>
      <c r="I5" s="329" t="s">
        <v>31</v>
      </c>
      <c r="K5" s="329" t="s">
        <v>31</v>
      </c>
      <c r="M5" s="329" t="s">
        <v>31</v>
      </c>
      <c r="O5" s="329" t="s">
        <v>31</v>
      </c>
      <c r="Q5" s="329" t="s">
        <v>31</v>
      </c>
    </row>
    <row r="6" spans="1:17">
      <c r="A6" s="329" t="s">
        <v>16</v>
      </c>
      <c r="B6" s="445"/>
      <c r="C6" s="444"/>
      <c r="E6" s="329" t="s">
        <v>35</v>
      </c>
      <c r="G6" s="329" t="s">
        <v>35</v>
      </c>
      <c r="I6" s="329" t="s">
        <v>35</v>
      </c>
      <c r="K6" s="329" t="s">
        <v>35</v>
      </c>
      <c r="M6" s="329" t="s">
        <v>35</v>
      </c>
      <c r="O6" s="329" t="s">
        <v>35</v>
      </c>
      <c r="Q6" s="329" t="s">
        <v>35</v>
      </c>
    </row>
    <row r="7" spans="1:17">
      <c r="A7" s="329" t="s">
        <v>11</v>
      </c>
      <c r="B7" s="445"/>
      <c r="C7" s="331" t="s">
        <v>121</v>
      </c>
      <c r="E7" s="329" t="s">
        <v>43</v>
      </c>
      <c r="G7" s="329" t="s">
        <v>50</v>
      </c>
      <c r="I7" s="329" t="s">
        <v>38</v>
      </c>
      <c r="K7" s="329" t="s">
        <v>38</v>
      </c>
      <c r="M7" s="444"/>
      <c r="O7" s="444"/>
      <c r="Q7" s="444"/>
    </row>
    <row r="8" spans="1:17" ht="18.75">
      <c r="A8" s="330"/>
      <c r="C8" s="337" t="s">
        <v>44</v>
      </c>
      <c r="E8" s="490"/>
      <c r="G8" s="330"/>
      <c r="I8" s="330"/>
      <c r="K8" s="330"/>
      <c r="M8" s="331" t="s">
        <v>121</v>
      </c>
      <c r="O8" s="331" t="s">
        <v>121</v>
      </c>
      <c r="Q8" s="331" t="s">
        <v>121</v>
      </c>
    </row>
    <row r="9" spans="1:17">
      <c r="A9" s="331" t="s">
        <v>121</v>
      </c>
      <c r="B9" s="326"/>
      <c r="C9" s="330"/>
      <c r="E9" s="331" t="s">
        <v>121</v>
      </c>
      <c r="G9" s="331" t="s">
        <v>121</v>
      </c>
      <c r="I9" s="331" t="s">
        <v>121</v>
      </c>
      <c r="K9" s="331" t="s">
        <v>121</v>
      </c>
      <c r="M9" s="337" t="s">
        <v>44</v>
      </c>
      <c r="O9" s="337" t="s">
        <v>44</v>
      </c>
      <c r="Q9" s="337" t="s">
        <v>44</v>
      </c>
    </row>
    <row r="10" spans="1:17">
      <c r="A10" s="337" t="s">
        <v>7</v>
      </c>
      <c r="B10" s="445"/>
      <c r="C10" s="447" t="s">
        <v>122</v>
      </c>
      <c r="E10" s="337" t="s">
        <v>44</v>
      </c>
      <c r="G10" s="337" t="s">
        <v>44</v>
      </c>
      <c r="I10" s="337" t="s">
        <v>44</v>
      </c>
      <c r="K10" s="337" t="s">
        <v>44</v>
      </c>
      <c r="M10" s="337" t="s">
        <v>55</v>
      </c>
      <c r="O10" s="338" t="s">
        <v>42</v>
      </c>
      <c r="Q10" s="338" t="s">
        <v>42</v>
      </c>
    </row>
    <row r="11" spans="1:17">
      <c r="A11" s="337" t="s">
        <v>14</v>
      </c>
      <c r="B11" s="445"/>
      <c r="C11" s="449" t="s">
        <v>123</v>
      </c>
      <c r="E11" s="337" t="s">
        <v>46</v>
      </c>
      <c r="G11" s="337" t="s">
        <v>55</v>
      </c>
      <c r="I11" s="337" t="s">
        <v>40</v>
      </c>
      <c r="K11" s="337" t="s">
        <v>40</v>
      </c>
      <c r="M11" s="335"/>
      <c r="O11" s="335"/>
      <c r="Q11" s="335"/>
    </row>
    <row r="12" spans="1:17">
      <c r="A12" s="338" t="s">
        <v>13</v>
      </c>
      <c r="B12" s="445"/>
      <c r="E12" s="338" t="s">
        <v>49</v>
      </c>
      <c r="G12" s="338" t="s">
        <v>49</v>
      </c>
      <c r="I12" s="338" t="s">
        <v>42</v>
      </c>
      <c r="K12" s="338" t="s">
        <v>42</v>
      </c>
      <c r="M12" s="447" t="s">
        <v>122</v>
      </c>
      <c r="O12" s="447" t="s">
        <v>122</v>
      </c>
      <c r="Q12" s="447" t="s">
        <v>122</v>
      </c>
    </row>
    <row r="13" spans="1:17" ht="18.75">
      <c r="C13" s="491" t="s">
        <v>124</v>
      </c>
      <c r="E13" s="326"/>
      <c r="G13" s="326"/>
      <c r="I13" s="326"/>
      <c r="K13" s="326"/>
      <c r="M13" s="448" t="s">
        <v>123</v>
      </c>
      <c r="O13" s="448" t="s">
        <v>123</v>
      </c>
      <c r="Q13" s="448" t="s">
        <v>123</v>
      </c>
    </row>
    <row r="14" spans="1:17" ht="18.75">
      <c r="C14" s="446" t="s">
        <v>120</v>
      </c>
      <c r="E14" s="332" t="s">
        <v>125</v>
      </c>
      <c r="G14" s="332" t="s">
        <v>125</v>
      </c>
      <c r="I14" s="332" t="s">
        <v>125</v>
      </c>
      <c r="K14" s="332" t="s">
        <v>125</v>
      </c>
      <c r="M14" s="449" t="s">
        <v>126</v>
      </c>
      <c r="O14" s="449" t="s">
        <v>40</v>
      </c>
      <c r="Q14" s="449" t="s">
        <v>40</v>
      </c>
    </row>
    <row r="15" spans="1:17">
      <c r="C15" s="329" t="s">
        <v>127</v>
      </c>
      <c r="E15" s="333" t="s">
        <v>120</v>
      </c>
      <c r="G15" s="333" t="s">
        <v>120</v>
      </c>
      <c r="I15" s="333" t="s">
        <v>120</v>
      </c>
      <c r="K15" s="333" t="s">
        <v>120</v>
      </c>
    </row>
    <row r="16" spans="1:17" ht="18.75">
      <c r="C16" s="444"/>
      <c r="E16" s="334" t="s">
        <v>71</v>
      </c>
      <c r="G16" s="334" t="s">
        <v>71</v>
      </c>
      <c r="I16" s="394" t="s">
        <v>59</v>
      </c>
      <c r="K16" s="394" t="s">
        <v>59</v>
      </c>
      <c r="M16" s="332" t="s">
        <v>125</v>
      </c>
      <c r="O16" s="332" t="s">
        <v>125</v>
      </c>
      <c r="Q16" s="332" t="s">
        <v>125</v>
      </c>
    </row>
    <row r="17" spans="3:17">
      <c r="C17" s="331" t="s">
        <v>121</v>
      </c>
      <c r="E17" s="334" t="s">
        <v>68</v>
      </c>
      <c r="G17" s="334" t="s">
        <v>128</v>
      </c>
      <c r="I17" s="334" t="s">
        <v>65</v>
      </c>
      <c r="K17" s="334" t="s">
        <v>89</v>
      </c>
      <c r="M17" s="333" t="s">
        <v>120</v>
      </c>
      <c r="O17" s="333" t="s">
        <v>120</v>
      </c>
      <c r="Q17" s="333" t="s">
        <v>120</v>
      </c>
    </row>
    <row r="18" spans="3:17">
      <c r="C18" s="337" t="s">
        <v>129</v>
      </c>
      <c r="E18" s="334" t="s">
        <v>81</v>
      </c>
      <c r="G18" s="334" t="s">
        <v>81</v>
      </c>
      <c r="I18" s="334" t="s">
        <v>66</v>
      </c>
      <c r="K18" s="334" t="s">
        <v>66</v>
      </c>
      <c r="M18" s="334" t="s">
        <v>71</v>
      </c>
      <c r="O18" s="334" t="s">
        <v>130</v>
      </c>
      <c r="Q18" s="334" t="s">
        <v>131</v>
      </c>
    </row>
    <row r="19" spans="3:17">
      <c r="C19" s="335"/>
      <c r="E19" s="335"/>
      <c r="G19" s="335"/>
      <c r="I19" s="335"/>
      <c r="K19" s="335"/>
      <c r="M19" s="334" t="s">
        <v>81</v>
      </c>
      <c r="O19" s="334" t="s">
        <v>132</v>
      </c>
      <c r="Q19" s="334" t="s">
        <v>132</v>
      </c>
    </row>
    <row r="20" spans="3:17">
      <c r="C20" s="447" t="s">
        <v>122</v>
      </c>
      <c r="E20" s="331" t="s">
        <v>121</v>
      </c>
      <c r="G20" s="331" t="s">
        <v>121</v>
      </c>
      <c r="I20" s="331" t="s">
        <v>121</v>
      </c>
      <c r="K20" s="331" t="s">
        <v>121</v>
      </c>
      <c r="M20" s="335"/>
      <c r="O20" s="335"/>
      <c r="Q20" s="335"/>
    </row>
    <row r="21" spans="3:17">
      <c r="C21" s="448" t="s">
        <v>133</v>
      </c>
      <c r="E21" s="337" t="s">
        <v>63</v>
      </c>
      <c r="G21" s="337" t="s">
        <v>63</v>
      </c>
      <c r="I21" s="337" t="s">
        <v>63</v>
      </c>
      <c r="K21" s="337" t="s">
        <v>63</v>
      </c>
      <c r="M21" s="331" t="s">
        <v>121</v>
      </c>
      <c r="O21" s="331" t="s">
        <v>121</v>
      </c>
      <c r="Q21" s="331" t="s">
        <v>121</v>
      </c>
    </row>
    <row r="22" spans="3:17">
      <c r="C22" s="444"/>
      <c r="E22" s="337" t="s">
        <v>72</v>
      </c>
      <c r="G22" s="337" t="s">
        <v>80</v>
      </c>
      <c r="I22" s="337" t="s">
        <v>60</v>
      </c>
      <c r="K22" s="337" t="s">
        <v>60</v>
      </c>
      <c r="M22" s="337" t="s">
        <v>128</v>
      </c>
      <c r="O22" s="337" t="s">
        <v>60</v>
      </c>
      <c r="Q22" s="337" t="s">
        <v>60</v>
      </c>
    </row>
    <row r="23" spans="3:17">
      <c r="C23" s="493" t="s">
        <v>134</v>
      </c>
      <c r="E23" s="338" t="s">
        <v>70</v>
      </c>
      <c r="G23" s="338" t="s">
        <v>70</v>
      </c>
      <c r="I23" s="338" t="s">
        <v>62</v>
      </c>
      <c r="K23" s="338" t="s">
        <v>75</v>
      </c>
      <c r="M23" s="337" t="s">
        <v>80</v>
      </c>
      <c r="O23" s="337" t="s">
        <v>135</v>
      </c>
      <c r="Q23" s="337" t="s">
        <v>75</v>
      </c>
    </row>
    <row r="24" spans="3:17">
      <c r="C24" s="492" t="s">
        <v>136</v>
      </c>
      <c r="M24" s="444"/>
      <c r="O24" s="444"/>
      <c r="Q24" s="444"/>
    </row>
    <row r="25" spans="3:17" ht="18.75">
      <c r="C25" s="326"/>
      <c r="E25" s="332" t="s">
        <v>137</v>
      </c>
      <c r="G25" s="332" t="s">
        <v>137</v>
      </c>
      <c r="I25" s="332" t="s">
        <v>137</v>
      </c>
      <c r="K25" s="332" t="s">
        <v>137</v>
      </c>
      <c r="M25" s="447" t="s">
        <v>122</v>
      </c>
      <c r="O25" s="447" t="s">
        <v>122</v>
      </c>
      <c r="Q25" s="447" t="s">
        <v>122</v>
      </c>
    </row>
    <row r="26" spans="3:17">
      <c r="C26" s="445"/>
      <c r="E26" s="336" t="s">
        <v>120</v>
      </c>
      <c r="G26" s="336" t="s">
        <v>120</v>
      </c>
      <c r="I26" s="336" t="s">
        <v>120</v>
      </c>
      <c r="K26" s="336" t="s">
        <v>120</v>
      </c>
      <c r="M26" s="448" t="s">
        <v>138</v>
      </c>
      <c r="O26" s="448" t="s">
        <v>138</v>
      </c>
      <c r="Q26" s="448" t="s">
        <v>138</v>
      </c>
    </row>
    <row r="27" spans="3:17">
      <c r="C27" s="445"/>
      <c r="E27" s="329" t="s">
        <v>139</v>
      </c>
      <c r="G27" s="339" t="s">
        <v>140</v>
      </c>
      <c r="I27" s="339" t="s">
        <v>141</v>
      </c>
      <c r="K27" s="339" t="s">
        <v>141</v>
      </c>
      <c r="M27" s="449" t="s">
        <v>142</v>
      </c>
      <c r="O27" s="449" t="s">
        <v>142</v>
      </c>
      <c r="Q27" s="449" t="s">
        <v>142</v>
      </c>
    </row>
    <row r="28" spans="3:17">
      <c r="E28" s="339" t="s">
        <v>143</v>
      </c>
      <c r="G28" s="339" t="s">
        <v>96</v>
      </c>
      <c r="I28" s="339" t="s">
        <v>87</v>
      </c>
      <c r="K28" s="339" t="s">
        <v>144</v>
      </c>
    </row>
    <row r="29" spans="3:17" ht="18.75">
      <c r="E29" s="339" t="s">
        <v>145</v>
      </c>
      <c r="G29" s="339" t="s">
        <v>145</v>
      </c>
      <c r="I29" s="339" t="s">
        <v>146</v>
      </c>
      <c r="K29" s="339" t="s">
        <v>146</v>
      </c>
      <c r="M29" s="332" t="s">
        <v>137</v>
      </c>
      <c r="O29" s="332" t="s">
        <v>137</v>
      </c>
      <c r="Q29" s="332" t="s">
        <v>137</v>
      </c>
    </row>
    <row r="30" spans="3:17">
      <c r="E30" s="339" t="s">
        <v>147</v>
      </c>
      <c r="G30" s="339" t="s">
        <v>148</v>
      </c>
      <c r="I30" s="339" t="s">
        <v>149</v>
      </c>
      <c r="K30" s="339" t="s">
        <v>150</v>
      </c>
      <c r="M30" s="336" t="s">
        <v>120</v>
      </c>
      <c r="O30" s="452" t="s">
        <v>120</v>
      </c>
      <c r="Q30" s="452" t="s">
        <v>120</v>
      </c>
    </row>
    <row r="31" spans="3:17" s="456" customFormat="1">
      <c r="E31" s="455" t="s">
        <v>151</v>
      </c>
      <c r="G31" s="455" t="s">
        <v>152</v>
      </c>
      <c r="I31" s="455" t="s">
        <v>153</v>
      </c>
      <c r="K31" s="455" t="s">
        <v>153</v>
      </c>
      <c r="M31" s="455" t="s">
        <v>154</v>
      </c>
      <c r="O31" s="457" t="s">
        <v>155</v>
      </c>
      <c r="Q31" s="457" t="s">
        <v>150</v>
      </c>
    </row>
    <row r="32" spans="3:17">
      <c r="E32" s="335"/>
      <c r="G32" s="335"/>
      <c r="I32" s="335"/>
      <c r="K32" s="335"/>
      <c r="M32" s="339" t="s">
        <v>96</v>
      </c>
      <c r="O32" s="454" t="s">
        <v>91</v>
      </c>
      <c r="Q32" s="454" t="s">
        <v>91</v>
      </c>
    </row>
    <row r="33" spans="5:17">
      <c r="E33" s="331" t="s">
        <v>121</v>
      </c>
      <c r="G33" s="331" t="s">
        <v>121</v>
      </c>
      <c r="I33" s="331" t="s">
        <v>121</v>
      </c>
      <c r="K33" s="331" t="s">
        <v>121</v>
      </c>
      <c r="M33" s="450"/>
      <c r="O33" s="453"/>
      <c r="Q33" s="453"/>
    </row>
    <row r="34" spans="5:17">
      <c r="E34" s="337" t="s">
        <v>94</v>
      </c>
      <c r="G34" s="337" t="s">
        <v>94</v>
      </c>
      <c r="I34" s="337" t="s">
        <v>94</v>
      </c>
      <c r="K34" s="337" t="s">
        <v>94</v>
      </c>
      <c r="M34" s="331" t="s">
        <v>121</v>
      </c>
      <c r="O34" s="331" t="s">
        <v>121</v>
      </c>
      <c r="Q34" s="331" t="s">
        <v>121</v>
      </c>
    </row>
    <row r="35" spans="5:17">
      <c r="E35" s="338" t="s">
        <v>92</v>
      </c>
      <c r="G35" s="338" t="s">
        <v>92</v>
      </c>
      <c r="I35" s="338" t="s">
        <v>92</v>
      </c>
      <c r="K35" s="338" t="s">
        <v>92</v>
      </c>
      <c r="M35" s="337" t="s">
        <v>94</v>
      </c>
      <c r="O35" s="337" t="s">
        <v>94</v>
      </c>
      <c r="Q35" s="337" t="s">
        <v>94</v>
      </c>
    </row>
    <row r="36" spans="5:17">
      <c r="M36" s="337" t="s">
        <v>156</v>
      </c>
      <c r="O36" s="337" t="s">
        <v>157</v>
      </c>
      <c r="Q36" s="337" t="s">
        <v>157</v>
      </c>
    </row>
    <row r="37" spans="5:17">
      <c r="M37" s="451"/>
      <c r="O37" s="451"/>
      <c r="Q37" s="451"/>
    </row>
    <row r="38" spans="5:17">
      <c r="M38" s="447" t="s">
        <v>122</v>
      </c>
      <c r="O38" s="447" t="s">
        <v>122</v>
      </c>
      <c r="Q38" s="447" t="s">
        <v>122</v>
      </c>
    </row>
    <row r="39" spans="5:17">
      <c r="M39" s="449" t="s">
        <v>158</v>
      </c>
      <c r="O39" s="449" t="s">
        <v>158</v>
      </c>
      <c r="Q39" s="449" t="s">
        <v>158</v>
      </c>
    </row>
    <row r="40" spans="5:17">
      <c r="M40" s="445"/>
    </row>
    <row r="41" spans="5:17">
      <c r="M41" s="494" t="s">
        <v>159</v>
      </c>
      <c r="O41" s="494" t="s">
        <v>159</v>
      </c>
      <c r="Q41" s="494" t="s">
        <v>159</v>
      </c>
    </row>
    <row r="42" spans="5:17">
      <c r="M42" s="492" t="s">
        <v>136</v>
      </c>
      <c r="O42" s="492" t="s">
        <v>136</v>
      </c>
      <c r="Q42" s="492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dimension ref="A1:K52"/>
  <sheetViews>
    <sheetView workbookViewId="0">
      <selection activeCell="C6" sqref="C6"/>
    </sheetView>
  </sheetViews>
  <sheetFormatPr defaultColWidth="11" defaultRowHeight="15.75" customHeight="1"/>
  <cols>
    <col min="1" max="1" width="6.125" customWidth="1"/>
    <col min="2" max="2" width="36.875" customWidth="1"/>
    <col min="3" max="3" width="9.75" customWidth="1"/>
    <col min="4" max="4" width="9.375" customWidth="1"/>
    <col min="5" max="6" width="10.625" customWidth="1"/>
    <col min="7" max="7" width="13.625" customWidth="1"/>
    <col min="8" max="8" width="12.5" customWidth="1"/>
    <col min="9" max="9" width="11.875" customWidth="1"/>
    <col min="10" max="10" width="14" customWidth="1"/>
  </cols>
  <sheetData>
    <row r="1" spans="1:11" ht="26.1" customHeight="1">
      <c r="A1" s="580" t="s">
        <v>160</v>
      </c>
      <c r="B1" s="580"/>
      <c r="C1" s="592" t="s">
        <v>1</v>
      </c>
      <c r="D1" s="594" t="s">
        <v>2</v>
      </c>
      <c r="E1" s="574" t="s">
        <v>3</v>
      </c>
      <c r="F1" s="601" t="s">
        <v>4</v>
      </c>
      <c r="G1" s="606" t="s">
        <v>161</v>
      </c>
      <c r="H1" s="606" t="s">
        <v>27</v>
      </c>
      <c r="I1" s="606" t="s">
        <v>162</v>
      </c>
      <c r="J1" s="603" t="s">
        <v>5</v>
      </c>
      <c r="K1" s="605" t="s">
        <v>6</v>
      </c>
    </row>
    <row r="2" spans="1:11" ht="37.5" customHeight="1">
      <c r="A2" s="580"/>
      <c r="B2" s="580"/>
      <c r="C2" s="593"/>
      <c r="D2" s="595"/>
      <c r="E2" s="575"/>
      <c r="F2" s="602"/>
      <c r="G2" s="607"/>
      <c r="H2" s="607"/>
      <c r="I2" s="607"/>
      <c r="J2" s="604"/>
      <c r="K2" s="605"/>
    </row>
    <row r="3" spans="1:11">
      <c r="A3" s="10">
        <v>1</v>
      </c>
      <c r="B3" s="28" t="s">
        <v>163</v>
      </c>
      <c r="C3" s="219">
        <v>2</v>
      </c>
      <c r="D3" s="167"/>
      <c r="E3" s="220"/>
      <c r="F3" s="132">
        <v>2</v>
      </c>
      <c r="G3" s="214" t="s">
        <v>34</v>
      </c>
      <c r="H3" s="214" t="s">
        <v>34</v>
      </c>
      <c r="I3" s="214" t="s">
        <v>34</v>
      </c>
      <c r="J3" s="215" t="s">
        <v>12</v>
      </c>
      <c r="K3" s="173"/>
    </row>
    <row r="4" spans="1:11">
      <c r="A4" s="8">
        <v>2</v>
      </c>
      <c r="B4" s="29" t="s">
        <v>164</v>
      </c>
      <c r="C4" s="221">
        <v>2</v>
      </c>
      <c r="D4" s="166"/>
      <c r="E4" s="222"/>
      <c r="F4" s="133">
        <v>1</v>
      </c>
      <c r="G4" s="84" t="s">
        <v>34</v>
      </c>
      <c r="H4" s="84" t="s">
        <v>34</v>
      </c>
      <c r="I4" s="84" t="s">
        <v>34</v>
      </c>
      <c r="J4" s="216" t="s">
        <v>17</v>
      </c>
      <c r="K4" s="41"/>
    </row>
    <row r="5" spans="1:11">
      <c r="A5" s="10">
        <v>3</v>
      </c>
      <c r="B5" s="28" t="s">
        <v>165</v>
      </c>
      <c r="C5" s="219">
        <v>2</v>
      </c>
      <c r="D5" s="167"/>
      <c r="E5" s="220"/>
      <c r="F5" s="132">
        <v>2</v>
      </c>
      <c r="G5" s="83" t="s">
        <v>34</v>
      </c>
      <c r="H5" s="83" t="s">
        <v>34</v>
      </c>
      <c r="I5" s="83" t="s">
        <v>34</v>
      </c>
      <c r="J5" s="217" t="s">
        <v>17</v>
      </c>
      <c r="K5" s="40"/>
    </row>
    <row r="6" spans="1:11">
      <c r="A6" s="8">
        <v>4</v>
      </c>
      <c r="B6" s="29" t="s">
        <v>166</v>
      </c>
      <c r="C6" s="221">
        <v>2</v>
      </c>
      <c r="D6" s="166"/>
      <c r="E6" s="222"/>
      <c r="F6" s="133"/>
      <c r="G6" s="84"/>
      <c r="H6" s="84"/>
      <c r="I6" s="84" t="s">
        <v>34</v>
      </c>
      <c r="J6" s="216" t="s">
        <v>45</v>
      </c>
      <c r="K6" s="41"/>
    </row>
    <row r="7" spans="1:11">
      <c r="A7" s="10">
        <v>5</v>
      </c>
      <c r="B7" s="28" t="s">
        <v>167</v>
      </c>
      <c r="C7" s="219">
        <v>2</v>
      </c>
      <c r="D7" s="167"/>
      <c r="E7" s="220"/>
      <c r="F7" s="132"/>
      <c r="G7" s="83"/>
      <c r="H7" s="83" t="s">
        <v>34</v>
      </c>
      <c r="I7" s="83" t="s">
        <v>34</v>
      </c>
      <c r="J7" s="217" t="s">
        <v>36</v>
      </c>
      <c r="K7" s="40" t="s">
        <v>168</v>
      </c>
    </row>
    <row r="8" spans="1:11">
      <c r="A8" s="8">
        <v>6</v>
      </c>
      <c r="B8" s="29" t="s">
        <v>169</v>
      </c>
      <c r="C8" s="221">
        <v>2</v>
      </c>
      <c r="D8" s="166"/>
      <c r="E8" s="222"/>
      <c r="F8" s="133"/>
      <c r="G8" s="84"/>
      <c r="H8" s="84" t="s">
        <v>34</v>
      </c>
      <c r="I8" s="84" t="s">
        <v>34</v>
      </c>
      <c r="J8" s="216" t="s">
        <v>17</v>
      </c>
      <c r="K8" s="41"/>
    </row>
    <row r="9" spans="1:11">
      <c r="A9" s="10">
        <v>7</v>
      </c>
      <c r="B9" s="28" t="s">
        <v>170</v>
      </c>
      <c r="C9" s="219">
        <v>2</v>
      </c>
      <c r="D9" s="167"/>
      <c r="E9" s="220"/>
      <c r="F9" s="132"/>
      <c r="G9" s="83"/>
      <c r="H9" s="83"/>
      <c r="I9" s="83" t="s">
        <v>34</v>
      </c>
      <c r="J9" s="217" t="s">
        <v>17</v>
      </c>
      <c r="K9" s="40"/>
    </row>
    <row r="10" spans="1:11">
      <c r="A10" s="8">
        <v>8</v>
      </c>
      <c r="B10" s="29" t="s">
        <v>171</v>
      </c>
      <c r="C10" s="221">
        <v>2</v>
      </c>
      <c r="D10" s="166"/>
      <c r="E10" s="222"/>
      <c r="F10" s="133"/>
      <c r="G10" s="84"/>
      <c r="H10" s="84" t="s">
        <v>34</v>
      </c>
      <c r="I10" s="84"/>
      <c r="J10" s="216" t="s">
        <v>12</v>
      </c>
      <c r="K10" s="41"/>
    </row>
    <row r="11" spans="1:11">
      <c r="A11" s="10">
        <v>9</v>
      </c>
      <c r="B11" s="28" t="s">
        <v>172</v>
      </c>
      <c r="C11" s="219">
        <v>2</v>
      </c>
      <c r="D11" s="167"/>
      <c r="E11" s="220"/>
      <c r="F11" s="132"/>
      <c r="G11" s="83"/>
      <c r="H11" s="83" t="s">
        <v>34</v>
      </c>
      <c r="I11" s="83"/>
      <c r="J11" s="217" t="s">
        <v>17</v>
      </c>
      <c r="K11" s="40"/>
    </row>
    <row r="12" spans="1:11">
      <c r="A12" s="8">
        <v>10</v>
      </c>
      <c r="B12" s="29" t="s">
        <v>173</v>
      </c>
      <c r="C12" s="221">
        <v>2</v>
      </c>
      <c r="D12" s="166"/>
      <c r="E12" s="222"/>
      <c r="F12" s="133">
        <v>1</v>
      </c>
      <c r="G12" s="84" t="s">
        <v>34</v>
      </c>
      <c r="H12" s="84"/>
      <c r="I12" s="84"/>
      <c r="J12" s="216" t="s">
        <v>10</v>
      </c>
      <c r="K12" s="41"/>
    </row>
    <row r="13" spans="1:11">
      <c r="A13" s="10">
        <v>11</v>
      </c>
      <c r="B13" s="28" t="s">
        <v>174</v>
      </c>
      <c r="C13" s="219">
        <v>2</v>
      </c>
      <c r="D13" s="167"/>
      <c r="E13" s="220"/>
      <c r="F13" s="132">
        <v>1</v>
      </c>
      <c r="G13" s="83" t="s">
        <v>34</v>
      </c>
      <c r="H13" s="83"/>
      <c r="I13" s="83"/>
      <c r="J13" s="217" t="s">
        <v>175</v>
      </c>
      <c r="K13" s="40"/>
    </row>
    <row r="14" spans="1:11">
      <c r="A14" s="8">
        <v>12</v>
      </c>
      <c r="B14" s="29" t="s">
        <v>176</v>
      </c>
      <c r="C14" s="221">
        <v>2</v>
      </c>
      <c r="D14" s="166"/>
      <c r="E14" s="222"/>
      <c r="F14" s="133">
        <v>2</v>
      </c>
      <c r="G14" s="84" t="s">
        <v>34</v>
      </c>
      <c r="H14" s="84"/>
      <c r="I14" s="84"/>
      <c r="J14" s="216" t="s">
        <v>10</v>
      </c>
      <c r="K14" s="41"/>
    </row>
    <row r="15" spans="1:11">
      <c r="A15" s="10">
        <v>13</v>
      </c>
      <c r="B15" s="28" t="s">
        <v>177</v>
      </c>
      <c r="C15" s="219">
        <v>2</v>
      </c>
      <c r="D15" s="167"/>
      <c r="E15" s="220"/>
      <c r="F15" s="132">
        <v>2</v>
      </c>
      <c r="G15" s="83" t="s">
        <v>34</v>
      </c>
      <c r="H15" s="83"/>
      <c r="I15" s="83"/>
      <c r="J15" s="217" t="s">
        <v>73</v>
      </c>
      <c r="K15" s="40" t="s">
        <v>15</v>
      </c>
    </row>
    <row r="16" spans="1:11">
      <c r="A16" s="8">
        <v>14</v>
      </c>
      <c r="B16" s="29" t="s">
        <v>178</v>
      </c>
      <c r="C16" s="221">
        <v>2</v>
      </c>
      <c r="D16" s="166"/>
      <c r="E16" s="222"/>
      <c r="F16" s="133">
        <v>1</v>
      </c>
      <c r="G16" s="84" t="s">
        <v>34</v>
      </c>
      <c r="H16" s="84" t="s">
        <v>34</v>
      </c>
      <c r="I16" s="84" t="s">
        <v>34</v>
      </c>
      <c r="J16" s="216" t="s">
        <v>69</v>
      </c>
      <c r="K16" s="41"/>
    </row>
    <row r="17" spans="1:11">
      <c r="A17" s="10">
        <v>15</v>
      </c>
      <c r="B17" s="28" t="s">
        <v>179</v>
      </c>
      <c r="C17" s="219">
        <v>2</v>
      </c>
      <c r="D17" s="167"/>
      <c r="E17" s="220"/>
      <c r="F17" s="132">
        <v>2</v>
      </c>
      <c r="G17" s="83" t="s">
        <v>34</v>
      </c>
      <c r="H17" s="83" t="s">
        <v>34</v>
      </c>
      <c r="I17" s="83" t="s">
        <v>34</v>
      </c>
      <c r="J17" s="217" t="s">
        <v>69</v>
      </c>
      <c r="K17" s="40"/>
    </row>
    <row r="18" spans="1:11">
      <c r="A18" s="8">
        <v>16</v>
      </c>
      <c r="B18" s="29" t="s">
        <v>180</v>
      </c>
      <c r="C18" s="223"/>
      <c r="D18" s="224"/>
      <c r="E18" s="225"/>
      <c r="F18" s="133">
        <v>3</v>
      </c>
      <c r="G18" s="85" t="s">
        <v>34</v>
      </c>
      <c r="H18" s="85" t="s">
        <v>34</v>
      </c>
      <c r="I18" s="85" t="s">
        <v>34</v>
      </c>
      <c r="J18" s="218" t="s">
        <v>69</v>
      </c>
      <c r="K18" s="41"/>
    </row>
    <row r="19" spans="1:11"/>
    <row r="29" spans="1:11">
      <c r="A29" s="9"/>
    </row>
    <row r="51" spans="1:9">
      <c r="A51" s="5"/>
    </row>
    <row r="52" spans="1:9">
      <c r="H52" s="6"/>
      <c r="I52" s="6"/>
    </row>
  </sheetData>
  <mergeCells count="10">
    <mergeCell ref="J1:J2"/>
    <mergeCell ref="K1:K2"/>
    <mergeCell ref="G1:G2"/>
    <mergeCell ref="H1:H2"/>
    <mergeCell ref="I1:I2"/>
    <mergeCell ref="A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dimension ref="A1:G51"/>
  <sheetViews>
    <sheetView workbookViewId="0">
      <selection activeCell="E21" sqref="E21"/>
    </sheetView>
  </sheetViews>
  <sheetFormatPr defaultColWidth="11" defaultRowHeight="15.75" customHeight="1"/>
  <cols>
    <col min="1" max="1" width="6.125" customWidth="1"/>
    <col min="2" max="2" width="60.5" customWidth="1"/>
    <col min="3" max="3" width="9.75" customWidth="1"/>
    <col min="4" max="4" width="9.375" customWidth="1"/>
    <col min="5" max="5" width="10.625" customWidth="1"/>
    <col min="6" max="6" width="14.875" customWidth="1"/>
  </cols>
  <sheetData>
    <row r="1" spans="1:7" ht="26.1" customHeight="1">
      <c r="A1" s="562" t="s">
        <v>181</v>
      </c>
      <c r="B1" s="563"/>
      <c r="C1" s="592" t="s">
        <v>1</v>
      </c>
      <c r="D1" s="594" t="s">
        <v>2</v>
      </c>
      <c r="E1" s="574" t="s">
        <v>3</v>
      </c>
      <c r="F1" s="608" t="s">
        <v>5</v>
      </c>
      <c r="G1" s="610" t="s">
        <v>6</v>
      </c>
    </row>
    <row r="2" spans="1:7" ht="30" customHeight="1">
      <c r="A2" s="564"/>
      <c r="B2" s="565"/>
      <c r="C2" s="593"/>
      <c r="D2" s="595"/>
      <c r="E2" s="575"/>
      <c r="F2" s="609"/>
      <c r="G2" s="611"/>
    </row>
    <row r="3" spans="1:7">
      <c r="A3" s="89">
        <v>1</v>
      </c>
      <c r="B3" s="28" t="s">
        <v>182</v>
      </c>
      <c r="C3" s="226"/>
      <c r="D3" s="167"/>
      <c r="E3" s="220"/>
      <c r="F3" s="132" t="s">
        <v>69</v>
      </c>
      <c r="G3" s="174"/>
    </row>
    <row r="4" spans="1:7">
      <c r="A4" s="87">
        <v>2</v>
      </c>
      <c r="B4" s="29" t="s">
        <v>183</v>
      </c>
      <c r="C4" s="227"/>
      <c r="D4" s="166"/>
      <c r="E4" s="222"/>
      <c r="F4" s="133" t="s">
        <v>78</v>
      </c>
      <c r="G4" s="175"/>
    </row>
    <row r="5" spans="1:7">
      <c r="A5" s="89">
        <v>3</v>
      </c>
      <c r="B5" s="28" t="s">
        <v>184</v>
      </c>
      <c r="C5" s="226"/>
      <c r="D5" s="167"/>
      <c r="E5" s="220"/>
      <c r="F5" s="132" t="s">
        <v>69</v>
      </c>
      <c r="G5" s="174"/>
    </row>
    <row r="6" spans="1:7">
      <c r="A6" s="87">
        <v>4</v>
      </c>
      <c r="B6" s="29" t="s">
        <v>185</v>
      </c>
      <c r="C6" s="227"/>
      <c r="D6" s="166"/>
      <c r="E6" s="222"/>
      <c r="F6" s="133" t="s">
        <v>67</v>
      </c>
      <c r="G6" s="175"/>
    </row>
    <row r="7" spans="1:7">
      <c r="A7" s="176">
        <v>5</v>
      </c>
      <c r="B7" s="177" t="s">
        <v>186</v>
      </c>
      <c r="C7" s="228"/>
      <c r="D7" s="178"/>
      <c r="E7" s="229"/>
      <c r="F7" s="230" t="s">
        <v>47</v>
      </c>
      <c r="G7" s="179"/>
    </row>
    <row r="29" spans="1:1">
      <c r="A29" s="9"/>
    </row>
    <row r="51" spans="1:1">
      <c r="A51" s="5"/>
    </row>
  </sheetData>
  <mergeCells count="6">
    <mergeCell ref="A1:B2"/>
    <mergeCell ref="F1:F2"/>
    <mergeCell ref="G1:G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dimension ref="A1:X62"/>
  <sheetViews>
    <sheetView workbookViewId="0">
      <selection activeCell="G9" sqref="G9"/>
    </sheetView>
  </sheetViews>
  <sheetFormatPr defaultRowHeight="15.75"/>
  <cols>
    <col min="1" max="1" width="5.25" customWidth="1"/>
    <col min="2" max="2" width="11.375" customWidth="1"/>
    <col min="3" max="3" width="6.625" customWidth="1"/>
    <col min="4" max="4" width="7.875" customWidth="1"/>
    <col min="5" max="5" width="6.75" customWidth="1"/>
    <col min="6" max="6" width="8.75" customWidth="1"/>
    <col min="7" max="7" width="5.5" customWidth="1"/>
    <col min="8" max="8" width="9.25" customWidth="1"/>
    <col min="9" max="9" width="7.375" customWidth="1"/>
    <col min="10" max="10" width="8" customWidth="1"/>
    <col min="11" max="11" width="7.375" customWidth="1"/>
    <col min="12" max="12" width="8" customWidth="1"/>
    <col min="13" max="13" width="3.5" style="106" customWidth="1"/>
    <col min="14" max="14" width="8.875" customWidth="1"/>
    <col min="15" max="15" width="4.875" customWidth="1"/>
    <col min="16" max="16" width="5.625" customWidth="1"/>
    <col min="17" max="17" width="4.125" customWidth="1"/>
    <col min="18" max="18" width="6" customWidth="1"/>
    <col min="19" max="19" width="5.5" customWidth="1"/>
    <col min="20" max="20" width="5.75" customWidth="1"/>
    <col min="21" max="21" width="12.125" customWidth="1"/>
  </cols>
  <sheetData>
    <row r="1" spans="1:21">
      <c r="C1" s="615" t="s">
        <v>187</v>
      </c>
      <c r="D1" s="616"/>
      <c r="E1" s="613" t="s">
        <v>18</v>
      </c>
      <c r="F1" s="614"/>
      <c r="G1" s="617" t="s">
        <v>160</v>
      </c>
      <c r="H1" s="618"/>
      <c r="I1" s="619" t="s">
        <v>188</v>
      </c>
      <c r="J1" s="619"/>
      <c r="K1" s="620" t="s">
        <v>189</v>
      </c>
      <c r="L1" s="621"/>
      <c r="M1" s="105"/>
      <c r="N1" s="622" t="s">
        <v>190</v>
      </c>
      <c r="O1" s="623"/>
      <c r="P1" s="623"/>
      <c r="Q1" s="623"/>
      <c r="R1" s="623"/>
      <c r="S1" s="623"/>
      <c r="T1" s="623"/>
      <c r="U1" s="624"/>
    </row>
    <row r="2" spans="1:21">
      <c r="A2" s="26"/>
      <c r="B2" s="36"/>
      <c r="C2" s="54" t="s">
        <v>191</v>
      </c>
      <c r="D2" s="55" t="s">
        <v>192</v>
      </c>
      <c r="E2" s="56" t="s">
        <v>191</v>
      </c>
      <c r="F2" s="57" t="s">
        <v>192</v>
      </c>
      <c r="G2" s="58" t="s">
        <v>191</v>
      </c>
      <c r="H2" s="197" t="s">
        <v>192</v>
      </c>
      <c r="I2" s="203" t="s">
        <v>191</v>
      </c>
      <c r="J2" s="59" t="s">
        <v>192</v>
      </c>
      <c r="K2" s="111" t="s">
        <v>191</v>
      </c>
      <c r="L2" s="112" t="s">
        <v>192</v>
      </c>
      <c r="M2" s="22"/>
      <c r="N2" s="115" t="s">
        <v>193</v>
      </c>
      <c r="O2" s="52" t="s">
        <v>194</v>
      </c>
      <c r="P2" s="52" t="s">
        <v>195</v>
      </c>
      <c r="Q2" s="52" t="s">
        <v>196</v>
      </c>
      <c r="R2" s="52" t="s">
        <v>197</v>
      </c>
      <c r="S2" s="52" t="s">
        <v>198</v>
      </c>
      <c r="T2" s="51" t="s">
        <v>199</v>
      </c>
      <c r="U2" s="116" t="s">
        <v>200</v>
      </c>
    </row>
    <row r="3" spans="1:21">
      <c r="A3" s="27">
        <v>1</v>
      </c>
      <c r="B3" s="39" t="s">
        <v>201</v>
      </c>
      <c r="C3" s="60">
        <f>COUNTIF(Foundation!G3:G8, "")</f>
        <v>0</v>
      </c>
      <c r="D3" s="61"/>
      <c r="E3" s="62">
        <f>COUNTIF('UG Map L4-L6'!I3:I50, "Ajab")</f>
        <v>1</v>
      </c>
      <c r="F3" s="63">
        <f>COUNTIF('UG Map L4-L6'!J3:J49, "Ajab")</f>
        <v>0</v>
      </c>
      <c r="G3" s="64">
        <f>COUNTIF('PG Map'!J3:J18, "Ajab")</f>
        <v>0</v>
      </c>
      <c r="H3" s="198"/>
      <c r="I3" s="204"/>
      <c r="J3" s="65"/>
      <c r="K3" s="113">
        <f>SUM(C3+E3+G3+I3)</f>
        <v>1</v>
      </c>
      <c r="L3" s="211">
        <f>SUM(D3+F3+H3+J3)</f>
        <v>0</v>
      </c>
      <c r="M3" s="213"/>
      <c r="N3" s="107"/>
      <c r="O3" s="53"/>
      <c r="P3" s="53"/>
      <c r="Q3" s="53"/>
      <c r="R3" s="189" t="s">
        <v>202</v>
      </c>
      <c r="S3" s="189"/>
      <c r="T3" s="190"/>
      <c r="U3" s="191">
        <v>1</v>
      </c>
    </row>
    <row r="4" spans="1:21">
      <c r="A4" s="26">
        <v>2</v>
      </c>
      <c r="B4" s="36" t="s">
        <v>17</v>
      </c>
      <c r="C4" s="66">
        <f>COUNTIF(Foundation!G3:G8, "Andy")</f>
        <v>1</v>
      </c>
      <c r="D4" s="67"/>
      <c r="E4" s="68">
        <f>COUNTIF('UG Map L4-L6'!I3:I50, "Andy")</f>
        <v>0</v>
      </c>
      <c r="F4" s="69">
        <f>COUNTIF('UG Map L4-L6'!J3:J49, "Andy")</f>
        <v>0</v>
      </c>
      <c r="G4" s="70">
        <f>COUNTIF('PG Map'!J3:J18, "Andy")</f>
        <v>5</v>
      </c>
      <c r="H4" s="199"/>
      <c r="I4" s="205"/>
      <c r="J4" s="71"/>
      <c r="K4" s="113">
        <f>SUM(C4+E4+G4+I4)</f>
        <v>6</v>
      </c>
      <c r="L4" s="211">
        <f t="shared" ref="L4:L25" si="0">SUM(D4+F4+H4+J4)</f>
        <v>0</v>
      </c>
      <c r="M4" s="213"/>
      <c r="N4" s="108"/>
      <c r="O4" s="46"/>
      <c r="P4" s="46"/>
      <c r="Q4" s="46"/>
      <c r="R4" s="46"/>
      <c r="S4" s="46">
        <v>1</v>
      </c>
      <c r="T4" s="45"/>
      <c r="U4" s="117"/>
    </row>
    <row r="5" spans="1:21">
      <c r="A5" s="27">
        <v>3</v>
      </c>
      <c r="B5" s="39" t="s">
        <v>73</v>
      </c>
      <c r="C5" s="66">
        <f>COUNTIF(Foundation!G3:G8, "Anthony")</f>
        <v>0</v>
      </c>
      <c r="D5" s="67"/>
      <c r="E5" s="68">
        <f>COUNTIF('UG Map L4-L6'!I3:I50, "Anthony")</f>
        <v>2</v>
      </c>
      <c r="F5" s="69">
        <f>COUNTIF('UG Map L4-L6'!J3:J49, "Anthony")</f>
        <v>0</v>
      </c>
      <c r="G5" s="70">
        <f>COUNTIF('PG Map'!J3:J18, "Anthony")</f>
        <v>1</v>
      </c>
      <c r="H5" s="199"/>
      <c r="I5" s="205"/>
      <c r="J5" s="71"/>
      <c r="K5" s="113">
        <f t="shared" ref="K5:K25" si="1">SUM(C5+E5+G5+I5)</f>
        <v>3</v>
      </c>
      <c r="L5" s="211">
        <f t="shared" si="0"/>
        <v>0</v>
      </c>
      <c r="M5" s="213"/>
      <c r="N5" s="109"/>
      <c r="O5" s="44"/>
      <c r="P5" s="44"/>
      <c r="Q5" s="44"/>
      <c r="R5" s="44">
        <v>0.5</v>
      </c>
      <c r="S5" s="44"/>
      <c r="T5" s="43"/>
      <c r="U5" s="118"/>
    </row>
    <row r="6" spans="1:21">
      <c r="A6" s="27">
        <v>4</v>
      </c>
      <c r="B6" s="39" t="s">
        <v>203</v>
      </c>
      <c r="C6" s="66"/>
      <c r="D6" s="67"/>
      <c r="E6" s="68">
        <f>COUNTIF('UG Map L4-L6'!I4:I51, "Bode")</f>
        <v>0</v>
      </c>
      <c r="F6" s="68">
        <f>COUNTIF('UG Map L4-L6'!J4:J51, "Bode")</f>
        <v>0</v>
      </c>
      <c r="G6" s="70">
        <f>COUNTIF('PG Map'!J4:J19, "Bode")</f>
        <v>0</v>
      </c>
      <c r="H6" s="199">
        <f>COUNTIF('PG Map'!K2:K18, "Bode")</f>
        <v>0</v>
      </c>
      <c r="I6" s="205"/>
      <c r="J6" s="71"/>
      <c r="K6" s="113">
        <f t="shared" si="1"/>
        <v>0</v>
      </c>
      <c r="L6" s="211"/>
      <c r="M6" s="213"/>
      <c r="N6" s="109"/>
      <c r="O6" s="44"/>
      <c r="P6" s="44"/>
      <c r="Q6" s="44"/>
      <c r="R6" s="44"/>
      <c r="S6" s="44"/>
      <c r="T6" s="43"/>
      <c r="U6" s="118"/>
    </row>
    <row r="7" spans="1:21">
      <c r="A7" s="26">
        <v>5</v>
      </c>
      <c r="B7" s="36" t="s">
        <v>8</v>
      </c>
      <c r="C7" s="66">
        <f>COUNTIF(Foundation!G3:G8, "Darren")</f>
        <v>1</v>
      </c>
      <c r="D7" s="67"/>
      <c r="E7" s="68">
        <f>COUNTIF('UG Map L4-L6'!I3:I50, "Darren")</f>
        <v>3</v>
      </c>
      <c r="F7" s="69">
        <f>COUNTIF('UG Map L4-L6'!J3:J49, "Darren")</f>
        <v>0</v>
      </c>
      <c r="G7" s="70">
        <f>COUNTIF('PG Map'!J3:J18, "Darren")</f>
        <v>0</v>
      </c>
      <c r="H7" s="199"/>
      <c r="I7" s="205"/>
      <c r="J7" s="71"/>
      <c r="K7" s="113">
        <f t="shared" si="1"/>
        <v>4</v>
      </c>
      <c r="L7" s="211">
        <f t="shared" si="0"/>
        <v>0</v>
      </c>
      <c r="M7" s="213"/>
      <c r="N7" s="108"/>
      <c r="O7" s="46"/>
      <c r="P7" s="46"/>
      <c r="Q7" s="46"/>
      <c r="R7" s="46">
        <v>1</v>
      </c>
      <c r="S7" s="46"/>
      <c r="T7" s="45"/>
      <c r="U7" s="117"/>
    </row>
    <row r="8" spans="1:21">
      <c r="A8" s="27">
        <v>6</v>
      </c>
      <c r="B8" s="39" t="s">
        <v>78</v>
      </c>
      <c r="C8" s="66">
        <f>COUNTIF(Foundation!G3:G8, "Drishty")</f>
        <v>0</v>
      </c>
      <c r="D8" s="67"/>
      <c r="E8" s="68">
        <f>COUNTIF('UG Map L4-L6'!I3:I50, "Drishty")</f>
        <v>2</v>
      </c>
      <c r="F8" s="69">
        <f>COUNTIF('UG Map L4-L6'!J3:J49, "Drishty")</f>
        <v>0</v>
      </c>
      <c r="G8" s="70">
        <f>COUNTIF('PG Map'!J3:J18, "Drishty")</f>
        <v>0</v>
      </c>
      <c r="H8" s="199"/>
      <c r="I8" s="206">
        <f>COUNTIF('PG MAIDS'!F3:F7, "Drishty")</f>
        <v>1</v>
      </c>
      <c r="J8" s="71"/>
      <c r="K8" s="113">
        <f t="shared" si="1"/>
        <v>3</v>
      </c>
      <c r="L8" s="211">
        <f t="shared" si="0"/>
        <v>0</v>
      </c>
      <c r="M8" s="213"/>
      <c r="N8" s="109"/>
      <c r="O8" s="44"/>
      <c r="P8" s="44"/>
      <c r="Q8" s="44">
        <v>1</v>
      </c>
      <c r="R8" s="44"/>
      <c r="S8" s="44"/>
      <c r="T8" s="43"/>
      <c r="U8" s="118"/>
    </row>
    <row r="9" spans="1:21">
      <c r="A9" s="26">
        <v>7</v>
      </c>
      <c r="B9" s="36" t="s">
        <v>69</v>
      </c>
      <c r="C9" s="66">
        <f>COUNTIF(Foundation!G3:G8, "Femi")</f>
        <v>0</v>
      </c>
      <c r="D9" s="67"/>
      <c r="E9" s="68">
        <f>COUNTIF('UG Map L4-L6'!I3:I50, "Femi")</f>
        <v>2</v>
      </c>
      <c r="F9" s="69">
        <f>COUNTIF('UG Map L4-L6'!J3:J49, "Femi")</f>
        <v>0</v>
      </c>
      <c r="G9" s="70">
        <f>COUNTIF('PG Map'!J3:J18, "Femi")</f>
        <v>3</v>
      </c>
      <c r="H9" s="199"/>
      <c r="I9" s="205">
        <f>COUNTIF('PG MAIDS'!F3:F7, "Femi")</f>
        <v>2</v>
      </c>
      <c r="J9" s="71"/>
      <c r="K9" s="113">
        <f t="shared" si="1"/>
        <v>7</v>
      </c>
      <c r="L9" s="211">
        <f t="shared" si="0"/>
        <v>0</v>
      </c>
      <c r="M9" s="213"/>
      <c r="N9" s="108"/>
      <c r="O9" s="46"/>
      <c r="P9" s="46"/>
      <c r="Q9" s="46">
        <v>1</v>
      </c>
      <c r="R9" s="46"/>
      <c r="S9" s="46"/>
      <c r="T9" s="45"/>
      <c r="U9" s="117"/>
    </row>
    <row r="10" spans="1:21">
      <c r="A10" s="27">
        <v>8</v>
      </c>
      <c r="B10" s="39" t="s">
        <v>48</v>
      </c>
      <c r="C10" s="66">
        <f>COUNTIF(Foundation!G3:G8, "Idris")</f>
        <v>0</v>
      </c>
      <c r="D10" s="67"/>
      <c r="E10" s="68">
        <f>COUNTIF('UG Map L4-L6'!I3:I49, "Idris")</f>
        <v>0</v>
      </c>
      <c r="F10" s="69">
        <f>COUNTIF('UG Map L4-L6'!J3:J49, "Idris")</f>
        <v>1</v>
      </c>
      <c r="G10" s="70">
        <f>COUNTIF('PG Map'!J3:J18, "Idris")</f>
        <v>0</v>
      </c>
      <c r="H10" s="199"/>
      <c r="I10" s="205"/>
      <c r="J10" s="71"/>
      <c r="K10" s="113">
        <f t="shared" si="1"/>
        <v>0</v>
      </c>
      <c r="L10" s="211">
        <f t="shared" si="0"/>
        <v>1</v>
      </c>
      <c r="M10" s="213"/>
      <c r="N10" s="109"/>
      <c r="O10" s="44"/>
      <c r="P10" s="44"/>
      <c r="Q10" s="44"/>
      <c r="R10" s="44"/>
      <c r="S10" s="44">
        <v>1</v>
      </c>
      <c r="T10" s="43"/>
      <c r="U10" s="118"/>
    </row>
    <row r="11" spans="1:21">
      <c r="A11" s="26">
        <v>9</v>
      </c>
      <c r="B11" s="36" t="s">
        <v>47</v>
      </c>
      <c r="C11" s="66">
        <f>COUNTIF(Foundation!G3:G8, "Jarutas")</f>
        <v>0</v>
      </c>
      <c r="D11" s="67"/>
      <c r="E11" s="68">
        <f>COUNTIF('UG Map L4-L6'!I3:I49, "Jarutas")</f>
        <v>1</v>
      </c>
      <c r="F11" s="69">
        <f>COUNTIF('UG Map L4-L6'!J3:J49, "Jarutas")</f>
        <v>0</v>
      </c>
      <c r="G11" s="70">
        <f>COUNTIF('PG Map'!J3:J18, "Jarutas")</f>
        <v>0</v>
      </c>
      <c r="H11" s="199"/>
      <c r="I11" s="205">
        <f>COUNTIF('PG MAIDS'!F3:F7, "Jarutas")</f>
        <v>1</v>
      </c>
      <c r="J11" s="71"/>
      <c r="K11" s="113">
        <f t="shared" si="1"/>
        <v>2</v>
      </c>
      <c r="L11" s="211">
        <f t="shared" si="0"/>
        <v>0</v>
      </c>
      <c r="M11" s="213"/>
      <c r="N11" s="108"/>
      <c r="O11" s="46"/>
      <c r="P11" s="46"/>
      <c r="Q11" s="46"/>
      <c r="R11" s="46">
        <v>1</v>
      </c>
      <c r="S11" s="46"/>
      <c r="T11" s="45"/>
      <c r="U11" s="117"/>
    </row>
    <row r="12" spans="1:21">
      <c r="A12" s="27">
        <v>10</v>
      </c>
      <c r="B12" s="39" t="s">
        <v>64</v>
      </c>
      <c r="C12" s="66">
        <f>COUNTIF(Foundation!G3:G8, "Joe")</f>
        <v>0</v>
      </c>
      <c r="D12" s="67"/>
      <c r="E12" s="68">
        <f>COUNTIF('UG Map L4-L6'!I3:I49, "Joe")</f>
        <v>4</v>
      </c>
      <c r="F12" s="69">
        <f>COUNTIF('UG Map L4-L6'!J3:J49, "Joe")</f>
        <v>0</v>
      </c>
      <c r="G12" s="70">
        <f>COUNTIF('PG Map'!J3:J18, "Joe")</f>
        <v>0</v>
      </c>
      <c r="H12" s="199"/>
      <c r="I12" s="205"/>
      <c r="J12" s="71"/>
      <c r="K12" s="113">
        <f t="shared" si="1"/>
        <v>4</v>
      </c>
      <c r="L12" s="211">
        <f t="shared" si="0"/>
        <v>0</v>
      </c>
      <c r="M12" s="213"/>
      <c r="N12" s="109"/>
      <c r="O12" s="44"/>
      <c r="P12" s="44"/>
      <c r="Q12" s="44"/>
      <c r="R12" s="44">
        <v>1</v>
      </c>
      <c r="S12" s="44"/>
      <c r="T12" s="43"/>
      <c r="U12" s="118"/>
    </row>
    <row r="13" spans="1:21">
      <c r="A13" s="26">
        <v>11</v>
      </c>
      <c r="B13" s="36" t="s">
        <v>12</v>
      </c>
      <c r="C13" s="66">
        <f>COUNTIF(Foundation!G3:G8, "Kalin")</f>
        <v>2</v>
      </c>
      <c r="D13" s="67"/>
      <c r="E13" s="68">
        <f>COUNTIF('UG Map L4-L6'!I3:I50, "Kalin")</f>
        <v>2</v>
      </c>
      <c r="F13" s="69">
        <f>COUNTIF('UG Map L4-L6'!J3:J49, "Joe")</f>
        <v>0</v>
      </c>
      <c r="G13" s="70">
        <f>COUNTIF('PG Map'!J3:J18, "Kalin")</f>
        <v>2</v>
      </c>
      <c r="H13" s="199"/>
      <c r="I13" s="205"/>
      <c r="J13" s="71"/>
      <c r="K13" s="113">
        <f t="shared" si="1"/>
        <v>6</v>
      </c>
      <c r="L13" s="211">
        <f t="shared" si="0"/>
        <v>0</v>
      </c>
      <c r="M13" s="213"/>
      <c r="N13" s="108">
        <v>1</v>
      </c>
      <c r="O13" s="46"/>
      <c r="P13" s="46"/>
      <c r="Q13" s="46"/>
      <c r="R13" s="46"/>
      <c r="S13" s="46"/>
      <c r="T13" s="45"/>
      <c r="U13" s="117"/>
    </row>
    <row r="14" spans="1:21">
      <c r="A14" s="27">
        <v>12</v>
      </c>
      <c r="B14" s="39" t="s">
        <v>45</v>
      </c>
      <c r="C14" s="66">
        <f>COUNTIF(Foundation!G3:G8, "Kenton")</f>
        <v>0</v>
      </c>
      <c r="D14" s="67"/>
      <c r="E14" s="68">
        <f>COUNTIF('UG Map L4-L6'!I3:I49, "Kenton")</f>
        <v>4</v>
      </c>
      <c r="F14" s="69">
        <f>COUNTIF('UG Map L4-L6'!J3:J49, "Kenton")</f>
        <v>1</v>
      </c>
      <c r="G14" s="70">
        <f>COUNTIF('PG Map'!J3:J18, "Kenton")</f>
        <v>1</v>
      </c>
      <c r="H14" s="199"/>
      <c r="I14" s="205"/>
      <c r="J14" s="71"/>
      <c r="K14" s="113">
        <f t="shared" si="1"/>
        <v>5</v>
      </c>
      <c r="L14" s="211">
        <f t="shared" si="0"/>
        <v>1</v>
      </c>
      <c r="M14" s="213"/>
      <c r="N14" s="109"/>
      <c r="O14" s="44"/>
      <c r="P14" s="44"/>
      <c r="Q14" s="44"/>
      <c r="R14" s="44"/>
      <c r="S14" s="44">
        <v>1</v>
      </c>
      <c r="T14" s="43"/>
      <c r="U14" s="118"/>
    </row>
    <row r="15" spans="1:21">
      <c r="A15" s="303">
        <v>13</v>
      </c>
      <c r="B15" s="473" t="s">
        <v>204</v>
      </c>
      <c r="C15" s="66"/>
      <c r="D15" s="67"/>
      <c r="E15" s="68"/>
      <c r="F15" s="69"/>
      <c r="G15" s="70"/>
      <c r="H15" s="199"/>
      <c r="I15" s="205"/>
      <c r="J15" s="71"/>
      <c r="K15" s="113"/>
      <c r="L15" s="211"/>
      <c r="M15" s="213"/>
      <c r="N15" s="109"/>
      <c r="O15" s="44"/>
      <c r="P15" s="44"/>
      <c r="Q15" s="44"/>
      <c r="R15" s="44"/>
      <c r="S15" s="44"/>
      <c r="T15" s="43"/>
      <c r="U15" s="118"/>
    </row>
    <row r="16" spans="1:21">
      <c r="A16" s="27">
        <v>13</v>
      </c>
      <c r="B16" s="39" t="s">
        <v>205</v>
      </c>
      <c r="C16" s="66">
        <f>COUNTIF(Foundation!G3:G8, "Lee")</f>
        <v>0</v>
      </c>
      <c r="D16" s="67"/>
      <c r="E16" s="72">
        <f>COUNTIF('UG Map L4-L6'!I3:I49, "Lee")</f>
        <v>0</v>
      </c>
      <c r="F16" s="69">
        <f>COUNTIF('UG Map L4-L6'!J3:J49, "Lee")</f>
        <v>0</v>
      </c>
      <c r="G16" s="70">
        <f>COUNTIF('PG Map'!J3:J18, "Lee")</f>
        <v>0</v>
      </c>
      <c r="H16" s="199">
        <f>COUNTIF('PG Map'!K2:K18, "Lee")</f>
        <v>1</v>
      </c>
      <c r="I16" s="205"/>
      <c r="J16" s="71"/>
      <c r="K16" s="113">
        <f t="shared" si="1"/>
        <v>0</v>
      </c>
      <c r="L16" s="211">
        <f t="shared" si="0"/>
        <v>1</v>
      </c>
      <c r="M16" s="213"/>
      <c r="N16" s="108"/>
      <c r="O16" s="185">
        <v>1</v>
      </c>
      <c r="P16" s="185"/>
      <c r="Q16" s="185"/>
      <c r="R16" s="185"/>
      <c r="S16" s="185"/>
      <c r="T16" s="186"/>
      <c r="U16" s="187">
        <v>1</v>
      </c>
    </row>
    <row r="17" spans="1:24">
      <c r="A17" s="26">
        <v>14</v>
      </c>
      <c r="B17" s="36" t="s">
        <v>206</v>
      </c>
      <c r="C17" s="66">
        <f>COUNTIF(Foundation!G3:G8, "Louise")</f>
        <v>1</v>
      </c>
      <c r="D17" s="67"/>
      <c r="E17" s="72">
        <f>COUNTIF('UG Map L4-L6'!I3:I49, "Louise")</f>
        <v>1</v>
      </c>
      <c r="F17" s="69">
        <f>COUNTIF('UG Map L4-L6'!J3:J49, "Louise")</f>
        <v>0</v>
      </c>
      <c r="G17" s="70">
        <f>COUNTIF('PG Map'!J3:J18, "Louise")</f>
        <v>0</v>
      </c>
      <c r="H17" s="199">
        <f>COUNTIF('PG Map'!K2:K18, "Louise")</f>
        <v>1</v>
      </c>
      <c r="I17" s="205"/>
      <c r="J17" s="71"/>
      <c r="K17" s="113">
        <f t="shared" si="1"/>
        <v>2</v>
      </c>
      <c r="L17" s="211">
        <f t="shared" si="0"/>
        <v>1</v>
      </c>
      <c r="M17" s="213"/>
      <c r="N17" s="192"/>
      <c r="O17" s="193"/>
      <c r="P17" s="193"/>
      <c r="Q17" s="193">
        <v>1</v>
      </c>
      <c r="R17" s="193"/>
      <c r="S17" s="193"/>
      <c r="T17" s="104"/>
      <c r="U17" s="194">
        <v>1</v>
      </c>
    </row>
    <row r="18" spans="1:24">
      <c r="A18" s="27">
        <v>15</v>
      </c>
      <c r="B18" s="39" t="s">
        <v>10</v>
      </c>
      <c r="C18" s="66">
        <f>COUNTIF(Foundation!G3:G8, "Martin")</f>
        <v>1</v>
      </c>
      <c r="D18" s="67"/>
      <c r="E18" s="72">
        <f>COUNTIF('UG Map L4-L6'!I3:I49, "Martin")</f>
        <v>5</v>
      </c>
      <c r="F18" s="69">
        <f>COUNTIF('UG Map L4-L6'!J3:J49, "Martin")</f>
        <v>0</v>
      </c>
      <c r="G18" s="70">
        <f>COUNTIF('PG Map'!J3:J18, "Martin")</f>
        <v>2</v>
      </c>
      <c r="H18" s="199"/>
      <c r="I18" s="205"/>
      <c r="J18" s="71"/>
      <c r="K18" s="113">
        <f t="shared" si="1"/>
        <v>8</v>
      </c>
      <c r="L18" s="211">
        <f t="shared" si="0"/>
        <v>0</v>
      </c>
      <c r="M18" s="213"/>
      <c r="N18" s="108"/>
      <c r="O18" s="46">
        <v>1</v>
      </c>
      <c r="P18" s="46"/>
      <c r="Q18" s="46"/>
      <c r="R18" s="46"/>
      <c r="S18" s="46"/>
      <c r="T18" s="45"/>
      <c r="U18" s="117"/>
    </row>
    <row r="19" spans="1:24">
      <c r="A19" s="27">
        <v>16</v>
      </c>
      <c r="B19" s="475" t="s">
        <v>32</v>
      </c>
      <c r="C19" s="66">
        <f>COUNTIF(Foundation!G3:G8, "Mike")</f>
        <v>0</v>
      </c>
      <c r="D19" s="67"/>
      <c r="E19" s="72">
        <f>COUNTIF('UG Map L4-L6'!I3:I49, "Mike")</f>
        <v>0</v>
      </c>
      <c r="F19" s="103">
        <f>COUNTIF('UG Map L4-L6'!J3:J49, "Mike")</f>
        <v>2</v>
      </c>
      <c r="G19" s="70">
        <f>COUNTIF('PG Map'!J3:J18, "Mike")</f>
        <v>0</v>
      </c>
      <c r="H19" s="199"/>
      <c r="I19" s="205"/>
      <c r="J19" s="71"/>
      <c r="K19" s="113">
        <f t="shared" si="1"/>
        <v>0</v>
      </c>
      <c r="L19" s="211">
        <f t="shared" si="0"/>
        <v>2</v>
      </c>
      <c r="M19" s="213"/>
      <c r="N19" s="109"/>
      <c r="O19" s="44"/>
      <c r="P19" s="44"/>
      <c r="Q19" s="44"/>
      <c r="R19" s="44"/>
      <c r="S19" s="44"/>
      <c r="T19" s="104">
        <v>1</v>
      </c>
      <c r="U19" s="118"/>
    </row>
    <row r="20" spans="1:24">
      <c r="A20" s="27">
        <v>17</v>
      </c>
      <c r="B20" s="39" t="s">
        <v>39</v>
      </c>
      <c r="C20" s="73">
        <f>COUNTIF(Foundation!G3:G8, "Neville")</f>
        <v>0</v>
      </c>
      <c r="D20" s="74"/>
      <c r="E20" s="75">
        <f>COUNTIF('UG Map L4-L6'!I3:I49, "Neville")</f>
        <v>5</v>
      </c>
      <c r="F20" s="69">
        <f>COUNTIF('UG Map L4-L6'!J3:J49, "Neville")</f>
        <v>1</v>
      </c>
      <c r="G20" s="70">
        <f>COUNTIF('PG Map'!J3:J18, "Neville")</f>
        <v>0</v>
      </c>
      <c r="H20" s="199"/>
      <c r="I20" s="205"/>
      <c r="J20" s="71"/>
      <c r="K20" s="113">
        <f t="shared" si="1"/>
        <v>5</v>
      </c>
      <c r="L20" s="211">
        <f t="shared" si="0"/>
        <v>1</v>
      </c>
      <c r="M20" s="213"/>
      <c r="N20" s="108"/>
      <c r="O20" s="46"/>
      <c r="P20" s="46">
        <v>0.5</v>
      </c>
      <c r="Q20" s="46"/>
      <c r="R20" s="46"/>
      <c r="S20" s="46"/>
      <c r="T20" s="45"/>
      <c r="U20" s="117"/>
    </row>
    <row r="21" spans="1:24">
      <c r="A21" s="26">
        <v>18</v>
      </c>
      <c r="B21" s="36" t="s">
        <v>51</v>
      </c>
      <c r="C21" s="76">
        <f>COUNTIF(Foundation!G3:G8, "Nick")</f>
        <v>0</v>
      </c>
      <c r="D21" s="67"/>
      <c r="E21" s="72">
        <f>COUNTIF('UG Map L4-L6'!I3:I50, "Nick")</f>
        <v>6</v>
      </c>
      <c r="F21" s="77">
        <f>COUNTIF('UG Map L4-L6'!J3:J49, "Nick")</f>
        <v>0</v>
      </c>
      <c r="G21" s="70">
        <f>COUNTIF('PG Map'!J3:J18, "Nick")</f>
        <v>0</v>
      </c>
      <c r="H21" s="199"/>
      <c r="I21" s="205"/>
      <c r="J21" s="71"/>
      <c r="K21" s="113">
        <f t="shared" si="1"/>
        <v>6</v>
      </c>
      <c r="L21" s="211">
        <f t="shared" si="0"/>
        <v>0</v>
      </c>
      <c r="M21" s="213"/>
      <c r="N21" s="109"/>
      <c r="O21" s="44"/>
      <c r="P21" s="44">
        <v>1</v>
      </c>
      <c r="Q21" s="44"/>
      <c r="R21" s="44"/>
      <c r="S21" s="44"/>
      <c r="T21" s="43"/>
      <c r="U21" s="118"/>
    </row>
    <row r="22" spans="1:24">
      <c r="A22" s="27">
        <v>19</v>
      </c>
      <c r="B22" s="39" t="s">
        <v>79</v>
      </c>
      <c r="C22" s="76">
        <f>COUNTIF(Foundation!G3:G8, "Pengfei")</f>
        <v>0</v>
      </c>
      <c r="D22" s="67"/>
      <c r="E22" s="72">
        <f>COUNTIF('UG Map L4-L6'!I3:I49, "Pengfei")</f>
        <v>0</v>
      </c>
      <c r="F22" s="77">
        <f>COUNTIF('UG Map L4-L6'!J3:J49, "Pengfei")</f>
        <v>2</v>
      </c>
      <c r="G22" s="195">
        <f>COUNTIF('PG Map'!J3:J18, "Pengfei")</f>
        <v>0</v>
      </c>
      <c r="H22" s="199"/>
      <c r="I22" s="205"/>
      <c r="J22" s="71"/>
      <c r="K22" s="113">
        <f t="shared" si="1"/>
        <v>0</v>
      </c>
      <c r="L22" s="211">
        <f t="shared" si="0"/>
        <v>2</v>
      </c>
      <c r="M22" s="213"/>
      <c r="N22" s="108"/>
      <c r="O22" s="46"/>
      <c r="P22" s="46"/>
      <c r="Q22" s="46"/>
      <c r="R22" s="46"/>
      <c r="S22" s="46">
        <v>1</v>
      </c>
      <c r="T22" s="45"/>
      <c r="U22" s="117"/>
    </row>
    <row r="23" spans="1:24">
      <c r="A23" s="26">
        <v>20</v>
      </c>
      <c r="B23" s="36" t="s">
        <v>67</v>
      </c>
      <c r="C23" s="76">
        <f>COUNTIF(Foundation!G3:G8, "Shakeel")</f>
        <v>0</v>
      </c>
      <c r="D23" s="67"/>
      <c r="E23" s="72">
        <f>COUNTIF('UG Map L4-L6'!I3:I49, "Shakeel")</f>
        <v>1</v>
      </c>
      <c r="F23" s="77">
        <f>COUNTIF('UG Map L4-L6'!J3:J49, "Shakeel")</f>
        <v>0</v>
      </c>
      <c r="G23" s="200">
        <f>COUNTIF('PG Map'!J3:J18, "Shakeel")</f>
        <v>0</v>
      </c>
      <c r="H23" s="201"/>
      <c r="I23" s="205">
        <f>COUNTIF('PG MAIDS'!F3:F7, "Shakeel")</f>
        <v>1</v>
      </c>
      <c r="J23" s="71"/>
      <c r="K23" s="113">
        <f t="shared" si="1"/>
        <v>2</v>
      </c>
      <c r="L23" s="211">
        <f t="shared" si="0"/>
        <v>0</v>
      </c>
      <c r="M23" s="213"/>
      <c r="N23" s="109">
        <v>1</v>
      </c>
      <c r="O23" s="44">
        <v>1</v>
      </c>
      <c r="P23" s="44"/>
      <c r="Q23" s="44"/>
      <c r="R23" s="44"/>
      <c r="S23" s="44"/>
      <c r="T23" s="43"/>
      <c r="U23" s="118"/>
    </row>
    <row r="24" spans="1:24">
      <c r="A24" s="474">
        <v>21</v>
      </c>
      <c r="B24" s="39" t="s">
        <v>207</v>
      </c>
      <c r="C24" s="76">
        <f>COUNTIF(Foundation!G3:G8, "Tomasz")</f>
        <v>0</v>
      </c>
      <c r="D24" s="67"/>
      <c r="E24" s="72">
        <f>COUNTIF('UG Map L4-L6'!I3:I49, "Tomasz")</f>
        <v>0</v>
      </c>
      <c r="F24" s="77">
        <f>COUNTIF('UG Map L4-L6'!J3:J49, "Tomasz")</f>
        <v>0</v>
      </c>
      <c r="G24" s="200">
        <f>COUNTIF('PG Map'!J3:J18, "Tomasz")</f>
        <v>1</v>
      </c>
      <c r="H24" s="201"/>
      <c r="I24" s="205"/>
      <c r="J24" s="71"/>
      <c r="K24" s="113">
        <f t="shared" si="1"/>
        <v>1</v>
      </c>
      <c r="L24" s="211">
        <f t="shared" si="0"/>
        <v>0</v>
      </c>
      <c r="M24" s="213"/>
      <c r="N24" s="188"/>
      <c r="O24" s="185"/>
      <c r="P24" s="185"/>
      <c r="Q24" s="185"/>
      <c r="R24" s="185"/>
      <c r="S24" s="185">
        <v>1</v>
      </c>
      <c r="T24" s="186"/>
      <c r="U24" s="187">
        <v>1</v>
      </c>
    </row>
    <row r="25" spans="1:24">
      <c r="A25" s="26">
        <v>22</v>
      </c>
      <c r="B25" s="369" t="s">
        <v>36</v>
      </c>
      <c r="C25" s="78">
        <f>COUNTIF(Foundation!G3:G8, "Warren")</f>
        <v>0</v>
      </c>
      <c r="D25" s="79"/>
      <c r="E25" s="80">
        <f>COUNTIF('UG Map L4-L6'!I3:I49, "Warren")</f>
        <v>8</v>
      </c>
      <c r="F25" s="81">
        <f>COUNTIF('UG Map L4-L6'!J3:J49, "Warren")</f>
        <v>0</v>
      </c>
      <c r="G25" s="196">
        <f>COUNTIF('PG Map'!J3:J18, "Warren")</f>
        <v>1</v>
      </c>
      <c r="H25" s="202"/>
      <c r="I25" s="207"/>
      <c r="J25" s="82"/>
      <c r="K25" s="114">
        <f t="shared" si="1"/>
        <v>9</v>
      </c>
      <c r="L25" s="212">
        <f t="shared" si="0"/>
        <v>0</v>
      </c>
      <c r="M25" s="213"/>
      <c r="N25" s="110"/>
      <c r="O25" s="48"/>
      <c r="P25" s="48"/>
      <c r="Q25" s="48">
        <v>1</v>
      </c>
      <c r="R25" s="48"/>
      <c r="S25" s="48"/>
      <c r="T25" s="47"/>
      <c r="U25" s="119"/>
    </row>
    <row r="26" spans="1:24">
      <c r="N26" s="120">
        <f>SUM(N3:N25)</f>
        <v>2</v>
      </c>
      <c r="O26" s="121">
        <f>SUM(O3:O25)</f>
        <v>3</v>
      </c>
      <c r="P26" s="121">
        <f>SUM(P3:P25)</f>
        <v>1.5</v>
      </c>
      <c r="Q26" s="121">
        <f>SUM(Q3:Q25)</f>
        <v>4</v>
      </c>
      <c r="R26" s="121">
        <f>SUM(R4:R25)</f>
        <v>3.5</v>
      </c>
      <c r="S26" s="121">
        <f>SUM(S3:S25)</f>
        <v>5</v>
      </c>
      <c r="T26" s="49">
        <f>SUM(T3:T25)</f>
        <v>1</v>
      </c>
      <c r="U26" s="122">
        <f>SUM(U3:U25)</f>
        <v>4</v>
      </c>
    </row>
    <row r="31" spans="1:24"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12"/>
      <c r="W31" s="612"/>
      <c r="X31" s="612"/>
    </row>
    <row r="32" spans="1:24">
      <c r="H32" s="50"/>
    </row>
    <row r="62" spans="4:4">
      <c r="D62">
        <f>SUM(D3:D53)</f>
        <v>0</v>
      </c>
    </row>
  </sheetData>
  <sortState xmlns:xlrd2="http://schemas.microsoft.com/office/spreadsheetml/2017/richdata2" ref="A3:B26">
    <sortCondition ref="B3:B26"/>
  </sortState>
  <mergeCells count="7">
    <mergeCell ref="E31:X31"/>
    <mergeCell ref="E1:F1"/>
    <mergeCell ref="C1:D1"/>
    <mergeCell ref="G1:H1"/>
    <mergeCell ref="I1:J1"/>
    <mergeCell ref="K1:L1"/>
    <mergeCell ref="N1:U1"/>
  </mergeCells>
  <conditionalFormatting sqref="K3:K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dimension ref="A1:P20"/>
  <sheetViews>
    <sheetView workbookViewId="0">
      <selection activeCell="M11" sqref="M11"/>
    </sheetView>
  </sheetViews>
  <sheetFormatPr defaultRowHeight="15.75" customHeight="1"/>
  <cols>
    <col min="1" max="1" width="22.375" customWidth="1"/>
    <col min="2" max="2" width="16.2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626" t="s">
        <v>208</v>
      </c>
      <c r="B2" s="627"/>
      <c r="D2" s="626" t="s">
        <v>209</v>
      </c>
      <c r="E2" s="627"/>
      <c r="G2" s="632" t="s">
        <v>210</v>
      </c>
      <c r="H2" s="634" t="s">
        <v>211</v>
      </c>
      <c r="I2" s="636" t="s">
        <v>212</v>
      </c>
      <c r="J2" s="269"/>
      <c r="K2" s="638" t="s">
        <v>213</v>
      </c>
      <c r="L2" s="639"/>
      <c r="M2" s="640"/>
    </row>
    <row r="3" spans="1:16" ht="15.75" customHeight="1">
      <c r="A3" s="180" t="s">
        <v>214</v>
      </c>
      <c r="B3" s="181">
        <v>59</v>
      </c>
      <c r="D3" s="180" t="s">
        <v>214</v>
      </c>
      <c r="E3" s="175">
        <v>45</v>
      </c>
      <c r="G3" s="633"/>
      <c r="H3" s="635"/>
      <c r="I3" s="637"/>
      <c r="J3" s="269"/>
      <c r="K3" s="641"/>
      <c r="L3" s="642"/>
      <c r="M3" s="643"/>
      <c r="N3" s="625"/>
      <c r="O3" s="625"/>
      <c r="P3" s="625"/>
    </row>
    <row r="4" spans="1:16">
      <c r="A4" s="182" t="s">
        <v>215</v>
      </c>
      <c r="B4" s="131">
        <f>SUM(B3*6)</f>
        <v>354</v>
      </c>
      <c r="D4" s="184" t="s">
        <v>215</v>
      </c>
      <c r="E4" s="134">
        <f>SUM(E3*6)</f>
        <v>270</v>
      </c>
      <c r="G4" s="272">
        <f>SUM(B4+E4)</f>
        <v>624</v>
      </c>
      <c r="H4" s="273">
        <f>SUM(B3+E3)</f>
        <v>104</v>
      </c>
      <c r="I4" s="275">
        <f>SUM(H4/2/18)</f>
        <v>2.8888888888888888</v>
      </c>
      <c r="J4" s="5"/>
      <c r="K4" s="641"/>
      <c r="L4" s="642"/>
      <c r="M4" s="643"/>
      <c r="N4" s="625"/>
      <c r="O4" s="625"/>
      <c r="P4" s="625"/>
    </row>
    <row r="5" spans="1:16">
      <c r="K5" s="641"/>
      <c r="L5" s="642"/>
      <c r="M5" s="643"/>
      <c r="N5" s="625"/>
      <c r="O5" s="625"/>
      <c r="P5" s="625"/>
    </row>
    <row r="6" spans="1:16" ht="15.75" customHeight="1">
      <c r="A6" s="626" t="s">
        <v>216</v>
      </c>
      <c r="B6" s="628"/>
      <c r="D6" s="626" t="s">
        <v>217</v>
      </c>
      <c r="E6" s="628"/>
      <c r="G6" s="632" t="s">
        <v>210</v>
      </c>
      <c r="H6" s="634" t="s">
        <v>211</v>
      </c>
      <c r="I6" s="636" t="s">
        <v>218</v>
      </c>
      <c r="J6" s="269"/>
      <c r="K6" s="641"/>
      <c r="L6" s="642"/>
      <c r="M6" s="643"/>
      <c r="N6" s="625"/>
      <c r="O6" s="625"/>
      <c r="P6" s="625"/>
    </row>
    <row r="7" spans="1:16" ht="15.75" customHeight="1">
      <c r="A7" s="180" t="s">
        <v>214</v>
      </c>
      <c r="B7" s="181">
        <v>109</v>
      </c>
      <c r="D7" s="180" t="s">
        <v>214</v>
      </c>
      <c r="E7" s="175"/>
      <c r="G7" s="633"/>
      <c r="H7" s="635"/>
      <c r="I7" s="637"/>
      <c r="J7" s="269"/>
      <c r="K7" s="641"/>
      <c r="L7" s="642"/>
      <c r="M7" s="643"/>
      <c r="N7" s="625"/>
      <c r="O7" s="625"/>
      <c r="P7" s="625"/>
    </row>
    <row r="8" spans="1:16">
      <c r="A8" s="182" t="s">
        <v>215</v>
      </c>
      <c r="B8" s="131">
        <f>SUM(B7*6)</f>
        <v>654</v>
      </c>
      <c r="D8" s="184" t="s">
        <v>215</v>
      </c>
      <c r="E8" s="134">
        <f>SUM(E7*6)</f>
        <v>0</v>
      </c>
      <c r="G8" s="272">
        <f>SUM(B8+E8)</f>
        <v>654</v>
      </c>
      <c r="H8" s="273">
        <f>SUM(B7+E7)</f>
        <v>109</v>
      </c>
      <c r="I8" s="275">
        <f>SUM(H8/2/18)</f>
        <v>3.0277777777777777</v>
      </c>
      <c r="J8" s="5"/>
      <c r="K8" s="644"/>
      <c r="L8" s="645"/>
      <c r="M8" s="646"/>
      <c r="N8" s="625"/>
      <c r="O8" s="625"/>
      <c r="P8" s="625"/>
    </row>
    <row r="9" spans="1:16">
      <c r="N9" s="625"/>
      <c r="O9" s="625"/>
      <c r="P9" s="625"/>
    </row>
    <row r="10" spans="1:16">
      <c r="A10" s="631" t="s">
        <v>219</v>
      </c>
      <c r="B10" s="628"/>
      <c r="D10" s="631"/>
      <c r="E10" s="628"/>
      <c r="G10" s="632" t="s">
        <v>210</v>
      </c>
      <c r="H10" s="634" t="s">
        <v>211</v>
      </c>
      <c r="I10" s="636" t="s">
        <v>218</v>
      </c>
      <c r="J10" s="269"/>
    </row>
    <row r="11" spans="1:16">
      <c r="A11" s="180" t="s">
        <v>214</v>
      </c>
      <c r="B11" s="181">
        <v>73</v>
      </c>
      <c r="D11" s="180" t="s">
        <v>214</v>
      </c>
      <c r="E11" s="181"/>
      <c r="G11" s="633"/>
      <c r="H11" s="635"/>
      <c r="I11" s="637"/>
      <c r="J11" s="269"/>
    </row>
    <row r="12" spans="1:16">
      <c r="A12" s="182" t="s">
        <v>215</v>
      </c>
      <c r="B12" s="131">
        <f>SUM(B11*6)</f>
        <v>438</v>
      </c>
      <c r="D12" s="182" t="s">
        <v>215</v>
      </c>
      <c r="E12" s="131">
        <f>SUM(E11*6)</f>
        <v>0</v>
      </c>
      <c r="G12" s="120">
        <f>SUM(B12+E12)</f>
        <v>438</v>
      </c>
      <c r="H12" s="49">
        <f>SUM(B11+E11)</f>
        <v>73</v>
      </c>
      <c r="I12" s="271">
        <f>SUM(H12/2/18)</f>
        <v>2.0277777777777777</v>
      </c>
      <c r="J12" s="270"/>
    </row>
    <row r="14" spans="1:16">
      <c r="A14" s="629" t="s">
        <v>220</v>
      </c>
      <c r="B14" s="630"/>
      <c r="D14" s="626" t="s">
        <v>221</v>
      </c>
      <c r="E14" s="628"/>
      <c r="G14" s="632" t="s">
        <v>210</v>
      </c>
      <c r="H14" s="634" t="s">
        <v>211</v>
      </c>
      <c r="I14" s="636" t="s">
        <v>212</v>
      </c>
      <c r="J14" s="269"/>
    </row>
    <row r="15" spans="1:16">
      <c r="A15" s="183" t="s">
        <v>214</v>
      </c>
      <c r="B15" s="175">
        <v>0</v>
      </c>
      <c r="D15" s="180" t="s">
        <v>214</v>
      </c>
      <c r="E15" s="175"/>
      <c r="G15" s="633"/>
      <c r="H15" s="635"/>
      <c r="I15" s="637"/>
      <c r="J15" s="269"/>
    </row>
    <row r="16" spans="1:16">
      <c r="A16" s="182" t="s">
        <v>215</v>
      </c>
      <c r="B16" s="131">
        <f>SUM(B15*6)</f>
        <v>0</v>
      </c>
      <c r="D16" s="184" t="s">
        <v>215</v>
      </c>
      <c r="E16" s="134">
        <f>SUM(E15*6)</f>
        <v>0</v>
      </c>
      <c r="G16" s="272">
        <f>SUM(B16+E16)</f>
        <v>0</v>
      </c>
      <c r="H16" s="273"/>
      <c r="I16" s="274">
        <f>SUM(G16/2/18)</f>
        <v>0</v>
      </c>
      <c r="J16" s="270"/>
    </row>
    <row r="20" ht="15" customHeight="1"/>
  </sheetData>
  <mergeCells count="22">
    <mergeCell ref="K2:M8"/>
    <mergeCell ref="H6:H7"/>
    <mergeCell ref="I6:I7"/>
    <mergeCell ref="G10:G11"/>
    <mergeCell ref="H10:H11"/>
    <mergeCell ref="I10:I11"/>
    <mergeCell ref="N3:P9"/>
    <mergeCell ref="D2:E2"/>
    <mergeCell ref="A6:B6"/>
    <mergeCell ref="A2:B2"/>
    <mergeCell ref="A14:B14"/>
    <mergeCell ref="D6:E6"/>
    <mergeCell ref="D14:E14"/>
    <mergeCell ref="A10:B10"/>
    <mergeCell ref="D10:E10"/>
    <mergeCell ref="G2:G3"/>
    <mergeCell ref="H2:H3"/>
    <mergeCell ref="I2:I3"/>
    <mergeCell ref="G6:G7"/>
    <mergeCell ref="G14:G15"/>
    <mergeCell ref="H14:H15"/>
    <mergeCell ref="I14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dimension ref="A1:E20"/>
  <sheetViews>
    <sheetView workbookViewId="0">
      <selection activeCell="C2" sqref="C2"/>
    </sheetView>
  </sheetViews>
  <sheetFormatPr defaultRowHeight="15.75"/>
  <cols>
    <col min="1" max="1" width="17.5" customWidth="1"/>
    <col min="2" max="2" width="16" customWidth="1"/>
    <col min="3" max="3" width="15.25" customWidth="1"/>
    <col min="4" max="4" width="17.125" customWidth="1"/>
    <col min="5" max="5" width="18.125" customWidth="1"/>
  </cols>
  <sheetData>
    <row r="1" spans="1:5">
      <c r="A1" s="36"/>
      <c r="B1" s="500" t="s">
        <v>222</v>
      </c>
      <c r="C1" s="501" t="s">
        <v>223</v>
      </c>
      <c r="D1" s="500" t="s">
        <v>224</v>
      </c>
      <c r="E1" s="502" t="s">
        <v>225</v>
      </c>
    </row>
    <row r="2" spans="1:5">
      <c r="A2" s="36" t="s">
        <v>17</v>
      </c>
      <c r="B2" s="503"/>
      <c r="C2" s="504"/>
      <c r="D2" s="503"/>
      <c r="E2" s="505"/>
    </row>
    <row r="3" spans="1:5">
      <c r="A3" s="36" t="s">
        <v>226</v>
      </c>
      <c r="B3" s="498"/>
      <c r="C3" s="496"/>
      <c r="D3" s="498"/>
      <c r="E3" s="216"/>
    </row>
    <row r="4" spans="1:5">
      <c r="A4" s="36" t="s">
        <v>227</v>
      </c>
      <c r="B4" s="498"/>
      <c r="C4" s="496"/>
      <c r="D4" s="498"/>
      <c r="E4" s="216"/>
    </row>
    <row r="5" spans="1:5">
      <c r="A5" s="36" t="s">
        <v>8</v>
      </c>
      <c r="B5" s="498"/>
      <c r="C5" s="496"/>
      <c r="D5" s="498"/>
      <c r="E5" s="216"/>
    </row>
    <row r="6" spans="1:5">
      <c r="A6" s="36" t="s">
        <v>78</v>
      </c>
      <c r="B6" s="498"/>
      <c r="C6" s="496"/>
      <c r="D6" s="498"/>
      <c r="E6" s="216"/>
    </row>
    <row r="7" spans="1:5">
      <c r="A7" s="36" t="s">
        <v>69</v>
      </c>
      <c r="B7" s="498"/>
      <c r="C7" s="496"/>
      <c r="D7" s="498"/>
      <c r="E7" s="216"/>
    </row>
    <row r="8" spans="1:5">
      <c r="A8" s="36" t="s">
        <v>228</v>
      </c>
      <c r="B8" s="498"/>
      <c r="C8" s="496"/>
      <c r="D8" s="498"/>
      <c r="E8" s="216"/>
    </row>
    <row r="9" spans="1:5">
      <c r="A9" s="36" t="s">
        <v>47</v>
      </c>
      <c r="B9" s="498"/>
      <c r="C9" s="496"/>
      <c r="D9" s="498"/>
      <c r="E9" s="216"/>
    </row>
    <row r="10" spans="1:5">
      <c r="A10" s="36" t="s">
        <v>64</v>
      </c>
      <c r="B10" s="498"/>
      <c r="C10" s="496"/>
      <c r="D10" s="498"/>
      <c r="E10" s="216"/>
    </row>
    <row r="11" spans="1:5">
      <c r="A11" s="36" t="s">
        <v>12</v>
      </c>
      <c r="B11" s="498"/>
      <c r="C11" s="496"/>
      <c r="D11" s="498"/>
      <c r="E11" s="216"/>
    </row>
    <row r="12" spans="1:5">
      <c r="A12" s="36" t="s">
        <v>204</v>
      </c>
      <c r="B12" s="498"/>
      <c r="C12" s="496"/>
      <c r="D12" s="498"/>
      <c r="E12" s="216"/>
    </row>
    <row r="13" spans="1:5">
      <c r="A13" s="36" t="s">
        <v>229</v>
      </c>
      <c r="B13" s="498"/>
      <c r="C13" s="496"/>
      <c r="D13" s="498"/>
      <c r="E13" s="216"/>
    </row>
    <row r="14" spans="1:5">
      <c r="A14" s="36" t="s">
        <v>10</v>
      </c>
      <c r="B14" s="498"/>
      <c r="C14" s="496"/>
      <c r="D14" s="498"/>
      <c r="E14" s="216"/>
    </row>
    <row r="15" spans="1:5">
      <c r="A15" s="36" t="s">
        <v>230</v>
      </c>
      <c r="B15" s="498"/>
      <c r="C15" s="496"/>
      <c r="D15" s="498"/>
      <c r="E15" s="216"/>
    </row>
    <row r="16" spans="1:5">
      <c r="A16" s="36" t="s">
        <v>231</v>
      </c>
      <c r="B16" s="498"/>
      <c r="C16" s="496"/>
      <c r="D16" s="498"/>
      <c r="E16" s="216"/>
    </row>
    <row r="17" spans="1:5">
      <c r="A17" s="36" t="s">
        <v>232</v>
      </c>
      <c r="B17" s="498"/>
      <c r="C17" s="496"/>
      <c r="D17" s="498"/>
      <c r="E17" s="216"/>
    </row>
    <row r="18" spans="1:5">
      <c r="A18" s="36" t="s">
        <v>233</v>
      </c>
      <c r="B18" s="498"/>
      <c r="C18" s="496"/>
      <c r="D18" s="498"/>
      <c r="E18" s="216"/>
    </row>
    <row r="19" spans="1:5">
      <c r="A19" s="36" t="s">
        <v>67</v>
      </c>
      <c r="B19" s="498"/>
      <c r="C19" s="496"/>
      <c r="D19" s="498"/>
      <c r="E19" s="216"/>
    </row>
    <row r="20" spans="1:5">
      <c r="A20" s="36" t="s">
        <v>36</v>
      </c>
      <c r="B20" s="499"/>
      <c r="C20" s="497"/>
      <c r="D20" s="499"/>
      <c r="E20" s="218"/>
    </row>
  </sheetData>
  <sortState xmlns:xlrd2="http://schemas.microsoft.com/office/spreadsheetml/2017/richdata2" ref="A3:A19">
    <sortCondition ref="A3:A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dimension ref="A1:M62"/>
  <sheetViews>
    <sheetView tabSelected="1" workbookViewId="0">
      <selection activeCell="K8" sqref="K8"/>
    </sheetView>
  </sheetViews>
  <sheetFormatPr defaultRowHeight="15.7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0.375" customWidth="1"/>
    <col min="12" max="12" width="11.75" customWidth="1"/>
    <col min="13" max="13" width="12.625" customWidth="1"/>
  </cols>
  <sheetData>
    <row r="1" spans="1:13" ht="18.75">
      <c r="A1" s="290" t="s">
        <v>188</v>
      </c>
      <c r="B1" s="318"/>
      <c r="C1" s="23" t="s">
        <v>234</v>
      </c>
      <c r="D1" s="317"/>
      <c r="E1" s="317"/>
      <c r="F1" s="317"/>
    </row>
    <row r="2" spans="1:13">
      <c r="A2" s="38">
        <v>1</v>
      </c>
      <c r="B2" s="305" t="s">
        <v>235</v>
      </c>
      <c r="C2" s="319" t="s">
        <v>6</v>
      </c>
      <c r="E2" s="647" t="s">
        <v>236</v>
      </c>
      <c r="F2" s="648"/>
      <c r="G2" s="649"/>
      <c r="I2" s="548" t="s">
        <v>237</v>
      </c>
      <c r="J2" s="52" t="s">
        <v>238</v>
      </c>
      <c r="K2" s="555" t="s">
        <v>239</v>
      </c>
      <c r="L2" s="556" t="s">
        <v>240</v>
      </c>
    </row>
    <row r="3" spans="1:13">
      <c r="A3" s="303">
        <v>2</v>
      </c>
      <c r="B3" s="559" t="s">
        <v>241</v>
      </c>
      <c r="C3" s="302"/>
      <c r="E3" s="650">
        <v>61</v>
      </c>
      <c r="F3" s="651"/>
      <c r="G3" s="652"/>
      <c r="H3">
        <v>1</v>
      </c>
      <c r="I3" s="551" t="s">
        <v>78</v>
      </c>
      <c r="J3" s="443">
        <v>8</v>
      </c>
      <c r="K3" s="557">
        <f>COUNTIF(C3:C62, "Drishty")</f>
        <v>0</v>
      </c>
      <c r="L3" s="554">
        <f>SUM(J3-K3)</f>
        <v>8</v>
      </c>
    </row>
    <row r="4" spans="1:13">
      <c r="A4" s="26">
        <v>3</v>
      </c>
      <c r="B4" s="559" t="s">
        <v>242</v>
      </c>
      <c r="C4" s="302"/>
      <c r="E4" s="650"/>
      <c r="F4" s="651"/>
      <c r="G4" s="652"/>
      <c r="H4">
        <v>2</v>
      </c>
      <c r="I4" s="180" t="s">
        <v>67</v>
      </c>
      <c r="J4" s="26">
        <v>4</v>
      </c>
      <c r="K4" s="531">
        <f>COUNTIF(C3:C62, "Shakeel")</f>
        <v>0</v>
      </c>
      <c r="L4" s="544">
        <f t="shared" ref="L4:L7" si="0">SUM(J4-K4)</f>
        <v>4</v>
      </c>
    </row>
    <row r="5" spans="1:13">
      <c r="A5" s="303">
        <v>4</v>
      </c>
      <c r="B5" s="559" t="s">
        <v>243</v>
      </c>
      <c r="C5" s="302"/>
      <c r="E5" s="653"/>
      <c r="F5" s="654"/>
      <c r="G5" s="655"/>
      <c r="H5">
        <v>3</v>
      </c>
      <c r="I5" s="180" t="s">
        <v>47</v>
      </c>
      <c r="J5" s="26">
        <v>8</v>
      </c>
      <c r="K5" s="531">
        <f>COUNTIF(C3:C62, "Jarutas")</f>
        <v>0</v>
      </c>
      <c r="L5" s="544">
        <f t="shared" si="0"/>
        <v>8</v>
      </c>
    </row>
    <row r="6" spans="1:13">
      <c r="A6" s="26">
        <v>5</v>
      </c>
      <c r="B6" s="559" t="s">
        <v>244</v>
      </c>
      <c r="C6" s="302"/>
      <c r="H6">
        <v>4</v>
      </c>
      <c r="I6" s="180" t="s">
        <v>69</v>
      </c>
      <c r="J6" s="26">
        <v>5</v>
      </c>
      <c r="K6" s="531">
        <f>COUNTIF(C3:C62, "Femi")</f>
        <v>0</v>
      </c>
      <c r="L6" s="544">
        <f t="shared" si="0"/>
        <v>5</v>
      </c>
    </row>
    <row r="7" spans="1:13">
      <c r="A7" s="303">
        <v>6</v>
      </c>
      <c r="B7" s="559" t="s">
        <v>245</v>
      </c>
      <c r="C7" s="558"/>
      <c r="H7">
        <v>5</v>
      </c>
      <c r="I7" s="537" t="s">
        <v>204</v>
      </c>
      <c r="J7" s="38">
        <v>4</v>
      </c>
      <c r="K7" s="536">
        <f>COUNTIF(C2:C61, "Kashif")</f>
        <v>0</v>
      </c>
      <c r="L7" s="544">
        <f>SUM(J7-K7)</f>
        <v>4</v>
      </c>
      <c r="M7" t="s">
        <v>246</v>
      </c>
    </row>
    <row r="8" spans="1:13">
      <c r="A8" s="26">
        <v>7</v>
      </c>
      <c r="B8" s="559" t="s">
        <v>247</v>
      </c>
      <c r="C8" s="302"/>
      <c r="H8">
        <v>6</v>
      </c>
      <c r="I8" s="537" t="s">
        <v>79</v>
      </c>
      <c r="J8" s="38">
        <v>2</v>
      </c>
      <c r="K8" s="536">
        <f>COUNTIF(C2:C61, "Pengfei")</f>
        <v>0</v>
      </c>
      <c r="L8" s="544">
        <v>2</v>
      </c>
    </row>
    <row r="9" spans="1:13">
      <c r="A9" s="303">
        <v>8</v>
      </c>
      <c r="B9" s="559" t="s">
        <v>248</v>
      </c>
      <c r="C9" s="302"/>
      <c r="H9">
        <v>7</v>
      </c>
      <c r="I9" s="537"/>
      <c r="J9" s="38"/>
      <c r="K9" s="536"/>
      <c r="L9" s="545"/>
    </row>
    <row r="10" spans="1:13">
      <c r="A10" s="26">
        <v>9</v>
      </c>
      <c r="B10" s="559" t="s">
        <v>249</v>
      </c>
      <c r="C10" s="302"/>
      <c r="H10">
        <v>8</v>
      </c>
      <c r="I10" s="538"/>
      <c r="J10" s="539"/>
      <c r="K10" s="540"/>
      <c r="L10" s="546"/>
    </row>
    <row r="11" spans="1:13">
      <c r="A11" s="303">
        <v>10</v>
      </c>
      <c r="B11" s="559" t="s">
        <v>250</v>
      </c>
      <c r="C11" s="302"/>
      <c r="J11" s="529">
        <f>SUM(J3:J9)</f>
        <v>31</v>
      </c>
    </row>
    <row r="12" spans="1:13">
      <c r="A12" s="26">
        <v>11</v>
      </c>
      <c r="B12" s="559" t="s">
        <v>251</v>
      </c>
      <c r="C12" s="558"/>
      <c r="J12" s="9"/>
      <c r="K12" s="25"/>
    </row>
    <row r="13" spans="1:13">
      <c r="A13" s="303">
        <v>12</v>
      </c>
      <c r="B13" s="559" t="s">
        <v>252</v>
      </c>
      <c r="C13" s="302"/>
      <c r="I13" s="548" t="s">
        <v>253</v>
      </c>
      <c r="J13" s="52"/>
      <c r="K13" s="549"/>
      <c r="L13" s="550"/>
    </row>
    <row r="14" spans="1:13">
      <c r="A14" s="26">
        <v>13</v>
      </c>
      <c r="B14" s="559" t="s">
        <v>254</v>
      </c>
      <c r="C14" s="302"/>
      <c r="H14">
        <v>1</v>
      </c>
      <c r="I14" s="551" t="s">
        <v>255</v>
      </c>
      <c r="J14" s="552">
        <v>10</v>
      </c>
      <c r="K14" s="553">
        <f>COUNTIF(C3:C62, "Muntasir")</f>
        <v>0</v>
      </c>
      <c r="L14" s="554">
        <f>SUM(J14-K14)</f>
        <v>10</v>
      </c>
    </row>
    <row r="15" spans="1:13">
      <c r="A15" s="303">
        <v>14</v>
      </c>
      <c r="B15" s="559" t="s">
        <v>256</v>
      </c>
      <c r="C15" s="302"/>
      <c r="H15">
        <v>2</v>
      </c>
      <c r="I15" s="537" t="s">
        <v>257</v>
      </c>
      <c r="J15" s="541">
        <v>10</v>
      </c>
      <c r="K15" s="543">
        <f>COUNTIF(C3:C62, "Hamid")</f>
        <v>0</v>
      </c>
      <c r="L15" s="544">
        <f>SUM(J15-K15)</f>
        <v>10</v>
      </c>
    </row>
    <row r="16" spans="1:13">
      <c r="A16" s="26">
        <v>15</v>
      </c>
      <c r="B16" s="559" t="s">
        <v>258</v>
      </c>
      <c r="C16" s="302"/>
      <c r="H16">
        <v>3</v>
      </c>
      <c r="I16" s="538" t="s">
        <v>259</v>
      </c>
      <c r="J16" s="542">
        <v>10</v>
      </c>
      <c r="K16" s="547">
        <f>COUNTIF(C3:C62, "Peyman")</f>
        <v>0</v>
      </c>
      <c r="L16" s="546">
        <f>SUM(J16-K16)</f>
        <v>10</v>
      </c>
    </row>
    <row r="17" spans="1:11">
      <c r="A17" s="303">
        <v>16</v>
      </c>
      <c r="B17" s="559" t="s">
        <v>260</v>
      </c>
      <c r="C17" s="558"/>
      <c r="J17" s="529">
        <f>SUM(J14:J16)</f>
        <v>30</v>
      </c>
    </row>
    <row r="18" spans="1:11">
      <c r="A18" s="26">
        <v>17</v>
      </c>
      <c r="B18" s="559" t="s">
        <v>261</v>
      </c>
      <c r="C18" s="302"/>
    </row>
    <row r="19" spans="1:11">
      <c r="A19" s="303">
        <v>18</v>
      </c>
      <c r="B19" s="559" t="s">
        <v>262</v>
      </c>
      <c r="C19" s="558"/>
    </row>
    <row r="20" spans="1:11">
      <c r="A20" s="26">
        <v>19</v>
      </c>
      <c r="B20" s="559" t="s">
        <v>263</v>
      </c>
      <c r="C20" s="302"/>
      <c r="K20" s="131">
        <f>SUM(J11+J17)</f>
        <v>61</v>
      </c>
    </row>
    <row r="21" spans="1:11">
      <c r="A21" s="303">
        <v>20</v>
      </c>
      <c r="B21" s="559" t="s">
        <v>264</v>
      </c>
      <c r="C21" s="302"/>
    </row>
    <row r="22" spans="1:11">
      <c r="A22" s="26">
        <v>21</v>
      </c>
      <c r="B22" s="559" t="s">
        <v>265</v>
      </c>
      <c r="C22" s="302"/>
      <c r="K22">
        <f>SUM(E3-K20)</f>
        <v>0</v>
      </c>
    </row>
    <row r="23" spans="1:11">
      <c r="A23" s="303">
        <v>22</v>
      </c>
      <c r="B23" s="559" t="s">
        <v>266</v>
      </c>
      <c r="C23" s="302"/>
    </row>
    <row r="24" spans="1:11">
      <c r="A24" s="26">
        <v>23</v>
      </c>
      <c r="B24" s="559" t="s">
        <v>267</v>
      </c>
      <c r="C24" s="558"/>
    </row>
    <row r="25" spans="1:11">
      <c r="A25" s="303">
        <v>24</v>
      </c>
      <c r="B25" s="559" t="s">
        <v>268</v>
      </c>
      <c r="C25" s="302"/>
    </row>
    <row r="26" spans="1:11">
      <c r="A26" s="26">
        <v>25</v>
      </c>
      <c r="B26" s="559" t="s">
        <v>269</v>
      </c>
      <c r="C26" s="558"/>
    </row>
    <row r="27" spans="1:11">
      <c r="A27" s="303">
        <v>26</v>
      </c>
      <c r="B27" s="559" t="s">
        <v>270</v>
      </c>
      <c r="C27" s="302"/>
    </row>
    <row r="28" spans="1:11">
      <c r="A28" s="26">
        <v>27</v>
      </c>
      <c r="B28" s="559" t="s">
        <v>271</v>
      </c>
      <c r="C28" s="302"/>
    </row>
    <row r="29" spans="1:11">
      <c r="A29" s="303">
        <v>28</v>
      </c>
      <c r="B29" s="559" t="s">
        <v>272</v>
      </c>
      <c r="C29" s="558"/>
    </row>
    <row r="30" spans="1:11">
      <c r="A30" s="26">
        <v>29</v>
      </c>
      <c r="B30" s="559" t="s">
        <v>273</v>
      </c>
      <c r="C30" s="302"/>
    </row>
    <row r="31" spans="1:11">
      <c r="A31" s="303">
        <v>30</v>
      </c>
      <c r="B31" s="559" t="s">
        <v>274</v>
      </c>
      <c r="C31" s="558"/>
    </row>
    <row r="32" spans="1:11">
      <c r="A32" s="26">
        <v>31</v>
      </c>
      <c r="B32" s="304" t="s">
        <v>275</v>
      </c>
      <c r="C32" s="560"/>
    </row>
    <row r="33" spans="1:3">
      <c r="A33" s="303">
        <v>32</v>
      </c>
      <c r="B33" s="304" t="s">
        <v>276</v>
      </c>
      <c r="C33" s="302"/>
    </row>
    <row r="34" spans="1:3">
      <c r="A34" s="26">
        <v>33</v>
      </c>
      <c r="B34" s="304" t="s">
        <v>277</v>
      </c>
      <c r="C34" s="302"/>
    </row>
    <row r="35" spans="1:3">
      <c r="A35" s="303">
        <v>34</v>
      </c>
      <c r="B35" s="304" t="s">
        <v>278</v>
      </c>
      <c r="C35" s="302"/>
    </row>
    <row r="36" spans="1:3">
      <c r="A36" s="26">
        <v>35</v>
      </c>
      <c r="B36" s="304" t="s">
        <v>279</v>
      </c>
      <c r="C36" s="302"/>
    </row>
    <row r="37" spans="1:3">
      <c r="A37" s="303">
        <v>36</v>
      </c>
      <c r="B37" s="304" t="s">
        <v>280</v>
      </c>
      <c r="C37" s="302"/>
    </row>
    <row r="38" spans="1:3">
      <c r="A38" s="26">
        <v>37</v>
      </c>
      <c r="B38" s="304" t="s">
        <v>281</v>
      </c>
      <c r="C38" s="302"/>
    </row>
    <row r="39" spans="1:3">
      <c r="A39" s="303">
        <v>38</v>
      </c>
      <c r="B39" s="304" t="s">
        <v>282</v>
      </c>
      <c r="C39" s="302"/>
    </row>
    <row r="40" spans="1:3">
      <c r="A40" s="26">
        <v>39</v>
      </c>
      <c r="B40" s="304" t="s">
        <v>283</v>
      </c>
      <c r="C40" s="302"/>
    </row>
    <row r="41" spans="1:3">
      <c r="A41" s="303">
        <v>40</v>
      </c>
      <c r="B41" s="304" t="s">
        <v>284</v>
      </c>
      <c r="C41" s="302"/>
    </row>
    <row r="42" spans="1:3">
      <c r="A42" s="26">
        <v>41</v>
      </c>
      <c r="B42" s="304" t="s">
        <v>285</v>
      </c>
      <c r="C42" s="302"/>
    </row>
    <row r="43" spans="1:3">
      <c r="A43" s="303">
        <v>42</v>
      </c>
      <c r="B43" s="304" t="s">
        <v>286</v>
      </c>
      <c r="C43" s="24"/>
    </row>
    <row r="44" spans="1:3">
      <c r="A44" s="26">
        <v>43</v>
      </c>
      <c r="B44" s="304" t="s">
        <v>287</v>
      </c>
      <c r="C44" s="24"/>
    </row>
    <row r="45" spans="1:3">
      <c r="A45" s="303">
        <v>44</v>
      </c>
      <c r="B45" s="304" t="s">
        <v>288</v>
      </c>
      <c r="C45" s="24"/>
    </row>
    <row r="46" spans="1:3">
      <c r="A46" s="26">
        <v>45</v>
      </c>
      <c r="B46" s="304" t="s">
        <v>289</v>
      </c>
      <c r="C46" s="24"/>
    </row>
    <row r="47" spans="1:3">
      <c r="A47" s="303">
        <v>46</v>
      </c>
      <c r="B47" s="304" t="s">
        <v>290</v>
      </c>
      <c r="C47" s="24"/>
    </row>
    <row r="48" spans="1:3">
      <c r="A48" s="26">
        <v>47</v>
      </c>
      <c r="B48" s="304" t="s">
        <v>291</v>
      </c>
      <c r="C48" s="24"/>
    </row>
    <row r="49" spans="1:3">
      <c r="A49" s="303">
        <v>48</v>
      </c>
      <c r="B49" s="304" t="s">
        <v>292</v>
      </c>
      <c r="C49" s="24"/>
    </row>
    <row r="50" spans="1:3">
      <c r="A50" s="26">
        <v>49</v>
      </c>
      <c r="B50" s="304" t="s">
        <v>293</v>
      </c>
      <c r="C50" s="24"/>
    </row>
    <row r="51" spans="1:3">
      <c r="A51" s="303">
        <v>50</v>
      </c>
      <c r="B51" s="304" t="s">
        <v>294</v>
      </c>
      <c r="C51" s="24"/>
    </row>
    <row r="52" spans="1:3">
      <c r="A52" s="26">
        <v>51</v>
      </c>
      <c r="B52" s="304" t="s">
        <v>295</v>
      </c>
      <c r="C52" s="24"/>
    </row>
    <row r="53" spans="1:3">
      <c r="A53" s="303">
        <v>52</v>
      </c>
      <c r="B53" s="304" t="s">
        <v>296</v>
      </c>
      <c r="C53" s="24"/>
    </row>
    <row r="54" spans="1:3">
      <c r="A54" s="26">
        <v>53</v>
      </c>
      <c r="B54" s="304" t="s">
        <v>297</v>
      </c>
      <c r="C54" s="24"/>
    </row>
    <row r="55" spans="1:3">
      <c r="A55" s="303">
        <v>54</v>
      </c>
      <c r="B55" s="304" t="s">
        <v>298</v>
      </c>
      <c r="C55" s="24"/>
    </row>
    <row r="56" spans="1:3">
      <c r="A56" s="26">
        <v>55</v>
      </c>
      <c r="B56" s="304" t="s">
        <v>299</v>
      </c>
      <c r="C56" s="24"/>
    </row>
    <row r="57" spans="1:3">
      <c r="A57" s="303">
        <v>56</v>
      </c>
      <c r="B57" s="304" t="s">
        <v>300</v>
      </c>
      <c r="C57" s="24"/>
    </row>
    <row r="58" spans="1:3">
      <c r="A58" s="26">
        <v>57</v>
      </c>
      <c r="B58" s="304" t="s">
        <v>301</v>
      </c>
      <c r="C58" s="24"/>
    </row>
    <row r="59" spans="1:3">
      <c r="A59" s="303">
        <v>58</v>
      </c>
      <c r="B59" s="304" t="s">
        <v>302</v>
      </c>
      <c r="C59" s="24"/>
    </row>
    <row r="60" spans="1:3">
      <c r="A60" s="38">
        <v>59</v>
      </c>
      <c r="B60" s="312" t="s">
        <v>303</v>
      </c>
      <c r="C60" s="495"/>
    </row>
    <row r="61" spans="1:3">
      <c r="A61" s="26">
        <v>60</v>
      </c>
      <c r="B61" s="26"/>
      <c r="C61" s="26"/>
    </row>
    <row r="62" spans="1:3">
      <c r="A62" s="26">
        <v>61</v>
      </c>
      <c r="B62" s="26"/>
      <c r="C62" s="26"/>
    </row>
  </sheetData>
  <mergeCells count="2">
    <mergeCell ref="E2:G2"/>
    <mergeCell ref="E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2023-03-24T16:40:21Z</dcterms:modified>
  <cp:category/>
  <cp:contentStatus/>
</cp:coreProperties>
</file>