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OneDrive - Imperial College London\Second Year\ME2 Maths and Computing\Maths\Maths Exam Code\PDEs\"/>
    </mc:Choice>
  </mc:AlternateContent>
  <xr:revisionPtr revIDLastSave="1" documentId="8_{0EBC8F93-EBD6-4EDF-9F0A-5544E2292878}" xr6:coauthVersionLast="44" xr6:coauthVersionMax="45" xr10:uidLastSave="{8842915B-34F4-42D1-861A-AABC32BF14AD}"/>
  <bookViews>
    <workbookView xWindow="-120" yWindow="-120" windowWidth="29040" windowHeight="15840" xr2:uid="{00000000-000D-0000-FFFF-FFFF00000000}"/>
  </bookViews>
  <sheets>
    <sheet name="Explicit and Crank Nicolson" sheetId="1" r:id="rId1"/>
    <sheet name="T analyt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2" l="1"/>
  <c r="B4" i="2"/>
  <c r="B4" i="1"/>
  <c r="AC13" i="1"/>
  <c r="AC14" i="1"/>
  <c r="AC15" i="1"/>
  <c r="AC16" i="1"/>
  <c r="AC17" i="1"/>
  <c r="AC18" i="1"/>
  <c r="AI10" i="1"/>
  <c r="AI9" i="1"/>
  <c r="AH10" i="1" s="1"/>
  <c r="AH9" i="1"/>
  <c r="AG9" i="1"/>
  <c r="AF9" i="1"/>
  <c r="AO11" i="1"/>
  <c r="AN11" i="1"/>
  <c r="AM11" i="1"/>
  <c r="AL11" i="1"/>
  <c r="AO10" i="1"/>
  <c r="AN10" i="1"/>
  <c r="AM10" i="1"/>
  <c r="AL10" i="1"/>
  <c r="AO9" i="1"/>
  <c r="AN9" i="1"/>
  <c r="AM9" i="1"/>
  <c r="AL9" i="1"/>
  <c r="AO8" i="1"/>
  <c r="AN8" i="1"/>
  <c r="AM8" i="1"/>
  <c r="AL8" i="1"/>
  <c r="S9" i="1"/>
  <c r="S10" i="1"/>
  <c r="S8" i="1"/>
  <c r="Q9" i="1"/>
  <c r="Q8" i="1"/>
  <c r="R8" i="1"/>
  <c r="P8" i="1"/>
  <c r="Y10" i="1"/>
  <c r="X10" i="1"/>
  <c r="W10" i="1"/>
  <c r="V10" i="1"/>
  <c r="Y9" i="1"/>
  <c r="X9" i="1"/>
  <c r="W9" i="1"/>
  <c r="V9" i="1"/>
  <c r="Y8" i="1"/>
  <c r="X8" i="1"/>
  <c r="W8" i="1"/>
  <c r="V8" i="1"/>
  <c r="Y7" i="1"/>
  <c r="X7" i="1"/>
  <c r="W7" i="1"/>
  <c r="V7" i="1"/>
  <c r="AG10" i="1" l="1"/>
  <c r="AF10" i="1"/>
  <c r="R9" i="1"/>
  <c r="P9" i="1"/>
  <c r="D8" i="1"/>
  <c r="N65" i="1"/>
  <c r="N66" i="1" s="1"/>
  <c r="N64" i="1"/>
  <c r="M64" i="1"/>
  <c r="M63" i="1"/>
  <c r="M62" i="1"/>
  <c r="M61" i="1"/>
  <c r="M60" i="1"/>
  <c r="M59" i="1"/>
  <c r="M58" i="1"/>
  <c r="M57" i="1"/>
  <c r="M56" i="1"/>
  <c r="X55" i="1"/>
  <c r="W55" i="1"/>
  <c r="V55" i="1"/>
  <c r="M55" i="1"/>
  <c r="X54" i="1"/>
  <c r="W54" i="1"/>
  <c r="V54" i="1"/>
  <c r="S54" i="1"/>
  <c r="R54" i="1"/>
  <c r="Q54" i="1"/>
  <c r="O54" i="1" s="1"/>
  <c r="M54" i="1"/>
  <c r="X53" i="1"/>
  <c r="W53" i="1"/>
  <c r="V53" i="1"/>
  <c r="M53" i="1"/>
  <c r="N50" i="1"/>
  <c r="A5" i="2"/>
  <c r="B41" i="1"/>
  <c r="A41" i="1"/>
  <c r="B28" i="1"/>
  <c r="B29" i="1" s="1"/>
  <c r="B21" i="1"/>
  <c r="B22" i="1"/>
  <c r="B23" i="1" s="1"/>
  <c r="B20" i="1"/>
  <c r="A20" i="1" s="1"/>
  <c r="A21" i="1"/>
  <c r="A22" i="1"/>
  <c r="E8" i="1"/>
  <c r="F8" i="1"/>
  <c r="G8" i="1"/>
  <c r="N18" i="1"/>
  <c r="M18" i="1" s="1"/>
  <c r="AC9" i="1"/>
  <c r="AC10" i="1"/>
  <c r="AC11" i="1"/>
  <c r="AC12" i="1"/>
  <c r="AC8" i="1"/>
  <c r="AD5" i="1"/>
  <c r="N4" i="1"/>
  <c r="M8" i="1"/>
  <c r="M9" i="1"/>
  <c r="M10" i="1"/>
  <c r="M11" i="1"/>
  <c r="M12" i="1"/>
  <c r="M13" i="1"/>
  <c r="M14" i="1"/>
  <c r="M15" i="1"/>
  <c r="M16" i="1"/>
  <c r="M17" i="1"/>
  <c r="M7" i="1"/>
  <c r="A8" i="1"/>
  <c r="A9" i="1"/>
  <c r="A10" i="1"/>
  <c r="A11" i="1"/>
  <c r="A12" i="1"/>
  <c r="A13" i="1"/>
  <c r="A14" i="1"/>
  <c r="A15" i="1"/>
  <c r="A16" i="1"/>
  <c r="A17" i="1"/>
  <c r="A18" i="1"/>
  <c r="A19" i="1"/>
  <c r="A7" i="1"/>
  <c r="D7" i="1"/>
  <c r="C7" i="1"/>
  <c r="F9" i="1" l="1"/>
  <c r="G9" i="1"/>
  <c r="P54" i="1"/>
  <c r="S55" i="1" s="1"/>
  <c r="N67" i="1"/>
  <c r="M66" i="1"/>
  <c r="M65" i="1"/>
  <c r="B30" i="1"/>
  <c r="A29" i="1"/>
  <c r="A28" i="1"/>
  <c r="A23" i="1"/>
  <c r="B24" i="1"/>
  <c r="AE9" i="1"/>
  <c r="N19" i="1"/>
  <c r="C8" i="1"/>
  <c r="D9" i="1" s="1"/>
  <c r="E9" i="1"/>
  <c r="C9" i="1" s="1"/>
  <c r="D10" i="1" l="1"/>
  <c r="F10" i="1"/>
  <c r="O8" i="1"/>
  <c r="Q55" i="1"/>
  <c r="O55" i="1" s="1"/>
  <c r="R55" i="1"/>
  <c r="N68" i="1"/>
  <c r="M67" i="1"/>
  <c r="B31" i="1"/>
  <c r="A30" i="1"/>
  <c r="B25" i="1"/>
  <c r="A24" i="1"/>
  <c r="N20" i="1"/>
  <c r="M19" i="1"/>
  <c r="R10" i="1" l="1"/>
  <c r="Q10" i="1"/>
  <c r="S11" i="1" s="1"/>
  <c r="O9" i="1"/>
  <c r="P10" i="1"/>
  <c r="P55" i="1"/>
  <c r="Q56" i="1" s="1"/>
  <c r="N69" i="1"/>
  <c r="M68" i="1"/>
  <c r="B32" i="1"/>
  <c r="A31" i="1"/>
  <c r="A25" i="1"/>
  <c r="B26" i="1"/>
  <c r="E10" i="1"/>
  <c r="G10" i="1"/>
  <c r="N21" i="1"/>
  <c r="M20" i="1"/>
  <c r="AE10" i="1" l="1"/>
  <c r="R11" i="1"/>
  <c r="Q11" i="1"/>
  <c r="S12" i="1" s="1"/>
  <c r="P11" i="1"/>
  <c r="S56" i="1"/>
  <c r="R56" i="1"/>
  <c r="C10" i="1"/>
  <c r="D11" i="1" s="1"/>
  <c r="F11" i="1"/>
  <c r="P56" i="1"/>
  <c r="O56" i="1"/>
  <c r="N70" i="1"/>
  <c r="M69" i="1"/>
  <c r="B33" i="1"/>
  <c r="A32" i="1"/>
  <c r="A26" i="1"/>
  <c r="B27" i="1"/>
  <c r="A27" i="1" s="1"/>
  <c r="G11" i="1"/>
  <c r="N22" i="1"/>
  <c r="M21" i="1"/>
  <c r="E11" i="1"/>
  <c r="O10" i="1"/>
  <c r="Q12" i="1" l="1"/>
  <c r="R12" i="1"/>
  <c r="O11" i="1"/>
  <c r="P12" i="1"/>
  <c r="S57" i="1"/>
  <c r="C11" i="1"/>
  <c r="D12" i="1"/>
  <c r="F12" i="1"/>
  <c r="Q57" i="1"/>
  <c r="N71" i="1"/>
  <c r="M71" i="1" s="1"/>
  <c r="M70" i="1"/>
  <c r="R57" i="1"/>
  <c r="B34" i="1"/>
  <c r="A33" i="1"/>
  <c r="G12" i="1"/>
  <c r="N23" i="1"/>
  <c r="M22" i="1"/>
  <c r="E12" i="1"/>
  <c r="S13" i="1" l="1"/>
  <c r="O12" i="1"/>
  <c r="F13" i="1"/>
  <c r="O57" i="1"/>
  <c r="P57" i="1"/>
  <c r="Q58" i="1" s="1"/>
  <c r="B35" i="1"/>
  <c r="A34" i="1"/>
  <c r="G13" i="1"/>
  <c r="N24" i="1"/>
  <c r="M23" i="1"/>
  <c r="P13" i="1"/>
  <c r="C12" i="1"/>
  <c r="E13" i="1" s="1"/>
  <c r="Q13" i="1" l="1"/>
  <c r="R13" i="1"/>
  <c r="D13" i="1"/>
  <c r="P58" i="1"/>
  <c r="O58" i="1"/>
  <c r="R58" i="1"/>
  <c r="S58" i="1"/>
  <c r="B36" i="1"/>
  <c r="A35" i="1"/>
  <c r="F14" i="1"/>
  <c r="G14" i="1"/>
  <c r="N25" i="1"/>
  <c r="M25" i="1" s="1"/>
  <c r="M24" i="1"/>
  <c r="C13" i="1"/>
  <c r="E14" i="1" l="1"/>
  <c r="F15" i="1" s="1"/>
  <c r="S14" i="1"/>
  <c r="Q14" i="1"/>
  <c r="S15" i="1" s="1"/>
  <c r="R14" i="1"/>
  <c r="P14" i="1"/>
  <c r="O13" i="1"/>
  <c r="D14" i="1"/>
  <c r="S59" i="1"/>
  <c r="R59" i="1"/>
  <c r="Q59" i="1"/>
  <c r="B37" i="1"/>
  <c r="A36" i="1"/>
  <c r="G15" i="1"/>
  <c r="C14" i="1" l="1"/>
  <c r="Q15" i="1"/>
  <c r="R15" i="1"/>
  <c r="O14" i="1"/>
  <c r="P15" i="1"/>
  <c r="E15" i="1"/>
  <c r="D15" i="1"/>
  <c r="O59" i="1"/>
  <c r="P59" i="1"/>
  <c r="R60" i="1" s="1"/>
  <c r="B38" i="1"/>
  <c r="A37" i="1"/>
  <c r="G16" i="1"/>
  <c r="S16" i="1" l="1"/>
  <c r="R16" i="1"/>
  <c r="Q16" i="1"/>
  <c r="S17" i="1" s="1"/>
  <c r="O15" i="1"/>
  <c r="P16" i="1"/>
  <c r="S60" i="1"/>
  <c r="C15" i="1"/>
  <c r="E16" i="1" s="1"/>
  <c r="F16" i="1"/>
  <c r="G17" i="1" s="1"/>
  <c r="Q60" i="1"/>
  <c r="B39" i="1"/>
  <c r="A38" i="1"/>
  <c r="C16" i="1" l="1"/>
  <c r="D16" i="1"/>
  <c r="D17" i="1" s="1"/>
  <c r="F17" i="1"/>
  <c r="G18" i="1" s="1"/>
  <c r="P60" i="1"/>
  <c r="O60" i="1"/>
  <c r="B40" i="1"/>
  <c r="A40" i="1" s="1"/>
  <c r="A39" i="1"/>
  <c r="Q17" i="1"/>
  <c r="R17" i="1" l="1"/>
  <c r="S18" i="1" s="1"/>
  <c r="P17" i="1"/>
  <c r="E17" i="1"/>
  <c r="S61" i="1"/>
  <c r="Q61" i="1"/>
  <c r="R61" i="1"/>
  <c r="O16" i="1"/>
  <c r="C17" i="1" l="1"/>
  <c r="D18" i="1" s="1"/>
  <c r="F18" i="1"/>
  <c r="E18" i="1"/>
  <c r="O61" i="1"/>
  <c r="P61" i="1"/>
  <c r="Q62" i="1" s="1"/>
  <c r="O17" i="1"/>
  <c r="R18" i="1"/>
  <c r="Q18" i="1" l="1"/>
  <c r="P18" i="1"/>
  <c r="R62" i="1"/>
  <c r="G19" i="1"/>
  <c r="E19" i="1"/>
  <c r="C18" i="1"/>
  <c r="D19" i="1" s="1"/>
  <c r="F19" i="1"/>
  <c r="P62" i="1"/>
  <c r="O62" i="1"/>
  <c r="S62" i="1"/>
  <c r="S19" i="1" l="1"/>
  <c r="Q19" i="1"/>
  <c r="S20" i="1" s="1"/>
  <c r="R19" i="1"/>
  <c r="P19" i="1"/>
  <c r="R63" i="1"/>
  <c r="C19" i="1"/>
  <c r="D20" i="1" s="1"/>
  <c r="E20" i="1"/>
  <c r="G20" i="1"/>
  <c r="F20" i="1"/>
  <c r="S63" i="1"/>
  <c r="Q63" i="1"/>
  <c r="O18" i="1"/>
  <c r="R20" i="1" l="1"/>
  <c r="E21" i="1"/>
  <c r="G21" i="1"/>
  <c r="F21" i="1"/>
  <c r="C20" i="1"/>
  <c r="D21" i="1" s="1"/>
  <c r="O63" i="1"/>
  <c r="P63" i="1"/>
  <c r="Q20" i="1"/>
  <c r="F22" i="1" l="1"/>
  <c r="S21" i="1"/>
  <c r="O19" i="1"/>
  <c r="P20" i="1"/>
  <c r="C21" i="1"/>
  <c r="E22" i="1" s="1"/>
  <c r="G22" i="1"/>
  <c r="F23" i="1" s="1"/>
  <c r="S64" i="1"/>
  <c r="Q64" i="1"/>
  <c r="R64" i="1"/>
  <c r="D22" i="1" l="1"/>
  <c r="G23" i="1"/>
  <c r="G24" i="1" s="1"/>
  <c r="O20" i="1"/>
  <c r="Q21" i="1"/>
  <c r="C22" i="1"/>
  <c r="E23" i="1" s="1"/>
  <c r="P64" i="1"/>
  <c r="Q65" i="1" s="1"/>
  <c r="O64" i="1"/>
  <c r="R21" i="1" l="1"/>
  <c r="S22" i="1" s="1"/>
  <c r="P21" i="1"/>
  <c r="S65" i="1"/>
  <c r="R65" i="1"/>
  <c r="C23" i="1"/>
  <c r="D23" i="1"/>
  <c r="F24" i="1"/>
  <c r="G25" i="1" s="1"/>
  <c r="P65" i="1"/>
  <c r="O65" i="1"/>
  <c r="Q22" i="1" l="1"/>
  <c r="R22" i="1"/>
  <c r="P22" i="1"/>
  <c r="O21" i="1"/>
  <c r="R66" i="1"/>
  <c r="E24" i="1"/>
  <c r="D24" i="1"/>
  <c r="Q66" i="1"/>
  <c r="S66" i="1"/>
  <c r="S23" i="1" l="1"/>
  <c r="Q23" i="1"/>
  <c r="S24" i="1" s="1"/>
  <c r="R23" i="1"/>
  <c r="Q24" i="1" s="1"/>
  <c r="O22" i="1"/>
  <c r="P23" i="1"/>
  <c r="C24" i="1"/>
  <c r="E25" i="1" s="1"/>
  <c r="F25" i="1"/>
  <c r="G26" i="1" s="1"/>
  <c r="O66" i="1"/>
  <c r="P66" i="1"/>
  <c r="R24" i="1" l="1"/>
  <c r="S25" i="1" s="1"/>
  <c r="O23" i="1"/>
  <c r="P24" i="1"/>
  <c r="C25" i="1"/>
  <c r="F26" i="1"/>
  <c r="G27" i="1" s="1"/>
  <c r="D25" i="1"/>
  <c r="S67" i="1"/>
  <c r="R67" i="1"/>
  <c r="Q67" i="1"/>
  <c r="E26" i="1" l="1"/>
  <c r="C26" i="1" s="1"/>
  <c r="R25" i="1"/>
  <c r="D26" i="1"/>
  <c r="O67" i="1"/>
  <c r="P67" i="1"/>
  <c r="S68" i="1" s="1"/>
  <c r="O24" i="1"/>
  <c r="F27" i="1" l="1"/>
  <c r="G28" i="1" s="1"/>
  <c r="D27" i="1"/>
  <c r="Q25" i="1"/>
  <c r="P25" i="1"/>
  <c r="Q68" i="1"/>
  <c r="P68" i="1" s="1"/>
  <c r="R68" i="1"/>
  <c r="E27" i="1"/>
  <c r="O68" i="1" l="1"/>
  <c r="S69" i="1"/>
  <c r="Q69" i="1"/>
  <c r="O69" i="1" s="1"/>
  <c r="R69" i="1"/>
  <c r="C27" i="1"/>
  <c r="E28" i="1" s="1"/>
  <c r="F28" i="1"/>
  <c r="G29" i="1" s="1"/>
  <c r="O25" i="1"/>
  <c r="P69" i="1" l="1"/>
  <c r="S70" i="1" s="1"/>
  <c r="C28" i="1"/>
  <c r="F29" i="1"/>
  <c r="G30" i="1" s="1"/>
  <c r="D28" i="1"/>
  <c r="E29" i="1" l="1"/>
  <c r="C29" i="1" s="1"/>
  <c r="R70" i="1"/>
  <c r="Q70" i="1"/>
  <c r="O70" i="1" s="1"/>
  <c r="D29" i="1"/>
  <c r="F30" i="1" l="1"/>
  <c r="G31" i="1" s="1"/>
  <c r="P70" i="1"/>
  <c r="Q71" i="1" s="1"/>
  <c r="S71" i="1"/>
  <c r="E30" i="1"/>
  <c r="D30" i="1"/>
  <c r="R71" i="1" l="1"/>
  <c r="O71" i="1"/>
  <c r="P71" i="1"/>
  <c r="C30" i="1"/>
  <c r="E31" i="1" s="1"/>
  <c r="F31" i="1"/>
  <c r="G32" i="1" s="1"/>
  <c r="C31" i="1" l="1"/>
  <c r="F32" i="1"/>
  <c r="G33" i="1" s="1"/>
  <c r="D31" i="1"/>
  <c r="E32" i="1" l="1"/>
  <c r="F33" i="1" s="1"/>
  <c r="G34" i="1" s="1"/>
  <c r="D32" i="1"/>
  <c r="C32" i="1" l="1"/>
  <c r="D33" i="1" s="1"/>
  <c r="E33" i="1"/>
  <c r="C33" i="1" l="1"/>
  <c r="E34" i="1" s="1"/>
  <c r="F34" i="1"/>
  <c r="G35" i="1" s="1"/>
  <c r="C34" i="1" l="1"/>
  <c r="F35" i="1"/>
  <c r="G36" i="1" s="1"/>
  <c r="D34" i="1"/>
  <c r="E35" i="1" l="1"/>
  <c r="C35" i="1" s="1"/>
  <c r="D35" i="1"/>
  <c r="F36" i="1" l="1"/>
  <c r="G37" i="1" s="1"/>
  <c r="E36" i="1"/>
  <c r="D36" i="1"/>
  <c r="C36" i="1" l="1"/>
  <c r="E37" i="1" s="1"/>
  <c r="F37" i="1"/>
  <c r="G38" i="1" s="1"/>
  <c r="C37" i="1" l="1"/>
  <c r="F38" i="1"/>
  <c r="G39" i="1" s="1"/>
  <c r="D37" i="1"/>
  <c r="E38" i="1" l="1"/>
  <c r="C38" i="1" s="1"/>
  <c r="D38" i="1"/>
  <c r="F39" i="1" l="1"/>
  <c r="G40" i="1" s="1"/>
  <c r="E39" i="1"/>
  <c r="C39" i="1" s="1"/>
  <c r="D39" i="1"/>
  <c r="F40" i="1" l="1"/>
  <c r="G41" i="1" s="1"/>
  <c r="E40" i="1"/>
  <c r="D40" i="1"/>
  <c r="C40" i="1" l="1"/>
  <c r="E41" i="1" s="1"/>
  <c r="C41" i="1" s="1"/>
  <c r="F41" i="1"/>
  <c r="D41" i="1" l="1"/>
</calcChain>
</file>

<file path=xl/sharedStrings.xml><?xml version="1.0" encoding="utf-8"?>
<sst xmlns="http://schemas.openxmlformats.org/spreadsheetml/2006/main" count="59" uniqueCount="23">
  <si>
    <t>u-1</t>
  </si>
  <si>
    <t>u0</t>
  </si>
  <si>
    <t>u1</t>
  </si>
  <si>
    <t>u2</t>
  </si>
  <si>
    <t>u3</t>
  </si>
  <si>
    <t>j</t>
  </si>
  <si>
    <t>Explicit method</t>
  </si>
  <si>
    <t>r</t>
  </si>
  <si>
    <t>u4</t>
  </si>
  <si>
    <t>t</t>
  </si>
  <si>
    <t>k</t>
  </si>
  <si>
    <t>Crank-Nicolson</t>
  </si>
  <si>
    <t>h</t>
  </si>
  <si>
    <t>Analytical solution at x =0.5, t = 1</t>
  </si>
  <si>
    <t>Tn</t>
  </si>
  <si>
    <t>3b</t>
  </si>
  <si>
    <t>max r for ensured stability</t>
  </si>
  <si>
    <t>(can change to 0.05 to see the effect)</t>
  </si>
  <si>
    <t>Term n</t>
  </si>
  <si>
    <t>you may take only the first term</t>
  </si>
  <si>
    <t>Inversed matrix</t>
  </si>
  <si>
    <t>3d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</si>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</sst>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Nicolson'!$O$7:$T$7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4-477B-9D70-CCABF212F9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Nicolson'!$O$8:$T$8</c:f>
              <c:numCache>
                <c:formatCode>General</c:formatCode>
                <c:ptCount val="6"/>
                <c:pt idx="0">
                  <c:v>0.95876288659793818</c:v>
                </c:pt>
                <c:pt idx="1">
                  <c:v>0.97938144329896903</c:v>
                </c:pt>
                <c:pt idx="2">
                  <c:v>0.95876288659793818</c:v>
                </c:pt>
                <c:pt idx="3">
                  <c:v>0.85567010309278335</c:v>
                </c:pt>
                <c:pt idx="4">
                  <c:v>0.46391752577319584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4-477B-9D70-CCABF212F96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Nicolson'!$O$9:$T$9</c:f>
              <c:numCache>
                <c:formatCode>General</c:formatCode>
                <c:ptCount val="6"/>
                <c:pt idx="0">
                  <c:v>0.85078116696779682</c:v>
                </c:pt>
                <c:pt idx="1">
                  <c:v>0.9047720267828675</c:v>
                </c:pt>
                <c:pt idx="2">
                  <c:v>0.85078116696779682</c:v>
                </c:pt>
                <c:pt idx="3">
                  <c:v>0.66330109469656695</c:v>
                </c:pt>
                <c:pt idx="4">
                  <c:v>0.37974279944733758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84-477B-9D70-CCABF212F96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Nicolson'!$O$10:$T$10</c:f>
              <c:numCache>
                <c:formatCode>General</c:formatCode>
                <c:ptCount val="6"/>
                <c:pt idx="0">
                  <c:v>0.73169799040839367</c:v>
                </c:pt>
                <c:pt idx="1">
                  <c:v>0.79123957868809536</c:v>
                </c:pt>
                <c:pt idx="2">
                  <c:v>0.73169799040839367</c:v>
                </c:pt>
                <c:pt idx="3">
                  <c:v>0.56747926146604522</c:v>
                </c:pt>
                <c:pt idx="4">
                  <c:v>0.30769508904065301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84-477B-9D70-CCABF212F96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Nicolson'!$O$11:$T$11</c:f>
              <c:numCache>
                <c:formatCode>General</c:formatCode>
                <c:ptCount val="6"/>
                <c:pt idx="0">
                  <c:v>0.63079523937396476</c:v>
                </c:pt>
                <c:pt idx="1">
                  <c:v>0.68124661489117921</c:v>
                </c:pt>
                <c:pt idx="2">
                  <c:v>0.63079523937396476</c:v>
                </c:pt>
                <c:pt idx="3">
                  <c:v>0.4832155024505394</c:v>
                </c:pt>
                <c:pt idx="4">
                  <c:v>0.26267369097914617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84-477B-9D70-CCABF212F96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Nicolson'!$O$12:$T$12</c:f>
              <c:numCache>
                <c:formatCode>General</c:formatCode>
                <c:ptCount val="6"/>
                <c:pt idx="0">
                  <c:v>0.54133994390295881</c:v>
                </c:pt>
                <c:pt idx="1">
                  <c:v>0.58606759163846178</c:v>
                </c:pt>
                <c:pt idx="2">
                  <c:v>0.54133994390295881</c:v>
                </c:pt>
                <c:pt idx="3">
                  <c:v>0.4148300666316545</c:v>
                </c:pt>
                <c:pt idx="4">
                  <c:v>0.22451139227054848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84-477B-9D70-CCABF212F96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Nicolson'!$O$13:$T$13</c:f>
              <c:numCache>
                <c:formatCode>General</c:formatCode>
                <c:ptCount val="6"/>
                <c:pt idx="0">
                  <c:v>0.46498453329174477</c:v>
                </c:pt>
                <c:pt idx="1">
                  <c:v>0.50316223859735176</c:v>
                </c:pt>
                <c:pt idx="2">
                  <c:v>0.46498453329174477</c:v>
                </c:pt>
                <c:pt idx="3">
                  <c:v>0.35587823629951088</c:v>
                </c:pt>
                <c:pt idx="4">
                  <c:v>0.19267707573279136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84-477B-9D70-CCABF212F96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Nicolson'!$O$14:$T$14</c:f>
              <c:numCache>
                <c:formatCode>General</c:formatCode>
                <c:ptCount val="6"/>
                <c:pt idx="0">
                  <c:v>0.39916527413481817</c:v>
                </c:pt>
                <c:pt idx="1">
                  <c:v>0.43207490371328144</c:v>
                </c:pt>
                <c:pt idx="2">
                  <c:v>0.39916527413481817</c:v>
                </c:pt>
                <c:pt idx="3">
                  <c:v>0.30554571792912849</c:v>
                </c:pt>
                <c:pt idx="4">
                  <c:v>0.16535598855715983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84-477B-9D70-CCABF212F96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Nicolson'!$O$15:$T$15</c:f>
              <c:numCache>
                <c:formatCode>General</c:formatCode>
                <c:ptCount val="6"/>
                <c:pt idx="0">
                  <c:v>0.34271504431637784</c:v>
                </c:pt>
                <c:pt idx="1">
                  <c:v>0.37094015922559803</c:v>
                </c:pt>
                <c:pt idx="2">
                  <c:v>0.34271504431637784</c:v>
                </c:pt>
                <c:pt idx="3">
                  <c:v>0.26229939639750344</c:v>
                </c:pt>
                <c:pt idx="4">
                  <c:v>0.14196127858165797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84-477B-9D70-CCABF212F96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Nicolson'!$O$16:$T$16</c:f>
              <c:numCache>
                <c:formatCode>General</c:formatCode>
                <c:ptCount val="6"/>
                <c:pt idx="0">
                  <c:v>0.29422599700430935</c:v>
                </c:pt>
                <c:pt idx="1">
                  <c:v>0.31847052066034359</c:v>
                </c:pt>
                <c:pt idx="2">
                  <c:v>0.29422599700430935</c:v>
                </c:pt>
                <c:pt idx="3">
                  <c:v>0.22519391173379225</c:v>
                </c:pt>
                <c:pt idx="4">
                  <c:v>0.12187332703282391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84-477B-9D70-CCABF212F96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Nicolson'!$O$6:$T$6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Nicolson'!$O$17:$T$17</c:f>
              <c:numCache>
                <c:formatCode>General</c:formatCode>
                <c:ptCount val="6"/>
                <c:pt idx="0">
                  <c:v>0.25260314786240579</c:v>
                </c:pt>
                <c:pt idx="1">
                  <c:v>0.27341457243335765</c:v>
                </c:pt>
                <c:pt idx="2">
                  <c:v>0.25260314786240579</c:v>
                </c:pt>
                <c:pt idx="3">
                  <c:v>0.19333358662212988</c:v>
                </c:pt>
                <c:pt idx="4">
                  <c:v>0.10463187458898053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84-477B-9D70-CCABF212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402232"/>
        <c:axId val="462402872"/>
      </c:lineChart>
      <c:catAx>
        <c:axId val="46240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2872"/>
        <c:crosses val="autoZero"/>
        <c:auto val="1"/>
        <c:lblAlgn val="ctr"/>
        <c:lblOffset val="100"/>
        <c:noMultiLvlLbl val="0"/>
      </c:catAx>
      <c:valAx>
        <c:axId val="46240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Nicolson'!$AE$8:$AJ$8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6-4551-8BEA-C44BE2E272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Nicolson'!$AE$9:$AJ$9</c:f>
              <c:numCache>
                <c:formatCode>General</c:formatCode>
                <c:ptCount val="6"/>
                <c:pt idx="0">
                  <c:v>0.39015352038115408</c:v>
                </c:pt>
                <c:pt idx="1">
                  <c:v>0.45791424033880362</c:v>
                </c:pt>
                <c:pt idx="2">
                  <c:v>0.39015352038115408</c:v>
                </c:pt>
                <c:pt idx="3">
                  <c:v>0.16993118051879302</c:v>
                </c:pt>
                <c:pt idx="4">
                  <c:v>-0.25780836421386977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6-4551-8BEA-C44BE2E272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Nicolson'!$AE$10:$AJ$10</c:f>
              <c:numCache>
                <c:formatCode>General</c:formatCode>
                <c:ptCount val="6"/>
                <c:pt idx="0">
                  <c:v>-3.4612917391681208E-3</c:v>
                </c:pt>
                <c:pt idx="1">
                  <c:v>-1.2429094803970864E-2</c:v>
                </c:pt>
                <c:pt idx="2">
                  <c:v>-3.4612917391681208E-3</c:v>
                </c:pt>
                <c:pt idx="3">
                  <c:v>5.956442820026564E-2</c:v>
                </c:pt>
                <c:pt idx="4">
                  <c:v>0.30251566493036919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6-4551-8BEA-C44BE2E272B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Nicolson'!$AE$11:$AJ$11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A6-4551-8BEA-C44BE2E272B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Nicolson'!$AE$12:$AJ$12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6-4551-8BEA-C44BE2E272B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Nicolson'!$AE$13:$AJ$13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A6-4551-8BEA-C44BE2E272B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Nicolson'!$AE$14:$AJ$14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A6-4551-8BEA-C44BE2E272B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Nicolson'!$AE$15:$AJ$15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A6-4551-8BEA-C44BE2E272B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Nicolson'!$AE$16:$AJ$16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A6-4551-8BEA-C44BE2E272B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Nicolson'!$AE$17:$AJ$17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A6-4551-8BEA-C44BE2E272B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Nicolson'!$AE$7:$AJ$7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Nicolson'!$AE$18:$AJ$18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A6-4551-8BEA-C44BE2E2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411512"/>
        <c:axId val="462407992"/>
      </c:lineChart>
      <c:catAx>
        <c:axId val="46241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07992"/>
        <c:crosses val="autoZero"/>
        <c:auto val="1"/>
        <c:lblAlgn val="ctr"/>
        <c:lblOffset val="100"/>
        <c:noMultiLvlLbl val="0"/>
      </c:catAx>
      <c:valAx>
        <c:axId val="4624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1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Nicolson'!$C$7:$H$7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6-4DED-AC36-37B9985650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Nicolson'!$C$8:$H$8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6-4DED-AC36-37B99856507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Nicolson'!$C$9:$H$9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0.76960000000000006</c:v>
                </c:pt>
                <c:pt idx="4">
                  <c:v>0.50080000000000002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6-4DED-AC36-37B99856507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Nicolson'!$C$10:$H$10</c:f>
              <c:numCache>
                <c:formatCode>General</c:formatCode>
                <c:ptCount val="6"/>
                <c:pt idx="0">
                  <c:v>0.88940800000000009</c:v>
                </c:pt>
                <c:pt idx="1">
                  <c:v>1</c:v>
                </c:pt>
                <c:pt idx="2">
                  <c:v>0.88940800000000009</c:v>
                </c:pt>
                <c:pt idx="3">
                  <c:v>0.75116799999999995</c:v>
                </c:pt>
                <c:pt idx="4">
                  <c:v>0.38944000000000001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16-4DED-AC36-37B99856507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Nicolson'!$C$11:$H$11</c:f>
              <c:numCache>
                <c:formatCode>General</c:formatCode>
                <c:ptCount val="6"/>
                <c:pt idx="0">
                  <c:v>0.87613695999999985</c:v>
                </c:pt>
                <c:pt idx="1">
                  <c:v>0.89383168000000013</c:v>
                </c:pt>
                <c:pt idx="2">
                  <c:v>0.87613695999999985</c:v>
                </c:pt>
                <c:pt idx="3">
                  <c:v>0.64389375999999998</c:v>
                </c:pt>
                <c:pt idx="4">
                  <c:v>0.37613824000000001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16-4DED-AC36-37B99856507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Nicolson'!$C$12:$H$12</c:f>
              <c:numCache>
                <c:formatCode>General</c:formatCode>
                <c:ptCount val="6"/>
                <c:pt idx="0">
                  <c:v>0.77315368959999997</c:v>
                </c:pt>
                <c:pt idx="1">
                  <c:v>0.87684474879999985</c:v>
                </c:pt>
                <c:pt idx="2">
                  <c:v>0.77315368959999997</c:v>
                </c:pt>
                <c:pt idx="3">
                  <c:v>0.62684784639999991</c:v>
                </c:pt>
                <c:pt idx="4">
                  <c:v>0.32411453439999999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16-4DED-AC36-37B99856507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Nicolson'!$C$13:$H$13</c:f>
              <c:numCache>
                <c:formatCode>General</c:formatCode>
                <c:ptCount val="6"/>
                <c:pt idx="0">
                  <c:v>0.75269859327999988</c:v>
                </c:pt>
                <c:pt idx="1">
                  <c:v>0.777301331968</c:v>
                </c:pt>
                <c:pt idx="2">
                  <c:v>0.75269859327999988</c:v>
                </c:pt>
                <c:pt idx="3">
                  <c:v>0.55176266137599994</c:v>
                </c:pt>
                <c:pt idx="4">
                  <c:v>0.31385154764799994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16-4DED-AC36-37B99856507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Nicolson'!$C$14:$H$14</c:f>
              <c:numCache>
                <c:formatCode>General</c:formatCode>
                <c:ptCount val="6"/>
                <c:pt idx="0">
                  <c:v>0.66805866053632013</c:v>
                </c:pt>
                <c:pt idx="1">
                  <c:v>0.75368270282751981</c:v>
                </c:pt>
                <c:pt idx="2">
                  <c:v>0.66805866053632013</c:v>
                </c:pt>
                <c:pt idx="3">
                  <c:v>0.53401457410047992</c:v>
                </c:pt>
                <c:pt idx="4">
                  <c:v>0.27740013936639996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16-4DED-AC36-37B99856507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Nicolson'!$C$15:$H$15</c:f>
              <c:numCache>
                <c:formatCode>General</c:formatCode>
                <c:ptCount val="6"/>
                <c:pt idx="0">
                  <c:v>0.64481703934689272</c:v>
                </c:pt>
                <c:pt idx="1">
                  <c:v>0.67148362222796809</c:v>
                </c:pt>
                <c:pt idx="2">
                  <c:v>0.64481703934689272</c:v>
                </c:pt>
                <c:pt idx="3">
                  <c:v>0.47518080691732484</c:v>
                </c:pt>
                <c:pt idx="4">
                  <c:v>0.26742300114288636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16-4DED-AC36-37B99856507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Nicolson'!$C$16:$H$16</c:f>
              <c:numCache>
                <c:formatCode>General</c:formatCode>
                <c:ptCount val="6"/>
                <c:pt idx="0">
                  <c:v>0.57619160756361631</c:v>
                </c:pt>
                <c:pt idx="1">
                  <c:v>0.64588370266213579</c:v>
                </c:pt>
                <c:pt idx="2">
                  <c:v>0.57619160756361631</c:v>
                </c:pt>
                <c:pt idx="3">
                  <c:v>0.45688245171178693</c:v>
                </c:pt>
                <c:pt idx="4">
                  <c:v>0.23878370736603138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16-4DED-AC36-37B99856507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Nicolson'!$C$17:$H$17</c:f>
              <c:numCache>
                <c:formatCode>General</c:formatCode>
                <c:ptCount val="6"/>
                <c:pt idx="0">
                  <c:v>0.55237541840202753</c:v>
                </c:pt>
                <c:pt idx="1">
                  <c:v>0.5789792913675571</c:v>
                </c:pt>
                <c:pt idx="2">
                  <c:v>0.55237541840202753</c:v>
                </c:pt>
                <c:pt idx="3">
                  <c:v>0.4094634492347024</c:v>
                </c:pt>
                <c:pt idx="4">
                  <c:v>0.22885492511629899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16-4DED-AC36-37B99856507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Nicolson'!$C$18:$H$18</c:f>
              <c:numCache>
                <c:formatCode>General</c:formatCode>
                <c:ptCount val="6"/>
                <c:pt idx="0">
                  <c:v>0.49654753222516568</c:v>
                </c:pt>
                <c:pt idx="1">
                  <c:v>0.55343957332064864</c:v>
                </c:pt>
                <c:pt idx="2">
                  <c:v>0.49654753222516568</c:v>
                </c:pt>
                <c:pt idx="3">
                  <c:v>0.39136910285818483</c:v>
                </c:pt>
                <c:pt idx="4">
                  <c:v>0.20569665263730913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F16-4DED-AC36-37B99856507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'Explicit and Crank Nicolson'!$C$6:$H$6</c:f>
              <c:strCache>
                <c:ptCount val="6"/>
                <c:pt idx="0">
                  <c:v>u-1</c:v>
                </c:pt>
                <c:pt idx="1">
                  <c:v>u0</c:v>
                </c:pt>
                <c:pt idx="2">
                  <c:v>u1</c:v>
                </c:pt>
                <c:pt idx="3">
                  <c:v>u2</c:v>
                </c:pt>
                <c:pt idx="4">
                  <c:v>u3</c:v>
                </c:pt>
                <c:pt idx="5">
                  <c:v>u4</c:v>
                </c:pt>
              </c:strCache>
            </c:strRef>
          </c:cat>
          <c:val>
            <c:numRef>
              <c:f>'Explicit and Crank Nicolson'!$C$19:$H$19</c:f>
              <c:numCache>
                <c:formatCode>General</c:formatCode>
                <c:ptCount val="6"/>
                <c:pt idx="0">
                  <c:v>0.4733700658548467</c:v>
                </c:pt>
                <c:pt idx="1">
                  <c:v>0.49882321386898498</c:v>
                </c:pt>
                <c:pt idx="2">
                  <c:v>0.4733700658548467</c:v>
                </c:pt>
                <c:pt idx="3">
                  <c:v>0.35273197284831531</c:v>
                </c:pt>
                <c:pt idx="4">
                  <c:v>0.19608503547742107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F16-4DED-AC36-37B998565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288176"/>
        <c:axId val="450290736"/>
      </c:lineChart>
      <c:catAx>
        <c:axId val="4502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90736"/>
        <c:crosses val="autoZero"/>
        <c:auto val="1"/>
        <c:lblAlgn val="ctr"/>
        <c:lblOffset val="100"/>
        <c:noMultiLvlLbl val="0"/>
      </c:catAx>
      <c:valAx>
        <c:axId val="4502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8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30955</xdr:colOff>
      <xdr:row>26</xdr:row>
      <xdr:rowOff>173830</xdr:rowOff>
    </xdr:from>
    <xdr:to>
      <xdr:col>19</xdr:col>
      <xdr:colOff>585787</xdr:colOff>
      <xdr:row>42</xdr:row>
      <xdr:rowOff>21430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8D5A1A-F3D9-419E-A8BA-FA5053777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192880</xdr:colOff>
      <xdr:row>18</xdr:row>
      <xdr:rowOff>164306</xdr:rowOff>
    </xdr:from>
    <xdr:to>
      <xdr:col>35</xdr:col>
      <xdr:colOff>230980</xdr:colOff>
      <xdr:row>34</xdr:row>
      <xdr:rowOff>11906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01291E-33CB-4580-84FF-3A5A38D07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457200</xdr:colOff>
      <xdr:row>17</xdr:row>
      <xdr:rowOff>114300</xdr:rowOff>
    </xdr:from>
    <xdr:to>
      <xdr:col>11</xdr:col>
      <xdr:colOff>495300</xdr:colOff>
      <xdr:row>32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CB1BC6-7D6B-4D18-84B0-F8996C9C8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71"/>
  <sheetViews>
    <sheetView tabSelected="1" workbookViewId="0">
      <selection activeCell="AG9" sqref="AG9"/>
    </sheetView>
  </sheetViews>
  <sheetFormatPr defaultRowHeight="15" x14ac:dyDescent="0.25"/>
  <cols>
    <col min="1" max="1" width="9" style="3"/>
  </cols>
  <sheetData>
    <row r="2" spans="1:41" x14ac:dyDescent="0.25">
      <c r="A2" s="3" t="s">
        <v>12</v>
      </c>
      <c r="B2">
        <v>0.25</v>
      </c>
      <c r="M2" t="s">
        <v>12</v>
      </c>
      <c r="N2">
        <v>0.25</v>
      </c>
    </row>
    <row r="3" spans="1:41" x14ac:dyDescent="0.25">
      <c r="A3" s="3" t="s">
        <v>10</v>
      </c>
      <c r="B3">
        <v>0.03</v>
      </c>
      <c r="C3" t="s">
        <v>17</v>
      </c>
      <c r="M3" t="s">
        <v>10</v>
      </c>
      <c r="N3">
        <v>6.25E-2</v>
      </c>
      <c r="AC3" t="s">
        <v>12</v>
      </c>
      <c r="AD3">
        <v>0.25</v>
      </c>
    </row>
    <row r="4" spans="1:41" x14ac:dyDescent="0.25">
      <c r="A4" s="3" t="s">
        <v>7</v>
      </c>
      <c r="B4">
        <f>B3/(B2^2)</f>
        <v>0.48</v>
      </c>
      <c r="C4" t="s">
        <v>16</v>
      </c>
      <c r="M4" t="s">
        <v>7</v>
      </c>
      <c r="N4">
        <f>N3/(N2^2)</f>
        <v>1</v>
      </c>
      <c r="AC4" t="s">
        <v>10</v>
      </c>
      <c r="AD4">
        <v>0.5</v>
      </c>
    </row>
    <row r="5" spans="1:41" x14ac:dyDescent="0.25">
      <c r="A5" s="4" t="s">
        <v>15</v>
      </c>
      <c r="B5" s="1" t="s">
        <v>6</v>
      </c>
      <c r="M5" s="1" t="s">
        <v>21</v>
      </c>
      <c r="N5" s="1" t="s">
        <v>11</v>
      </c>
      <c r="AC5" t="s">
        <v>7</v>
      </c>
      <c r="AD5">
        <f>AD4/(AD3^2)</f>
        <v>8</v>
      </c>
    </row>
    <row r="6" spans="1:41" x14ac:dyDescent="0.25">
      <c r="A6" s="3" t="s">
        <v>9</v>
      </c>
      <c r="B6" t="s">
        <v>5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8</v>
      </c>
      <c r="M6" t="s">
        <v>9</v>
      </c>
      <c r="N6" t="s">
        <v>5</v>
      </c>
      <c r="O6" t="s">
        <v>0</v>
      </c>
      <c r="P6" t="s">
        <v>1</v>
      </c>
      <c r="Q6" t="s">
        <v>2</v>
      </c>
      <c r="R6" t="s">
        <v>3</v>
      </c>
      <c r="S6" t="s">
        <v>4</v>
      </c>
      <c r="T6" t="s">
        <v>8</v>
      </c>
      <c r="V6" t="s">
        <v>20</v>
      </c>
      <c r="AC6" s="1" t="s">
        <v>22</v>
      </c>
      <c r="AD6" s="1" t="s">
        <v>11</v>
      </c>
    </row>
    <row r="7" spans="1:41" x14ac:dyDescent="0.25">
      <c r="A7" s="3">
        <f t="shared" ref="A7:A19" si="0">B7*$B$3</f>
        <v>0</v>
      </c>
      <c r="B7">
        <v>0</v>
      </c>
      <c r="C7">
        <f>E7</f>
        <v>1</v>
      </c>
      <c r="D7">
        <f>E7</f>
        <v>1</v>
      </c>
      <c r="E7">
        <v>1</v>
      </c>
      <c r="F7">
        <v>1</v>
      </c>
      <c r="G7">
        <v>1</v>
      </c>
      <c r="H7">
        <v>0</v>
      </c>
      <c r="M7">
        <f>N7*$N$3</f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V7">
        <f>28/97</f>
        <v>0.28865979381443296</v>
      </c>
      <c r="W7">
        <f>15/97</f>
        <v>0.15463917525773196</v>
      </c>
      <c r="X7">
        <f>4/97</f>
        <v>4.1237113402061855E-2</v>
      </c>
      <c r="Y7">
        <f>1/97</f>
        <v>1.0309278350515464E-2</v>
      </c>
      <c r="AC7" t="s">
        <v>9</v>
      </c>
      <c r="AD7" t="s">
        <v>5</v>
      </c>
      <c r="AE7" t="s">
        <v>0</v>
      </c>
      <c r="AF7" t="s">
        <v>1</v>
      </c>
      <c r="AG7" t="s">
        <v>2</v>
      </c>
      <c r="AH7" t="s">
        <v>3</v>
      </c>
      <c r="AI7" t="s">
        <v>4</v>
      </c>
      <c r="AJ7" t="s">
        <v>8</v>
      </c>
      <c r="AL7" t="s">
        <v>20</v>
      </c>
    </row>
    <row r="8" spans="1:41" x14ac:dyDescent="0.25">
      <c r="A8" s="3">
        <f t="shared" si="0"/>
        <v>0.03</v>
      </c>
      <c r="B8">
        <v>1</v>
      </c>
      <c r="C8">
        <f t="shared" ref="C8:C41" si="1">E8</f>
        <v>1</v>
      </c>
      <c r="D8">
        <f>$B$4*(E7+C7)+(1-2*$B$4)*D7</f>
        <v>1</v>
      </c>
      <c r="E8">
        <f>$B$4*(F7+D7)+(1-2*$B$4)*E7</f>
        <v>1</v>
      </c>
      <c r="F8">
        <f>$B$4*(G7+E7)+(1-2*$B$4)*F7</f>
        <v>1</v>
      </c>
      <c r="G8">
        <f>$B$4*(H7+F7)+(1-2*$B$4)*G7</f>
        <v>0.52</v>
      </c>
      <c r="H8">
        <v>0</v>
      </c>
      <c r="M8">
        <f t="shared" ref="M8:M25" si="2">N8*$N$3</f>
        <v>6.25E-2</v>
      </c>
      <c r="N8">
        <v>1</v>
      </c>
      <c r="O8">
        <f>Q8</f>
        <v>0.95876288659793818</v>
      </c>
      <c r="P8">
        <f>$V$7*2*Q7+$W$7*(R7+P7)+$X$7*(S7+Q7)+$Y$7*R7</f>
        <v>0.97938144329896903</v>
      </c>
      <c r="Q8">
        <f>$V$8*2*Q7+$W$8*(R7+P7)+$X$8*(S7+Q7)+$Y$8*R7</f>
        <v>0.95876288659793818</v>
      </c>
      <c r="R8">
        <f>$V$9*(2*Q7)+$W$9*(R7+P7)+$X$9*(S7+Q7)+$Y$9*(R7)</f>
        <v>0.85567010309278335</v>
      </c>
      <c r="S8">
        <f>$V$10*(2*Q7)+$W$10*(R7+P7)+$X$10*(S7+Q7)+$Y$10*R7</f>
        <v>0.46391752577319584</v>
      </c>
      <c r="T8">
        <v>0</v>
      </c>
      <c r="V8">
        <f>15/194</f>
        <v>7.7319587628865982E-2</v>
      </c>
      <c r="W8">
        <f>30/97</f>
        <v>0.30927835051546393</v>
      </c>
      <c r="X8">
        <f>8/97</f>
        <v>8.247422680412371E-2</v>
      </c>
      <c r="Y8">
        <f>2/97</f>
        <v>2.0618556701030927E-2</v>
      </c>
      <c r="AC8">
        <f t="shared" ref="AC8:AC18" si="3">AD8*$AD$4</f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L8">
        <f>441/3778</f>
        <v>0.11672842773954473</v>
      </c>
      <c r="AM8">
        <f>260/1889</f>
        <v>0.13763896241397564</v>
      </c>
      <c r="AN8">
        <f>144/1889</f>
        <v>7.6230809952355746E-2</v>
      </c>
      <c r="AO8">
        <f>64/1889</f>
        <v>3.3880359978824777E-2</v>
      </c>
    </row>
    <row r="9" spans="1:41" x14ac:dyDescent="0.25">
      <c r="A9" s="3">
        <f t="shared" si="0"/>
        <v>0.06</v>
      </c>
      <c r="B9">
        <v>2</v>
      </c>
      <c r="C9">
        <f t="shared" si="1"/>
        <v>1</v>
      </c>
      <c r="D9">
        <f t="shared" ref="D9:D41" si="4">$B$4*(E8+C8)+(1-2*$B$4)*D8</f>
        <v>1</v>
      </c>
      <c r="E9">
        <f t="shared" ref="E9:E19" si="5">$B$4*(F8+D8)+(1-2*$B$4)*E8</f>
        <v>1</v>
      </c>
      <c r="F9">
        <f t="shared" ref="F9:F41" si="6">$B$4*(G8+E8)+(1-2*$B$4)*F8</f>
        <v>0.76960000000000006</v>
      </c>
      <c r="G9">
        <f t="shared" ref="G9:G41" si="7">$B$4*(H8+F8)+(1-2*$B$4)*G8</f>
        <v>0.50080000000000002</v>
      </c>
      <c r="H9">
        <v>0</v>
      </c>
      <c r="M9">
        <f t="shared" si="2"/>
        <v>0.125</v>
      </c>
      <c r="N9">
        <v>2</v>
      </c>
      <c r="O9">
        <f t="shared" ref="O9:O25" si="8">Q9</f>
        <v>0.85078116696779682</v>
      </c>
      <c r="P9">
        <f t="shared" ref="P9:P25" si="9">$V$7*2*Q8+$W$7*(R8+P8)+$X$7*(S8+Q8)+$Y$7*R8</f>
        <v>0.9047720267828675</v>
      </c>
      <c r="Q9">
        <f t="shared" ref="Q9:Q25" si="10">$V$8*2*Q8+$W$8*(R8+P8)+$X$8*(S8+Q8)+$Y$8*R8</f>
        <v>0.85078116696779682</v>
      </c>
      <c r="R9">
        <f t="shared" ref="R9:R25" si="11">$V$9*(2*Q8)+$W$9*(R8+P8)+$X$9*(S8+Q8)+$Y$9*(R8)</f>
        <v>0.66330109469656695</v>
      </c>
      <c r="S9">
        <f t="shared" ref="S9:S25" si="12">$V$10*(2*Q8)+$W$10*(R8+P8)+$X$10*(S8+Q8)+$Y$10*R8</f>
        <v>0.37974279944733758</v>
      </c>
      <c r="T9">
        <v>0</v>
      </c>
      <c r="V9">
        <f>2/97</f>
        <v>2.0618556701030927E-2</v>
      </c>
      <c r="W9">
        <f>8/97</f>
        <v>8.247422680412371E-2</v>
      </c>
      <c r="X9">
        <f>28/97</f>
        <v>0.28865979381443296</v>
      </c>
      <c r="Y9">
        <f>7/97</f>
        <v>7.2164948453608241E-2</v>
      </c>
      <c r="AC9">
        <f t="shared" si="3"/>
        <v>0.5</v>
      </c>
      <c r="AD9">
        <v>1</v>
      </c>
      <c r="AE9">
        <f>AG9</f>
        <v>0.39015352038115408</v>
      </c>
      <c r="AF9">
        <f>$AL$8*(-14*AF8+16*AG8)+$AM$8*(-14*AG8+8*(AH8+AF8))+$AN$8*(-14*AH8+8*(AI8+AG8))+$AO$8*(-14*AI8+8*AH8)</f>
        <v>0.45791424033880362</v>
      </c>
      <c r="AG9">
        <f>$AL$9*(-14*AF8+16*AG8)+$AM$9*(-14*AG8+8*(AH8+AF8))+$AN$9*(-14*AH8+8*(AI8+AG8))+$AO$9*(-14*AI8+8*AH8)</f>
        <v>0.39015352038115408</v>
      </c>
      <c r="AH9">
        <f>$AL$10*(-14*AF8+16*AG8)+$AM$10*(-14*AG8+8*(AH8+AF8))+$AN$10*(-14*AH8+8*(AI8+AG8))+$AO$10*(-14*AI8+8*AH8)</f>
        <v>0.16993118051879302</v>
      </c>
      <c r="AI9">
        <f>$AL$11*(-14*AF8+16*AG8)+$AM$11*(-14*AG8+8*(AH8+AF8))+$AN$11*(-14*AH8+8*(AI8+AG8))+$AO$11*(-14*AI8+8*AH8)</f>
        <v>-0.25780836421386977</v>
      </c>
      <c r="AJ9">
        <v>0</v>
      </c>
      <c r="AL9">
        <f>130/1889</f>
        <v>6.8819481206987818E-2</v>
      </c>
      <c r="AM9">
        <f>585/3778</f>
        <v>0.15484383271572261</v>
      </c>
      <c r="AN9">
        <f>162/1889</f>
        <v>8.5759661196400216E-2</v>
      </c>
      <c r="AO9">
        <f>72/1889</f>
        <v>3.8115404976177873E-2</v>
      </c>
    </row>
    <row r="10" spans="1:41" x14ac:dyDescent="0.25">
      <c r="A10" s="3">
        <f t="shared" si="0"/>
        <v>0.09</v>
      </c>
      <c r="B10">
        <v>3</v>
      </c>
      <c r="C10">
        <f t="shared" si="1"/>
        <v>0.88940800000000009</v>
      </c>
      <c r="D10">
        <f t="shared" si="4"/>
        <v>1</v>
      </c>
      <c r="E10">
        <f t="shared" si="5"/>
        <v>0.88940800000000009</v>
      </c>
      <c r="F10">
        <f t="shared" si="6"/>
        <v>0.75116799999999995</v>
      </c>
      <c r="G10">
        <f t="shared" si="7"/>
        <v>0.38944000000000001</v>
      </c>
      <c r="H10">
        <v>0</v>
      </c>
      <c r="M10">
        <f t="shared" si="2"/>
        <v>0.1875</v>
      </c>
      <c r="N10">
        <v>3</v>
      </c>
      <c r="O10">
        <f t="shared" si="8"/>
        <v>0.73169799040839367</v>
      </c>
      <c r="P10">
        <f t="shared" si="9"/>
        <v>0.79123957868809536</v>
      </c>
      <c r="Q10">
        <f t="shared" si="10"/>
        <v>0.73169799040839367</v>
      </c>
      <c r="R10">
        <f t="shared" si="11"/>
        <v>0.56747926146604522</v>
      </c>
      <c r="S10">
        <f t="shared" si="12"/>
        <v>0.30769508904065301</v>
      </c>
      <c r="T10">
        <v>0</v>
      </c>
      <c r="V10">
        <f>1/194</f>
        <v>5.1546391752577319E-3</v>
      </c>
      <c r="W10">
        <f>2/97</f>
        <v>2.0618556701030927E-2</v>
      </c>
      <c r="X10">
        <f>7/97</f>
        <v>7.2164948453608241E-2</v>
      </c>
      <c r="Y10">
        <f>26/97</f>
        <v>0.26804123711340205</v>
      </c>
      <c r="AC10" s="1">
        <f t="shared" si="3"/>
        <v>1</v>
      </c>
      <c r="AD10" s="1">
        <v>2</v>
      </c>
      <c r="AE10" s="1">
        <f t="shared" ref="AE10:AE18" si="13">AG10</f>
        <v>-3.4612917391681208E-3</v>
      </c>
      <c r="AF10" s="1">
        <f t="shared" ref="AF10:AF18" si="14">$AL$8*(-14*AF9+16*AG9)+$AM$8*(-14*AG9+8*(AH9+AF9))+$AN$8*(-14*AH9+8*(AI9+AG9))+$AO$8*(-14*AI9+8*AH9)</f>
        <v>-1.2429094803970864E-2</v>
      </c>
      <c r="AG10" s="1">
        <f t="shared" ref="AG10:AG18" si="15">$AL$9*(-14*AF9+16*AG9)+$AM$9*(-14*AG9+8*(AH9+AF9))+$AN$9*(-14*AH9+8*(AI9+AG9))+$AO$9*(-14*AI9+8*AH9)</f>
        <v>-3.4612917391681208E-3</v>
      </c>
      <c r="AH10" s="1">
        <f t="shared" ref="AH10:AH18" si="16">$AL$10*(-14*AF9+16*AG9)+$AM$10*(-14*AG9+8*(AH9+AF9))+$AN$10*(-14*AH9+8*(AI9+AG9))+$AO$10*(-14*AI9+8*AH9)</f>
        <v>5.956442820026564E-2</v>
      </c>
      <c r="AI10" s="1">
        <f t="shared" ref="AI10:AI18" si="17">$AL$11*(-14*AF9+16*AG9)+$AM$11*(-14*AG9+8*(AH9+AF9))+$AN$11*(-14*AH9+8*(AI9+AG9))+$AO$11*(-14*AI9+8*AH9)</f>
        <v>0.30251566493036919</v>
      </c>
      <c r="AJ10" s="1">
        <v>0</v>
      </c>
      <c r="AL10">
        <f>72/1889</f>
        <v>3.8115404976177873E-2</v>
      </c>
      <c r="AM10">
        <f>162/1889</f>
        <v>8.5759661196400216E-2</v>
      </c>
      <c r="AN10">
        <f>441/3778</f>
        <v>0.11672842773954473</v>
      </c>
      <c r="AO10">
        <f>98/1889</f>
        <v>5.1879301217575439E-2</v>
      </c>
    </row>
    <row r="11" spans="1:41" x14ac:dyDescent="0.25">
      <c r="A11" s="3">
        <f t="shared" si="0"/>
        <v>0.12</v>
      </c>
      <c r="B11">
        <v>4</v>
      </c>
      <c r="C11">
        <f t="shared" si="1"/>
        <v>0.87613695999999985</v>
      </c>
      <c r="D11">
        <f t="shared" si="4"/>
        <v>0.89383168000000013</v>
      </c>
      <c r="E11">
        <f t="shared" si="5"/>
        <v>0.87613695999999985</v>
      </c>
      <c r="F11">
        <f t="shared" si="6"/>
        <v>0.64389375999999998</v>
      </c>
      <c r="G11">
        <f t="shared" si="7"/>
        <v>0.37613824000000001</v>
      </c>
      <c r="H11">
        <v>0</v>
      </c>
      <c r="M11">
        <f t="shared" si="2"/>
        <v>0.25</v>
      </c>
      <c r="N11">
        <v>4</v>
      </c>
      <c r="O11">
        <f t="shared" si="8"/>
        <v>0.63079523937396476</v>
      </c>
      <c r="P11">
        <f t="shared" si="9"/>
        <v>0.68124661489117921</v>
      </c>
      <c r="Q11">
        <f t="shared" si="10"/>
        <v>0.63079523937396476</v>
      </c>
      <c r="R11">
        <f t="shared" si="11"/>
        <v>0.4832155024505394</v>
      </c>
      <c r="S11">
        <f t="shared" si="12"/>
        <v>0.26267369097914617</v>
      </c>
      <c r="T11">
        <v>0</v>
      </c>
      <c r="AC11">
        <f t="shared" si="3"/>
        <v>1.5</v>
      </c>
      <c r="AD11">
        <v>3</v>
      </c>
      <c r="AJ11">
        <v>0</v>
      </c>
      <c r="AL11">
        <f>32/1889</f>
        <v>1.6940179989412388E-2</v>
      </c>
      <c r="AM11">
        <f>72/1889</f>
        <v>3.8115404976177873E-2</v>
      </c>
      <c r="AN11">
        <f>98/1889</f>
        <v>5.1879301217575439E-2</v>
      </c>
      <c r="AO11">
        <f>297/3778</f>
        <v>7.861302276336686E-2</v>
      </c>
    </row>
    <row r="12" spans="1:41" x14ac:dyDescent="0.25">
      <c r="A12" s="3">
        <f t="shared" si="0"/>
        <v>0.15</v>
      </c>
      <c r="B12">
        <v>5</v>
      </c>
      <c r="C12">
        <f t="shared" si="1"/>
        <v>0.77315368959999997</v>
      </c>
      <c r="D12">
        <f t="shared" si="4"/>
        <v>0.87684474879999985</v>
      </c>
      <c r="E12">
        <f t="shared" si="5"/>
        <v>0.77315368959999997</v>
      </c>
      <c r="F12">
        <f t="shared" si="6"/>
        <v>0.62684784639999991</v>
      </c>
      <c r="G12">
        <f t="shared" si="7"/>
        <v>0.32411453439999999</v>
      </c>
      <c r="H12">
        <v>0</v>
      </c>
      <c r="M12">
        <f t="shared" si="2"/>
        <v>0.3125</v>
      </c>
      <c r="N12">
        <v>5</v>
      </c>
      <c r="O12">
        <f t="shared" si="8"/>
        <v>0.54133994390295881</v>
      </c>
      <c r="P12">
        <f t="shared" si="9"/>
        <v>0.58606759163846178</v>
      </c>
      <c r="Q12">
        <f t="shared" si="10"/>
        <v>0.54133994390295881</v>
      </c>
      <c r="R12">
        <f t="shared" si="11"/>
        <v>0.4148300666316545</v>
      </c>
      <c r="S12">
        <f t="shared" si="12"/>
        <v>0.22451139227054848</v>
      </c>
      <c r="T12">
        <v>0</v>
      </c>
      <c r="AC12">
        <f t="shared" si="3"/>
        <v>2</v>
      </c>
      <c r="AD12">
        <v>4</v>
      </c>
      <c r="AJ12">
        <v>0</v>
      </c>
    </row>
    <row r="13" spans="1:41" x14ac:dyDescent="0.25">
      <c r="A13" s="3">
        <f t="shared" si="0"/>
        <v>0.18</v>
      </c>
      <c r="B13">
        <v>6</v>
      </c>
      <c r="C13">
        <f t="shared" si="1"/>
        <v>0.75269859327999988</v>
      </c>
      <c r="D13">
        <f t="shared" si="4"/>
        <v>0.777301331968</v>
      </c>
      <c r="E13">
        <f t="shared" si="5"/>
        <v>0.75269859327999988</v>
      </c>
      <c r="F13">
        <f t="shared" si="6"/>
        <v>0.55176266137599994</v>
      </c>
      <c r="G13">
        <f t="shared" si="7"/>
        <v>0.31385154764799994</v>
      </c>
      <c r="H13">
        <v>0</v>
      </c>
      <c r="M13">
        <f t="shared" si="2"/>
        <v>0.375</v>
      </c>
      <c r="N13">
        <v>6</v>
      </c>
      <c r="O13">
        <f t="shared" si="8"/>
        <v>0.46498453329174477</v>
      </c>
      <c r="P13">
        <f t="shared" si="9"/>
        <v>0.50316223859735176</v>
      </c>
      <c r="Q13">
        <f t="shared" si="10"/>
        <v>0.46498453329174477</v>
      </c>
      <c r="R13">
        <f t="shared" si="11"/>
        <v>0.35587823629951088</v>
      </c>
      <c r="S13">
        <f t="shared" si="12"/>
        <v>0.19267707573279136</v>
      </c>
      <c r="T13">
        <v>0</v>
      </c>
      <c r="AC13">
        <f t="shared" si="3"/>
        <v>2.5</v>
      </c>
      <c r="AD13">
        <v>5</v>
      </c>
      <c r="AJ13">
        <v>0</v>
      </c>
    </row>
    <row r="14" spans="1:41" x14ac:dyDescent="0.25">
      <c r="A14" s="3">
        <f t="shared" si="0"/>
        <v>0.21</v>
      </c>
      <c r="B14">
        <v>7</v>
      </c>
      <c r="C14">
        <f t="shared" si="1"/>
        <v>0.66805866053632013</v>
      </c>
      <c r="D14">
        <f t="shared" si="4"/>
        <v>0.75368270282751981</v>
      </c>
      <c r="E14">
        <f t="shared" si="5"/>
        <v>0.66805866053632013</v>
      </c>
      <c r="F14">
        <f t="shared" si="6"/>
        <v>0.53401457410047992</v>
      </c>
      <c r="G14">
        <f t="shared" si="7"/>
        <v>0.27740013936639996</v>
      </c>
      <c r="H14">
        <v>0</v>
      </c>
      <c r="M14">
        <f t="shared" si="2"/>
        <v>0.4375</v>
      </c>
      <c r="N14">
        <v>7</v>
      </c>
      <c r="O14">
        <f t="shared" si="8"/>
        <v>0.39916527413481817</v>
      </c>
      <c r="P14">
        <f t="shared" si="9"/>
        <v>0.43207490371328144</v>
      </c>
      <c r="Q14">
        <f t="shared" si="10"/>
        <v>0.39916527413481817</v>
      </c>
      <c r="R14">
        <f t="shared" si="11"/>
        <v>0.30554571792912849</v>
      </c>
      <c r="S14">
        <f t="shared" si="12"/>
        <v>0.16535598855715983</v>
      </c>
      <c r="T14">
        <v>0</v>
      </c>
      <c r="AC14">
        <f t="shared" si="3"/>
        <v>3</v>
      </c>
      <c r="AD14">
        <v>6</v>
      </c>
      <c r="AJ14">
        <v>0</v>
      </c>
    </row>
    <row r="15" spans="1:41" x14ac:dyDescent="0.25">
      <c r="A15" s="3">
        <f t="shared" si="0"/>
        <v>0.24</v>
      </c>
      <c r="B15">
        <v>8</v>
      </c>
      <c r="C15">
        <f t="shared" si="1"/>
        <v>0.64481703934689272</v>
      </c>
      <c r="D15">
        <f t="shared" si="4"/>
        <v>0.67148362222796809</v>
      </c>
      <c r="E15">
        <f t="shared" si="5"/>
        <v>0.64481703934689272</v>
      </c>
      <c r="F15">
        <f t="shared" si="6"/>
        <v>0.47518080691732484</v>
      </c>
      <c r="G15">
        <f t="shared" si="7"/>
        <v>0.26742300114288636</v>
      </c>
      <c r="H15">
        <v>0</v>
      </c>
      <c r="M15">
        <f t="shared" si="2"/>
        <v>0.5</v>
      </c>
      <c r="N15">
        <v>8</v>
      </c>
      <c r="O15">
        <f t="shared" si="8"/>
        <v>0.34271504431637784</v>
      </c>
      <c r="P15">
        <f t="shared" si="9"/>
        <v>0.37094015922559803</v>
      </c>
      <c r="Q15">
        <f t="shared" si="10"/>
        <v>0.34271504431637784</v>
      </c>
      <c r="R15">
        <f t="shared" si="11"/>
        <v>0.26229939639750344</v>
      </c>
      <c r="S15">
        <f t="shared" si="12"/>
        <v>0.14196127858165797</v>
      </c>
      <c r="T15">
        <v>0</v>
      </c>
      <c r="AC15">
        <f t="shared" si="3"/>
        <v>3.5</v>
      </c>
      <c r="AD15">
        <v>7</v>
      </c>
      <c r="AJ15">
        <v>0</v>
      </c>
    </row>
    <row r="16" spans="1:41" x14ac:dyDescent="0.25">
      <c r="A16" s="3">
        <f t="shared" si="0"/>
        <v>0.27</v>
      </c>
      <c r="B16">
        <v>9</v>
      </c>
      <c r="C16">
        <f t="shared" si="1"/>
        <v>0.57619160756361631</v>
      </c>
      <c r="D16">
        <f t="shared" si="4"/>
        <v>0.64588370266213579</v>
      </c>
      <c r="E16">
        <f t="shared" si="5"/>
        <v>0.57619160756361631</v>
      </c>
      <c r="F16">
        <f t="shared" si="6"/>
        <v>0.45688245171178693</v>
      </c>
      <c r="G16">
        <f t="shared" si="7"/>
        <v>0.23878370736603138</v>
      </c>
      <c r="H16">
        <v>0</v>
      </c>
      <c r="M16">
        <f t="shared" si="2"/>
        <v>0.5625</v>
      </c>
      <c r="N16">
        <v>9</v>
      </c>
      <c r="O16">
        <f t="shared" si="8"/>
        <v>0.29422599700430935</v>
      </c>
      <c r="P16">
        <f t="shared" si="9"/>
        <v>0.31847052066034359</v>
      </c>
      <c r="Q16">
        <f t="shared" si="10"/>
        <v>0.29422599700430935</v>
      </c>
      <c r="R16">
        <f t="shared" si="11"/>
        <v>0.22519391173379225</v>
      </c>
      <c r="S16">
        <f t="shared" si="12"/>
        <v>0.12187332703282391</v>
      </c>
      <c r="T16">
        <v>0</v>
      </c>
      <c r="AC16">
        <f t="shared" si="3"/>
        <v>4</v>
      </c>
      <c r="AD16">
        <v>8</v>
      </c>
      <c r="AJ16">
        <v>0</v>
      </c>
    </row>
    <row r="17" spans="1:36" x14ac:dyDescent="0.25">
      <c r="A17" s="3">
        <f t="shared" si="0"/>
        <v>0.3</v>
      </c>
      <c r="B17">
        <v>10</v>
      </c>
      <c r="C17">
        <f t="shared" si="1"/>
        <v>0.55237541840202753</v>
      </c>
      <c r="D17">
        <f t="shared" si="4"/>
        <v>0.5789792913675571</v>
      </c>
      <c r="E17">
        <f t="shared" si="5"/>
        <v>0.55237541840202753</v>
      </c>
      <c r="F17">
        <f t="shared" si="6"/>
        <v>0.4094634492347024</v>
      </c>
      <c r="G17">
        <f t="shared" si="7"/>
        <v>0.22885492511629899</v>
      </c>
      <c r="H17">
        <v>0</v>
      </c>
      <c r="M17">
        <f t="shared" si="2"/>
        <v>0.625</v>
      </c>
      <c r="N17">
        <v>10</v>
      </c>
      <c r="O17">
        <f t="shared" si="8"/>
        <v>0.25260314786240579</v>
      </c>
      <c r="P17">
        <f t="shared" si="9"/>
        <v>0.27341457243335765</v>
      </c>
      <c r="Q17">
        <f t="shared" si="10"/>
        <v>0.25260314786240579</v>
      </c>
      <c r="R17">
        <f t="shared" si="11"/>
        <v>0.19333358662212988</v>
      </c>
      <c r="S17">
        <f t="shared" si="12"/>
        <v>0.10463187458898053</v>
      </c>
      <c r="T17">
        <v>0</v>
      </c>
      <c r="AC17">
        <f t="shared" si="3"/>
        <v>4.5</v>
      </c>
      <c r="AD17">
        <v>9</v>
      </c>
      <c r="AJ17">
        <v>0</v>
      </c>
    </row>
    <row r="18" spans="1:36" x14ac:dyDescent="0.25">
      <c r="A18" s="3">
        <f t="shared" si="0"/>
        <v>0.32999999999999996</v>
      </c>
      <c r="B18">
        <v>11</v>
      </c>
      <c r="C18">
        <f t="shared" si="1"/>
        <v>0.49654753222516568</v>
      </c>
      <c r="D18">
        <f t="shared" si="4"/>
        <v>0.55343957332064864</v>
      </c>
      <c r="E18">
        <f t="shared" si="5"/>
        <v>0.49654753222516568</v>
      </c>
      <c r="F18">
        <f t="shared" si="6"/>
        <v>0.39136910285818483</v>
      </c>
      <c r="G18">
        <f t="shared" si="7"/>
        <v>0.20569665263730913</v>
      </c>
      <c r="H18">
        <v>0</v>
      </c>
      <c r="M18">
        <f t="shared" si="2"/>
        <v>0.6875</v>
      </c>
      <c r="N18">
        <f>N17+1</f>
        <v>11</v>
      </c>
      <c r="O18">
        <f t="shared" si="8"/>
        <v>0.21686638497377386</v>
      </c>
      <c r="P18">
        <f t="shared" si="9"/>
        <v>0.2347347664180898</v>
      </c>
      <c r="Q18">
        <f t="shared" si="10"/>
        <v>0.21686638497377386</v>
      </c>
      <c r="R18">
        <f t="shared" si="11"/>
        <v>0.16598261442151804</v>
      </c>
      <c r="S18">
        <f t="shared" si="12"/>
        <v>8.982905026091198E-2</v>
      </c>
      <c r="T18">
        <v>0</v>
      </c>
      <c r="AC18">
        <f t="shared" si="3"/>
        <v>5</v>
      </c>
      <c r="AD18">
        <v>10</v>
      </c>
      <c r="AJ18">
        <v>0</v>
      </c>
    </row>
    <row r="19" spans="1:36" x14ac:dyDescent="0.25">
      <c r="A19" s="3">
        <f t="shared" si="0"/>
        <v>0.36</v>
      </c>
      <c r="B19">
        <v>12</v>
      </c>
      <c r="C19">
        <f t="shared" si="1"/>
        <v>0.4733700658548467</v>
      </c>
      <c r="D19">
        <f t="shared" si="4"/>
        <v>0.49882321386898498</v>
      </c>
      <c r="E19">
        <f t="shared" si="5"/>
        <v>0.4733700658548467</v>
      </c>
      <c r="F19">
        <f t="shared" si="6"/>
        <v>0.35273197284831531</v>
      </c>
      <c r="G19">
        <f t="shared" si="7"/>
        <v>0.19608503547742107</v>
      </c>
      <c r="H19">
        <v>0</v>
      </c>
      <c r="M19">
        <f t="shared" si="2"/>
        <v>0.75</v>
      </c>
      <c r="N19">
        <f t="shared" ref="N19:N25" si="18">N18+1</f>
        <v>12</v>
      </c>
      <c r="O19">
        <f t="shared" si="8"/>
        <v>0.18618604031459141</v>
      </c>
      <c r="P19">
        <f t="shared" si="9"/>
        <v>0.20152621264418266</v>
      </c>
      <c r="Q19">
        <f t="shared" si="10"/>
        <v>0.18618604031459141</v>
      </c>
      <c r="R19">
        <f t="shared" si="11"/>
        <v>0.14250056777457512</v>
      </c>
      <c r="S19">
        <f t="shared" si="12"/>
        <v>7.7120795549023291E-2</v>
      </c>
      <c r="T19">
        <v>0</v>
      </c>
    </row>
    <row r="20" spans="1:36" x14ac:dyDescent="0.25">
      <c r="A20" s="3">
        <f t="shared" ref="A20:A41" si="19">B20*$B$3</f>
        <v>0.39</v>
      </c>
      <c r="B20">
        <f>B19+1</f>
        <v>13</v>
      </c>
      <c r="C20">
        <f t="shared" si="1"/>
        <v>0.42768129225849805</v>
      </c>
      <c r="D20">
        <f t="shared" si="4"/>
        <v>0.47438819177541225</v>
      </c>
      <c r="E20">
        <f t="shared" ref="E20:E41" si="20">$B$4*(F19+D19)+(1-2*$B$4)*E19</f>
        <v>0.42768129225849805</v>
      </c>
      <c r="F20">
        <f t="shared" si="6"/>
        <v>0.33544772755342112</v>
      </c>
      <c r="G20">
        <f t="shared" si="7"/>
        <v>0.1771547483862882</v>
      </c>
      <c r="H20">
        <v>0</v>
      </c>
      <c r="M20">
        <f t="shared" si="2"/>
        <v>0.8125</v>
      </c>
      <c r="N20">
        <f t="shared" si="18"/>
        <v>13</v>
      </c>
      <c r="O20">
        <f t="shared" si="8"/>
        <v>0.15984587463649147</v>
      </c>
      <c r="P20">
        <f t="shared" si="9"/>
        <v>0.17301595747554144</v>
      </c>
      <c r="Q20">
        <f t="shared" si="10"/>
        <v>0.15984587463649147</v>
      </c>
      <c r="R20">
        <f t="shared" si="11"/>
        <v>0.12234076065166664</v>
      </c>
      <c r="S20">
        <f t="shared" si="12"/>
        <v>6.6210332106560438E-2</v>
      </c>
      <c r="T20">
        <v>0</v>
      </c>
    </row>
    <row r="21" spans="1:36" x14ac:dyDescent="0.25">
      <c r="A21" s="3">
        <f t="shared" si="19"/>
        <v>0.42</v>
      </c>
      <c r="B21">
        <f t="shared" ref="B21:B41" si="21">B20+1</f>
        <v>14</v>
      </c>
      <c r="C21">
        <f t="shared" si="1"/>
        <v>0.40582849296817997</v>
      </c>
      <c r="D21">
        <f t="shared" si="4"/>
        <v>0.42954956823917462</v>
      </c>
      <c r="E21">
        <f t="shared" si="20"/>
        <v>0.40582849296817997</v>
      </c>
      <c r="F21">
        <f t="shared" si="6"/>
        <v>0.30373920861163423</v>
      </c>
      <c r="G21">
        <f t="shared" si="7"/>
        <v>0.16810109916109367</v>
      </c>
      <c r="H21">
        <v>0</v>
      </c>
      <c r="M21">
        <f t="shared" si="2"/>
        <v>0.875</v>
      </c>
      <c r="N21">
        <f t="shared" si="18"/>
        <v>14</v>
      </c>
      <c r="O21">
        <f t="shared" si="8"/>
        <v>0.13723217359393161</v>
      </c>
      <c r="P21">
        <f t="shared" si="9"/>
        <v>0.14853902411521153</v>
      </c>
      <c r="Q21">
        <f t="shared" si="10"/>
        <v>0.13723217359393161</v>
      </c>
      <c r="R21">
        <f t="shared" si="11"/>
        <v>0.1050329521333067</v>
      </c>
      <c r="S21">
        <f t="shared" si="12"/>
        <v>5.6843428196243329E-2</v>
      </c>
      <c r="T21">
        <v>0</v>
      </c>
    </row>
    <row r="22" spans="1:36" x14ac:dyDescent="0.25">
      <c r="A22" s="3">
        <f t="shared" si="19"/>
        <v>0.44999999999999996</v>
      </c>
      <c r="B22">
        <f t="shared" si="21"/>
        <v>15</v>
      </c>
      <c r="C22">
        <f t="shared" si="1"/>
        <v>0.36821175260711542</v>
      </c>
      <c r="D22">
        <f t="shared" si="4"/>
        <v>0.40677733597901977</v>
      </c>
      <c r="E22">
        <f t="shared" si="20"/>
        <v>0.36821175260711542</v>
      </c>
      <c r="F22">
        <f t="shared" si="6"/>
        <v>0.28763577256651673</v>
      </c>
      <c r="G22">
        <f t="shared" si="7"/>
        <v>0.15251886410002816</v>
      </c>
      <c r="H22">
        <v>0</v>
      </c>
      <c r="M22">
        <f t="shared" si="2"/>
        <v>0.9375</v>
      </c>
      <c r="N22">
        <f t="shared" si="18"/>
        <v>15</v>
      </c>
      <c r="O22">
        <f t="shared" si="8"/>
        <v>0.11781765577270654</v>
      </c>
      <c r="P22">
        <f t="shared" si="9"/>
        <v>0.12752491468331908</v>
      </c>
      <c r="Q22">
        <f t="shared" si="10"/>
        <v>0.11781765577270654</v>
      </c>
      <c r="R22">
        <f t="shared" si="11"/>
        <v>9.0173732158988829E-2</v>
      </c>
      <c r="S22">
        <f t="shared" si="12"/>
        <v>4.8801671073073885E-2</v>
      </c>
      <c r="T22">
        <v>0</v>
      </c>
    </row>
    <row r="23" spans="1:36" s="1" customFormat="1" x14ac:dyDescent="0.25">
      <c r="A23" s="3">
        <f t="shared" si="19"/>
        <v>0.48</v>
      </c>
      <c r="B23">
        <f t="shared" si="21"/>
        <v>16</v>
      </c>
      <c r="C23">
        <f t="shared" si="1"/>
        <v>0.34804676220614211</v>
      </c>
      <c r="D23">
        <f t="shared" si="4"/>
        <v>0.36975437594199156</v>
      </c>
      <c r="E23">
        <f t="shared" si="20"/>
        <v>0.34804676220614211</v>
      </c>
      <c r="F23">
        <f t="shared" si="6"/>
        <v>0.26145612692208964</v>
      </c>
      <c r="G23">
        <f t="shared" si="7"/>
        <v>0.14416592539592915</v>
      </c>
      <c r="H23">
        <v>0</v>
      </c>
      <c r="M23" s="1">
        <f t="shared" si="2"/>
        <v>1</v>
      </c>
      <c r="N23" s="1">
        <f t="shared" si="18"/>
        <v>16</v>
      </c>
      <c r="O23" s="1">
        <f t="shared" si="8"/>
        <v>0.10114975588602119</v>
      </c>
      <c r="P23" s="1">
        <f t="shared" si="9"/>
        <v>0.10948370582936386</v>
      </c>
      <c r="Q23" s="1">
        <f t="shared" si="10"/>
        <v>0.10114975588602119</v>
      </c>
      <c r="R23" s="1">
        <f t="shared" si="11"/>
        <v>7.7416670872413024E-2</v>
      </c>
      <c r="S23" s="1">
        <f t="shared" si="12"/>
        <v>4.1897600757850463E-2</v>
      </c>
      <c r="T23" s="1">
        <v>0</v>
      </c>
    </row>
    <row r="24" spans="1:36" x14ac:dyDescent="0.25">
      <c r="A24" s="3">
        <f t="shared" si="19"/>
        <v>0.51</v>
      </c>
      <c r="B24">
        <f t="shared" si="21"/>
        <v>17</v>
      </c>
      <c r="C24">
        <f t="shared" si="1"/>
        <v>0.31690291186300468</v>
      </c>
      <c r="D24">
        <f t="shared" si="4"/>
        <v>0.34891506675557604</v>
      </c>
      <c r="E24">
        <f t="shared" si="20"/>
        <v>0.31690291186300468</v>
      </c>
      <c r="F24">
        <f t="shared" si="6"/>
        <v>0.24672033512587779</v>
      </c>
      <c r="G24">
        <f t="shared" si="7"/>
        <v>0.13126557793844021</v>
      </c>
      <c r="H24">
        <v>0</v>
      </c>
      <c r="M24">
        <f t="shared" si="2"/>
        <v>1.0625</v>
      </c>
      <c r="N24">
        <f t="shared" si="18"/>
        <v>17</v>
      </c>
      <c r="O24">
        <f t="shared" si="8"/>
        <v>8.6839895198344577E-2</v>
      </c>
      <c r="P24">
        <f t="shared" si="9"/>
        <v>9.3994825542182886E-2</v>
      </c>
      <c r="Q24">
        <f t="shared" si="10"/>
        <v>8.6839895198344577E-2</v>
      </c>
      <c r="R24">
        <f t="shared" si="11"/>
        <v>6.6464378549418529E-2</v>
      </c>
      <c r="S24">
        <f t="shared" si="12"/>
        <v>3.5970262355457888E-2</v>
      </c>
      <c r="T24">
        <v>0</v>
      </c>
    </row>
    <row r="25" spans="1:36" x14ac:dyDescent="0.25">
      <c r="A25" s="3">
        <f t="shared" si="19"/>
        <v>0.54</v>
      </c>
      <c r="B25">
        <f t="shared" si="21"/>
        <v>18</v>
      </c>
      <c r="C25">
        <f t="shared" si="1"/>
        <v>0.29858110937761806</v>
      </c>
      <c r="D25">
        <f t="shared" si="4"/>
        <v>0.31818339805870749</v>
      </c>
      <c r="E25">
        <f t="shared" si="20"/>
        <v>0.29858110937761806</v>
      </c>
      <c r="F25">
        <f t="shared" si="6"/>
        <v>0.22498968850972864</v>
      </c>
      <c r="G25">
        <f t="shared" si="7"/>
        <v>0.12367638397795895</v>
      </c>
      <c r="H25">
        <v>0</v>
      </c>
      <c r="M25">
        <f t="shared" si="2"/>
        <v>1.125</v>
      </c>
      <c r="N25">
        <f t="shared" si="18"/>
        <v>18</v>
      </c>
      <c r="O25">
        <f t="shared" si="8"/>
        <v>7.4554480085076993E-2</v>
      </c>
      <c r="P25">
        <f t="shared" si="9"/>
        <v>8.0697187641710771E-2</v>
      </c>
      <c r="Q25">
        <f t="shared" si="10"/>
        <v>7.4554480085076993E-2</v>
      </c>
      <c r="R25">
        <f t="shared" si="11"/>
        <v>5.7061528606995753E-2</v>
      </c>
      <c r="S25">
        <f t="shared" si="12"/>
        <v>3.0881476789103569E-2</v>
      </c>
      <c r="T25">
        <v>0</v>
      </c>
    </row>
    <row r="26" spans="1:36" x14ac:dyDescent="0.25">
      <c r="A26" s="3">
        <f t="shared" si="19"/>
        <v>0.56999999999999995</v>
      </c>
      <c r="B26">
        <f t="shared" si="21"/>
        <v>19</v>
      </c>
      <c r="C26">
        <f t="shared" si="1"/>
        <v>0.27266632592795409</v>
      </c>
      <c r="D26">
        <f t="shared" si="4"/>
        <v>0.29936520092486163</v>
      </c>
      <c r="E26">
        <f t="shared" si="20"/>
        <v>0.27266632592795409</v>
      </c>
      <c r="F26">
        <f t="shared" si="6"/>
        <v>0.21168318435106612</v>
      </c>
      <c r="G26">
        <f t="shared" si="7"/>
        <v>0.11294210584378811</v>
      </c>
      <c r="H26">
        <v>0</v>
      </c>
    </row>
    <row r="27" spans="1:36" x14ac:dyDescent="0.25">
      <c r="A27" s="3">
        <f t="shared" si="19"/>
        <v>0.6</v>
      </c>
      <c r="B27">
        <f t="shared" si="21"/>
        <v>20</v>
      </c>
      <c r="C27">
        <f t="shared" si="1"/>
        <v>0.25620987796956352</v>
      </c>
      <c r="D27">
        <f t="shared" si="4"/>
        <v>0.27373428092783036</v>
      </c>
      <c r="E27">
        <f t="shared" si="20"/>
        <v>0.25620987796956352</v>
      </c>
      <c r="F27">
        <f t="shared" si="6"/>
        <v>0.19355937462447889</v>
      </c>
      <c r="G27">
        <f t="shared" si="7"/>
        <v>0.10612561272226326</v>
      </c>
      <c r="H27">
        <v>0</v>
      </c>
    </row>
    <row r="28" spans="1:36" x14ac:dyDescent="0.25">
      <c r="A28" s="3">
        <f t="shared" si="19"/>
        <v>0.63</v>
      </c>
      <c r="B28">
        <f t="shared" si="21"/>
        <v>21</v>
      </c>
      <c r="C28">
        <f t="shared" si="1"/>
        <v>0.234549349783891</v>
      </c>
      <c r="D28">
        <f t="shared" si="4"/>
        <v>0.25691085408789416</v>
      </c>
      <c r="E28">
        <f t="shared" si="20"/>
        <v>0.234549349783891</v>
      </c>
      <c r="F28">
        <f t="shared" si="6"/>
        <v>0.18166341051705601</v>
      </c>
      <c r="G28">
        <f t="shared" si="7"/>
        <v>9.7153524328640412E-2</v>
      </c>
      <c r="H28">
        <v>0</v>
      </c>
    </row>
    <row r="29" spans="1:36" x14ac:dyDescent="0.25">
      <c r="A29" s="3">
        <f t="shared" si="19"/>
        <v>0.65999999999999992</v>
      </c>
      <c r="B29">
        <f t="shared" si="21"/>
        <v>22</v>
      </c>
      <c r="C29">
        <f t="shared" si="1"/>
        <v>0.21989762100173174</v>
      </c>
      <c r="D29">
        <f t="shared" si="4"/>
        <v>0.23544380995605113</v>
      </c>
      <c r="E29">
        <f t="shared" si="20"/>
        <v>0.21989762100173174</v>
      </c>
      <c r="F29">
        <f t="shared" si="6"/>
        <v>0.16648391599469733</v>
      </c>
      <c r="G29">
        <f t="shared" si="7"/>
        <v>9.1084578021332491E-2</v>
      </c>
      <c r="H29">
        <v>0</v>
      </c>
    </row>
    <row r="30" spans="1:36" x14ac:dyDescent="0.25">
      <c r="A30" s="3">
        <f t="shared" si="19"/>
        <v>0.69</v>
      </c>
      <c r="B30">
        <f t="shared" si="21"/>
        <v>23</v>
      </c>
      <c r="C30">
        <f t="shared" si="1"/>
        <v>0.20172121329642853</v>
      </c>
      <c r="D30">
        <f t="shared" si="4"/>
        <v>0.22051946855990451</v>
      </c>
      <c r="E30">
        <f t="shared" si="20"/>
        <v>0.20172121329642853</v>
      </c>
      <c r="F30">
        <f t="shared" si="6"/>
        <v>0.15593081217085872</v>
      </c>
      <c r="G30">
        <f t="shared" si="7"/>
        <v>8.355566279830802E-2</v>
      </c>
      <c r="H30">
        <v>0</v>
      </c>
    </row>
    <row r="31" spans="1:36" x14ac:dyDescent="0.25">
      <c r="A31" s="3">
        <f t="shared" si="19"/>
        <v>0.72</v>
      </c>
      <c r="B31">
        <f t="shared" si="21"/>
        <v>24</v>
      </c>
      <c r="C31">
        <f t="shared" si="1"/>
        <v>0.18876498328262351</v>
      </c>
      <c r="D31">
        <f t="shared" si="4"/>
        <v>0.20247314350696755</v>
      </c>
      <c r="E31">
        <f t="shared" si="20"/>
        <v>0.18876498328262351</v>
      </c>
      <c r="F31">
        <f t="shared" si="6"/>
        <v>0.14317013301230791</v>
      </c>
      <c r="G31">
        <f t="shared" si="7"/>
        <v>7.8189016353944499E-2</v>
      </c>
      <c r="H31">
        <v>0</v>
      </c>
    </row>
    <row r="32" spans="1:36" x14ac:dyDescent="0.25">
      <c r="A32" s="3">
        <f t="shared" si="19"/>
        <v>0.75</v>
      </c>
      <c r="B32">
        <f t="shared" si="21"/>
        <v>25</v>
      </c>
      <c r="C32">
        <f t="shared" si="1"/>
        <v>0.17345937206055717</v>
      </c>
      <c r="D32">
        <f t="shared" si="4"/>
        <v>0.18931330969159726</v>
      </c>
      <c r="E32">
        <f t="shared" si="20"/>
        <v>0.17345937206055717</v>
      </c>
      <c r="F32">
        <f t="shared" si="6"/>
        <v>0.13386472514604497</v>
      </c>
      <c r="G32">
        <f t="shared" si="7"/>
        <v>7.1849224500065575E-2</v>
      </c>
      <c r="H32">
        <v>0</v>
      </c>
    </row>
    <row r="33" spans="1:14" x14ac:dyDescent="0.25">
      <c r="A33" s="3">
        <f t="shared" si="19"/>
        <v>0.78</v>
      </c>
      <c r="B33">
        <f t="shared" si="21"/>
        <v>26</v>
      </c>
      <c r="C33">
        <f t="shared" si="1"/>
        <v>0.16206383160449056</v>
      </c>
      <c r="D33">
        <f t="shared" si="4"/>
        <v>0.17409352956579877</v>
      </c>
      <c r="E33">
        <f t="shared" si="20"/>
        <v>0.16206383160449056</v>
      </c>
      <c r="F33">
        <f t="shared" si="6"/>
        <v>0.12310271535494073</v>
      </c>
      <c r="G33">
        <f t="shared" si="7"/>
        <v>6.7129037050104215E-2</v>
      </c>
      <c r="H33">
        <v>0</v>
      </c>
    </row>
    <row r="34" spans="1:14" x14ac:dyDescent="0.25">
      <c r="A34" s="3">
        <f t="shared" si="19"/>
        <v>0.80999999999999994</v>
      </c>
      <c r="B34">
        <f t="shared" si="21"/>
        <v>27</v>
      </c>
      <c r="C34">
        <f t="shared" si="1"/>
        <v>0.14913675082613456</v>
      </c>
      <c r="D34">
        <f t="shared" si="4"/>
        <v>0.1625450195229429</v>
      </c>
      <c r="E34">
        <f t="shared" si="20"/>
        <v>0.14913675082613456</v>
      </c>
      <c r="F34">
        <f t="shared" si="6"/>
        <v>0.11493668556840311</v>
      </c>
      <c r="G34">
        <f t="shared" si="7"/>
        <v>6.177446485237572E-2</v>
      </c>
      <c r="H34">
        <v>0</v>
      </c>
    </row>
    <row r="35" spans="1:14" x14ac:dyDescent="0.25">
      <c r="A35" s="3">
        <f t="shared" si="19"/>
        <v>0.84</v>
      </c>
      <c r="B35">
        <f t="shared" si="21"/>
        <v>28</v>
      </c>
      <c r="C35">
        <f t="shared" si="1"/>
        <v>0.13915668847689147</v>
      </c>
      <c r="D35">
        <f t="shared" si="4"/>
        <v>0.14967308157400688</v>
      </c>
      <c r="E35">
        <f t="shared" si="20"/>
        <v>0.13915668847689147</v>
      </c>
      <c r="F35">
        <f t="shared" si="6"/>
        <v>0.10583485094842107</v>
      </c>
      <c r="G35">
        <f t="shared" si="7"/>
        <v>5.7640587666928519E-2</v>
      </c>
      <c r="H35">
        <v>0</v>
      </c>
    </row>
    <row r="36" spans="1:14" x14ac:dyDescent="0.25">
      <c r="A36" s="3">
        <f t="shared" si="19"/>
        <v>0.87</v>
      </c>
      <c r="B36">
        <f t="shared" si="21"/>
        <v>29</v>
      </c>
      <c r="C36">
        <f t="shared" si="1"/>
        <v>0.12821007514984109</v>
      </c>
      <c r="D36">
        <f t="shared" si="4"/>
        <v>0.13957734420077608</v>
      </c>
      <c r="E36">
        <f t="shared" si="20"/>
        <v>0.12821007514984109</v>
      </c>
      <c r="F36">
        <f t="shared" si="6"/>
        <v>9.8696086586970433E-2</v>
      </c>
      <c r="G36">
        <f t="shared" si="7"/>
        <v>5.3106351961919256E-2</v>
      </c>
      <c r="H36">
        <v>0</v>
      </c>
    </row>
    <row r="37" spans="1:14" x14ac:dyDescent="0.25">
      <c r="A37" s="3">
        <f t="shared" si="19"/>
        <v>0.89999999999999991</v>
      </c>
      <c r="B37">
        <f t="shared" si="21"/>
        <v>30</v>
      </c>
      <c r="C37">
        <f t="shared" si="1"/>
        <v>0.11949964978411198</v>
      </c>
      <c r="D37">
        <f t="shared" si="4"/>
        <v>0.12866476591187848</v>
      </c>
      <c r="E37">
        <f t="shared" si="20"/>
        <v>0.11949964978411198</v>
      </c>
      <c r="F37">
        <f t="shared" si="6"/>
        <v>9.0979728477123781E-2</v>
      </c>
      <c r="G37">
        <f t="shared" si="7"/>
        <v>4.9498375640222581E-2</v>
      </c>
      <c r="H37">
        <v>0</v>
      </c>
    </row>
    <row r="38" spans="1:14" x14ac:dyDescent="0.25">
      <c r="A38" s="3">
        <f t="shared" si="19"/>
        <v>0.92999999999999994</v>
      </c>
      <c r="B38">
        <f t="shared" si="21"/>
        <v>31</v>
      </c>
      <c r="C38">
        <f t="shared" si="1"/>
        <v>0.11020934329808554</v>
      </c>
      <c r="D38">
        <f t="shared" si="4"/>
        <v>0.11986625442922265</v>
      </c>
      <c r="E38">
        <f t="shared" si="20"/>
        <v>0.11020934329808554</v>
      </c>
      <c r="F38">
        <f t="shared" si="6"/>
        <v>8.4758241342765536E-2</v>
      </c>
      <c r="G38">
        <f t="shared" si="7"/>
        <v>4.565020469462832E-2</v>
      </c>
      <c r="H38">
        <v>0</v>
      </c>
    </row>
    <row r="39" spans="1:14" x14ac:dyDescent="0.25">
      <c r="A39" s="3">
        <f t="shared" si="19"/>
        <v>0.96</v>
      </c>
      <c r="B39">
        <f t="shared" si="21"/>
        <v>32</v>
      </c>
      <c r="C39">
        <f t="shared" si="1"/>
        <v>0.10262813170247775</v>
      </c>
      <c r="D39">
        <f t="shared" si="4"/>
        <v>0.11059561974333103</v>
      </c>
      <c r="E39">
        <f t="shared" si="20"/>
        <v>0.10262813170247775</v>
      </c>
      <c r="F39">
        <f t="shared" si="6"/>
        <v>7.8202912690213275E-2</v>
      </c>
      <c r="G39">
        <f t="shared" si="7"/>
        <v>4.2509964032312587E-2</v>
      </c>
      <c r="H39">
        <v>0</v>
      </c>
    </row>
    <row r="40" spans="1:14" x14ac:dyDescent="0.25">
      <c r="A40" s="4">
        <f t="shared" si="19"/>
        <v>0.99</v>
      </c>
      <c r="B40" s="1">
        <f t="shared" si="21"/>
        <v>33</v>
      </c>
      <c r="C40" s="1">
        <f t="shared" si="1"/>
        <v>9.472842083620038E-2</v>
      </c>
      <c r="D40" s="1">
        <f t="shared" si="4"/>
        <v>0.10294683122411188</v>
      </c>
      <c r="E40" s="1">
        <f t="shared" si="20"/>
        <v>9.472842083620038E-2</v>
      </c>
      <c r="F40" s="1">
        <f t="shared" si="6"/>
        <v>7.2794402460307897E-2</v>
      </c>
      <c r="G40" s="1">
        <f t="shared" si="7"/>
        <v>3.9237796652594872E-2</v>
      </c>
      <c r="H40" s="1">
        <v>0</v>
      </c>
    </row>
    <row r="41" spans="1:14" x14ac:dyDescent="0.25">
      <c r="A41" s="3">
        <f t="shared" si="19"/>
        <v>1.02</v>
      </c>
      <c r="B41">
        <f t="shared" si="21"/>
        <v>34</v>
      </c>
      <c r="C41">
        <f t="shared" si="1"/>
        <v>8.8144929001969519E-2</v>
      </c>
      <c r="D41">
        <f t="shared" si="4"/>
        <v>9.5057157251716845E-2</v>
      </c>
      <c r="E41">
        <f t="shared" si="20"/>
        <v>8.8144929001969519E-2</v>
      </c>
      <c r="F41">
        <f t="shared" si="6"/>
        <v>6.7215560493034038E-2</v>
      </c>
      <c r="G41">
        <f t="shared" si="7"/>
        <v>3.6510825047051582E-2</v>
      </c>
      <c r="H41">
        <v>0</v>
      </c>
    </row>
    <row r="48" spans="1:14" x14ac:dyDescent="0.25">
      <c r="M48" t="s">
        <v>12</v>
      </c>
      <c r="N48">
        <v>0.25</v>
      </c>
    </row>
    <row r="49" spans="13:24" x14ac:dyDescent="0.25">
      <c r="M49" t="s">
        <v>10</v>
      </c>
      <c r="N49">
        <v>0.04</v>
      </c>
    </row>
    <row r="50" spans="13:24" x14ac:dyDescent="0.25">
      <c r="M50" t="s">
        <v>7</v>
      </c>
      <c r="N50">
        <f>N49/(N48^2)</f>
        <v>0.64</v>
      </c>
    </row>
    <row r="51" spans="13:24" x14ac:dyDescent="0.25">
      <c r="N51" t="s">
        <v>11</v>
      </c>
    </row>
    <row r="52" spans="13:24" x14ac:dyDescent="0.25">
      <c r="M52" t="s">
        <v>9</v>
      </c>
      <c r="N52" t="s">
        <v>5</v>
      </c>
      <c r="O52" t="s">
        <v>0</v>
      </c>
      <c r="P52" t="s">
        <v>1</v>
      </c>
      <c r="Q52" t="s">
        <v>2</v>
      </c>
      <c r="R52" t="s">
        <v>3</v>
      </c>
      <c r="S52" t="s">
        <v>4</v>
      </c>
      <c r="T52" t="s">
        <v>8</v>
      </c>
    </row>
    <row r="53" spans="13:24" x14ac:dyDescent="0.25">
      <c r="M53">
        <f>N53*$N$3</f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V53">
        <f>15/41</f>
        <v>0.36585365853658536</v>
      </c>
      <c r="W53">
        <f>4/41</f>
        <v>9.7560975609756101E-2</v>
      </c>
      <c r="X53">
        <f>1/41</f>
        <v>2.4390243902439025E-2</v>
      </c>
    </row>
    <row r="54" spans="13:24" x14ac:dyDescent="0.25">
      <c r="M54">
        <f t="shared" ref="M54:M71" si="22">N54*$N$3</f>
        <v>6.25E-2</v>
      </c>
      <c r="N54">
        <v>1</v>
      </c>
      <c r="O54">
        <f>Q54</f>
        <v>0.92783505154639168</v>
      </c>
      <c r="P54">
        <f>Q54</f>
        <v>0.92783505154639168</v>
      </c>
      <c r="Q54">
        <f>$V$7*(R53+P53)+$W$7*(S53+Q53)+$X$7*(T53+R53)</f>
        <v>0.92783505154639168</v>
      </c>
      <c r="R54">
        <f>$V$8*(R53+P53)+$W$8*(S53+Q53)+$X$8*(T53+R53)</f>
        <v>0.85567010309278357</v>
      </c>
      <c r="S54">
        <f>$V$9*(R53+P53)+$W$9*(S53+Q53)+$X$9*(T53+R53)</f>
        <v>0.49484536082474223</v>
      </c>
      <c r="T54">
        <v>0</v>
      </c>
      <c r="V54">
        <f>4/41</f>
        <v>9.7560975609756101E-2</v>
      </c>
      <c r="W54">
        <f>12/41</f>
        <v>0.29268292682926828</v>
      </c>
      <c r="X54">
        <f>3/41</f>
        <v>7.3170731707317069E-2</v>
      </c>
    </row>
    <row r="55" spans="13:24" x14ac:dyDescent="0.25">
      <c r="M55">
        <f t="shared" si="22"/>
        <v>0.125</v>
      </c>
      <c r="N55">
        <v>2</v>
      </c>
      <c r="O55">
        <f t="shared" ref="O55:O71" si="23">Q55</f>
        <v>0.77011372090551589</v>
      </c>
      <c r="P55">
        <f t="shared" ref="P55:P71" si="24">Q55</f>
        <v>0.77011372090551589</v>
      </c>
      <c r="Q55">
        <f t="shared" ref="Q55:Q71" si="25">$V$7*(R54+P54)+$W$7*(S54+Q54)+$X$7*(T54+R54)</f>
        <v>0.77011372090551589</v>
      </c>
      <c r="R55">
        <f t="shared" ref="R55:R71" si="26">$V$8*(R54+P54)+$W$8*(S54+Q54)+$X$8*(T54+R54)</f>
        <v>0.64847486449144431</v>
      </c>
      <c r="S55">
        <f t="shared" ref="S55:S71" si="27">$V$9*(R54+P54)+$W$9*(S54+Q54)+$X$9*(T54+R54)</f>
        <v>0.40110532468912741</v>
      </c>
      <c r="T55">
        <v>0</v>
      </c>
      <c r="V55">
        <f>1/41</f>
        <v>2.4390243902439025E-2</v>
      </c>
      <c r="W55">
        <f>3/41</f>
        <v>7.3170731707317069E-2</v>
      </c>
      <c r="X55">
        <f>11/41</f>
        <v>0.26829268292682928</v>
      </c>
    </row>
    <row r="56" spans="13:24" x14ac:dyDescent="0.25">
      <c r="M56">
        <f t="shared" si="22"/>
        <v>0.1875</v>
      </c>
      <c r="N56">
        <v>3</v>
      </c>
      <c r="O56">
        <f t="shared" si="23"/>
        <v>0.6173470673505187</v>
      </c>
      <c r="P56">
        <f t="shared" si="24"/>
        <v>0.6173470673505187</v>
      </c>
      <c r="Q56">
        <f t="shared" si="25"/>
        <v>0.6173470673505187</v>
      </c>
      <c r="R56">
        <f t="shared" si="26"/>
        <v>0.52539984200255729</v>
      </c>
      <c r="S56">
        <f t="shared" si="27"/>
        <v>0.31303325506506707</v>
      </c>
      <c r="T56">
        <v>0</v>
      </c>
    </row>
    <row r="57" spans="13:24" x14ac:dyDescent="0.25">
      <c r="M57">
        <f t="shared" si="22"/>
        <v>0.25</v>
      </c>
      <c r="N57">
        <v>4</v>
      </c>
      <c r="O57">
        <f t="shared" si="23"/>
        <v>0.49540430583639322</v>
      </c>
      <c r="P57">
        <f t="shared" si="24"/>
        <v>0.49540430583639322</v>
      </c>
      <c r="Q57">
        <f t="shared" si="25"/>
        <v>0.49540430583639322</v>
      </c>
      <c r="R57">
        <f t="shared" si="26"/>
        <v>0.4194351569962485</v>
      </c>
      <c r="S57">
        <f t="shared" si="27"/>
        <v>0.25195599973301486</v>
      </c>
      <c r="T57">
        <v>0</v>
      </c>
    </row>
    <row r="58" spans="13:24" x14ac:dyDescent="0.25">
      <c r="M58">
        <f t="shared" si="22"/>
        <v>0.3125</v>
      </c>
      <c r="N58">
        <v>5</v>
      </c>
      <c r="O58">
        <f t="shared" si="23"/>
        <v>0.39694484712206274</v>
      </c>
      <c r="P58">
        <f t="shared" si="24"/>
        <v>0.39694484712206274</v>
      </c>
      <c r="Q58">
        <f t="shared" si="25"/>
        <v>0.39694484712206274</v>
      </c>
      <c r="R58">
        <f t="shared" si="26"/>
        <v>0.33646996282780456</v>
      </c>
      <c r="S58">
        <f t="shared" si="27"/>
        <v>0.20157469861974747</v>
      </c>
      <c r="T58">
        <v>0</v>
      </c>
    </row>
    <row r="59" spans="13:24" x14ac:dyDescent="0.25">
      <c r="M59">
        <f t="shared" si="22"/>
        <v>0.375</v>
      </c>
      <c r="N59">
        <v>6</v>
      </c>
      <c r="O59">
        <f t="shared" si="23"/>
        <v>0.31813698676324381</v>
      </c>
      <c r="P59">
        <f t="shared" si="24"/>
        <v>0.31813698676324381</v>
      </c>
      <c r="Q59">
        <f t="shared" si="25"/>
        <v>0.31813698676324381</v>
      </c>
      <c r="R59">
        <f t="shared" si="26"/>
        <v>0.26956656855155409</v>
      </c>
      <c r="S59">
        <f t="shared" si="27"/>
        <v>0.1616097417011623</v>
      </c>
      <c r="T59">
        <v>0</v>
      </c>
    </row>
    <row r="60" spans="13:24" x14ac:dyDescent="0.25">
      <c r="M60">
        <f t="shared" si="22"/>
        <v>0.4375</v>
      </c>
      <c r="N60">
        <v>7</v>
      </c>
      <c r="O60">
        <f t="shared" si="23"/>
        <v>0.25495017268027476</v>
      </c>
      <c r="P60">
        <f t="shared" si="24"/>
        <v>0.25495017268027476</v>
      </c>
      <c r="Q60">
        <f t="shared" si="25"/>
        <v>0.25495017268027476</v>
      </c>
      <c r="R60">
        <f t="shared" si="26"/>
        <v>0.21604856770315056</v>
      </c>
      <c r="S60">
        <f t="shared" si="27"/>
        <v>0.12949736966792122</v>
      </c>
      <c r="T60">
        <v>0</v>
      </c>
    </row>
    <row r="61" spans="13:24" x14ac:dyDescent="0.25">
      <c r="M61">
        <f t="shared" si="22"/>
        <v>0.5</v>
      </c>
      <c r="N61">
        <v>8</v>
      </c>
      <c r="O61">
        <f t="shared" si="23"/>
        <v>0.20431826945125206</v>
      </c>
      <c r="P61">
        <f t="shared" si="24"/>
        <v>0.20431826945125206</v>
      </c>
      <c r="Q61">
        <f t="shared" si="25"/>
        <v>0.20431826945125206</v>
      </c>
      <c r="R61">
        <f t="shared" si="26"/>
        <v>0.17313716871079149</v>
      </c>
      <c r="S61">
        <f t="shared" si="27"/>
        <v>0.10378286304371787</v>
      </c>
      <c r="T61">
        <v>0</v>
      </c>
    </row>
    <row r="62" spans="13:24" x14ac:dyDescent="0.25">
      <c r="M62">
        <f t="shared" si="22"/>
        <v>0.5625</v>
      </c>
      <c r="N62">
        <v>9</v>
      </c>
      <c r="O62">
        <f t="shared" si="23"/>
        <v>0.16374039103922611</v>
      </c>
      <c r="P62">
        <f t="shared" si="24"/>
        <v>0.16374039103922611</v>
      </c>
      <c r="Q62">
        <f t="shared" si="25"/>
        <v>0.16374039103922611</v>
      </c>
      <c r="R62">
        <f t="shared" si="26"/>
        <v>0.13875306299743048</v>
      </c>
      <c r="S62">
        <f t="shared" si="27"/>
        <v>8.3170728455525866E-2</v>
      </c>
      <c r="T62">
        <v>0</v>
      </c>
    </row>
    <row r="63" spans="13:24" x14ac:dyDescent="0.25">
      <c r="M63">
        <f t="shared" si="22"/>
        <v>0.625</v>
      </c>
      <c r="N63">
        <v>10</v>
      </c>
      <c r="O63">
        <f t="shared" si="23"/>
        <v>0.13122160574677719</v>
      </c>
      <c r="P63">
        <f t="shared" si="24"/>
        <v>0.13122160574677719</v>
      </c>
      <c r="Q63">
        <f t="shared" si="25"/>
        <v>0.13122160574677719</v>
      </c>
      <c r="R63">
        <f t="shared" si="26"/>
        <v>0.11119648447522607</v>
      </c>
      <c r="S63">
        <f t="shared" si="27"/>
        <v>6.6653212659375072E-2</v>
      </c>
      <c r="T63">
        <v>0</v>
      </c>
    </row>
    <row r="64" spans="13:24" x14ac:dyDescent="0.25">
      <c r="M64">
        <f t="shared" si="22"/>
        <v>0.6875</v>
      </c>
      <c r="N64">
        <f>N63+1</f>
        <v>11</v>
      </c>
      <c r="O64">
        <f t="shared" si="23"/>
        <v>0.10516097670318843</v>
      </c>
      <c r="P64">
        <f t="shared" si="24"/>
        <v>0.10516097670318843</v>
      </c>
      <c r="Q64">
        <f t="shared" si="25"/>
        <v>0.10516097670318843</v>
      </c>
      <c r="R64">
        <f t="shared" si="26"/>
        <v>8.911290829537527E-2</v>
      </c>
      <c r="S64">
        <f t="shared" si="27"/>
        <v>5.3415838072160347E-2</v>
      </c>
      <c r="T64">
        <v>0</v>
      </c>
    </row>
    <row r="65" spans="13:24" x14ac:dyDescent="0.25">
      <c r="M65">
        <f t="shared" si="22"/>
        <v>0.75</v>
      </c>
      <c r="N65">
        <f t="shared" ref="N65:N71" si="28">N64+1</f>
        <v>12</v>
      </c>
      <c r="O65">
        <f t="shared" si="23"/>
        <v>8.4276006544036247E-2</v>
      </c>
      <c r="P65">
        <f t="shared" si="24"/>
        <v>8.4276006544036247E-2</v>
      </c>
      <c r="Q65">
        <f t="shared" si="25"/>
        <v>8.4276006544036247E-2</v>
      </c>
      <c r="R65">
        <f t="shared" si="26"/>
        <v>7.1415070588790638E-2</v>
      </c>
      <c r="S65">
        <f t="shared" si="27"/>
        <v>4.280746103577758E-2</v>
      </c>
      <c r="T65">
        <v>0</v>
      </c>
    </row>
    <row r="66" spans="13:24" x14ac:dyDescent="0.25">
      <c r="M66">
        <f t="shared" si="22"/>
        <v>0.8125</v>
      </c>
      <c r="N66">
        <f t="shared" si="28"/>
        <v>13</v>
      </c>
      <c r="O66">
        <f t="shared" si="23"/>
        <v>6.7538788203830122E-2</v>
      </c>
      <c r="P66">
        <f t="shared" si="24"/>
        <v>6.7538788203830122E-2</v>
      </c>
      <c r="Q66">
        <f t="shared" si="25"/>
        <v>6.7538788203830122E-2</v>
      </c>
      <c r="R66">
        <f t="shared" si="26"/>
        <v>5.7232037841246822E-2</v>
      </c>
      <c r="S66">
        <f t="shared" si="27"/>
        <v>3.4305895581343324E-2</v>
      </c>
      <c r="T66">
        <v>0</v>
      </c>
    </row>
    <row r="67" spans="13:24" x14ac:dyDescent="0.25">
      <c r="M67">
        <f t="shared" si="22"/>
        <v>0.875</v>
      </c>
      <c r="N67">
        <f t="shared" si="28"/>
        <v>14</v>
      </c>
      <c r="O67">
        <f t="shared" si="23"/>
        <v>5.4125582859842709E-2</v>
      </c>
      <c r="P67">
        <f t="shared" si="24"/>
        <v>5.4125582859842709E-2</v>
      </c>
      <c r="Q67">
        <f t="shared" si="25"/>
        <v>5.4125582859842709E-2</v>
      </c>
      <c r="R67">
        <f t="shared" si="26"/>
        <v>4.5865752697146961E-2</v>
      </c>
      <c r="S67">
        <f t="shared" si="27"/>
        <v>2.7492744143571675E-2</v>
      </c>
      <c r="T67">
        <v>0</v>
      </c>
    </row>
    <row r="68" spans="13:24" x14ac:dyDescent="0.25">
      <c r="M68">
        <f t="shared" si="22"/>
        <v>0.9375</v>
      </c>
      <c r="N68">
        <f t="shared" si="28"/>
        <v>15</v>
      </c>
      <c r="O68">
        <f t="shared" si="23"/>
        <v>4.3376240324077463E-2</v>
      </c>
      <c r="P68">
        <f t="shared" si="24"/>
        <v>4.3376240324077463E-2</v>
      </c>
      <c r="Q68">
        <f t="shared" si="25"/>
        <v>4.3376240324077463E-2</v>
      </c>
      <c r="R68">
        <f t="shared" si="26"/>
        <v>3.6756812869660101E-2</v>
      </c>
      <c r="S68">
        <f t="shared" si="27"/>
        <v>2.2032684151148549E-2</v>
      </c>
      <c r="T68">
        <v>0</v>
      </c>
    </row>
    <row r="69" spans="13:24" x14ac:dyDescent="0.25">
      <c r="M69" s="1">
        <f t="shared" si="22"/>
        <v>1</v>
      </c>
      <c r="N69" s="1">
        <f t="shared" si="28"/>
        <v>16</v>
      </c>
      <c r="O69" s="1">
        <f t="shared" si="23"/>
        <v>3.4761717608574043E-2</v>
      </c>
      <c r="P69" s="1">
        <f t="shared" si="24"/>
        <v>3.4761717608574043E-2</v>
      </c>
      <c r="Q69" s="1">
        <f t="shared" si="25"/>
        <v>3.4761717608574043E-2</v>
      </c>
      <c r="R69" s="1">
        <f t="shared" si="26"/>
        <v>2.9456908620279307E-2</v>
      </c>
      <c r="S69" s="1">
        <f t="shared" si="27"/>
        <v>1.7656992397317176E-2</v>
      </c>
      <c r="T69" s="1">
        <v>0</v>
      </c>
      <c r="U69" s="1"/>
      <c r="V69" s="1"/>
      <c r="W69" s="1"/>
      <c r="X69" s="1"/>
    </row>
    <row r="70" spans="13:24" x14ac:dyDescent="0.25">
      <c r="M70">
        <f t="shared" si="22"/>
        <v>1.0625</v>
      </c>
      <c r="N70">
        <f t="shared" si="28"/>
        <v>17</v>
      </c>
      <c r="O70">
        <f t="shared" si="23"/>
        <v>2.7858039370900815E-2</v>
      </c>
      <c r="P70">
        <f t="shared" si="24"/>
        <v>2.7858039370900815E-2</v>
      </c>
      <c r="Q70">
        <f t="shared" si="25"/>
        <v>2.7858039370900815E-2</v>
      </c>
      <c r="R70">
        <f t="shared" si="26"/>
        <v>2.3606765627374963E-2</v>
      </c>
      <c r="S70">
        <f t="shared" si="27"/>
        <v>1.4150313132707804E-2</v>
      </c>
      <c r="T70">
        <v>0</v>
      </c>
    </row>
    <row r="71" spans="13:24" x14ac:dyDescent="0.25">
      <c r="M71">
        <f t="shared" si="22"/>
        <v>1.125</v>
      </c>
      <c r="N71">
        <f t="shared" si="28"/>
        <v>18</v>
      </c>
      <c r="O71">
        <f t="shared" si="23"/>
        <v>2.2325431855828359E-2</v>
      </c>
      <c r="P71">
        <f t="shared" si="24"/>
        <v>2.2325431855828359E-2</v>
      </c>
      <c r="Q71">
        <f t="shared" si="25"/>
        <v>2.2325431855828359E-2</v>
      </c>
      <c r="R71">
        <f t="shared" si="26"/>
        <v>1.891846121251883E-2</v>
      </c>
      <c r="S71">
        <f t="shared" si="27"/>
        <v>1.1340060490638343E-2</v>
      </c>
      <c r="T7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B5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13</v>
      </c>
    </row>
    <row r="3" spans="1:3" x14ac:dyDescent="0.25">
      <c r="A3" t="s">
        <v>18</v>
      </c>
      <c r="B3" t="s">
        <v>14</v>
      </c>
    </row>
    <row r="4" spans="1:3" x14ac:dyDescent="0.25">
      <c r="A4">
        <v>1</v>
      </c>
      <c r="B4" s="1">
        <f>4/PI()*((-1)^(A4-1))/(2*A4-1)*EXP(((2*A4-1)^2*PI()^2)/(-4))*COS((2*A4-1)*PI()/4)</f>
        <v>7.6351300406997974E-2</v>
      </c>
      <c r="C4" t="s">
        <v>19</v>
      </c>
    </row>
    <row r="5" spans="1:3" x14ac:dyDescent="0.25">
      <c r="A5">
        <f>A4+1</f>
        <v>2</v>
      </c>
      <c r="B5" s="2">
        <f>4/PI()*((-1)^(A5-1))/(2*A5-1)*EXP(((2*A5-1)^2*PI()^2)/(-4))*COS((2*A5-1)*PI()/4)</f>
        <v>6.8087239027247804E-11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 and Crank Nicolson</vt:lpstr>
      <vt:lpstr>T analytical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Teh, Martin H</cp:lastModifiedBy>
  <dcterms:created xsi:type="dcterms:W3CDTF">2020-02-17T14:54:16Z</dcterms:created>
  <dcterms:modified xsi:type="dcterms:W3CDTF">2020-05-16T15:49:54Z</dcterms:modified>
</cp:coreProperties>
</file>