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martinwellman/Documents/Health/Wastewater/Code/odm-qpcr-analyzer/qpcr_analyzer/"/>
    </mc:Choice>
  </mc:AlternateContent>
  <xr:revisionPtr revIDLastSave="0" documentId="13_ncr:1_{B0030A7E-1BB3-FC48-8079-AD72ACDA2D12}" xr6:coauthVersionLast="47" xr6:coauthVersionMax="47" xr10:uidLastSave="{00000000-0000-0000-0000-000000000000}"/>
  <bookViews>
    <workbookView xWindow="0" yWindow="500" windowWidth="28800" windowHeight="16000" activeTab="4" xr2:uid="{00000000-000D-0000-FFFF-FFFF00000000}"/>
  </bookViews>
  <sheets>
    <sheet name="Pepper data agg." sheetId="11" state="hidden" r:id="rId1"/>
    <sheet name="Ottawa community data" sheetId="1" state="hidden" r:id="rId2"/>
    <sheet name="Crazy experimental norm" sheetId="12" state="hidden" r:id="rId3"/>
    <sheet name="Main" sheetId="18" r:id="rId4"/>
    <sheet name="Calibration" sheetId="20" r:id="rId5"/>
    <sheet name="Ottawa PGS QA Data" sheetId="13" state="hidden" r:id="rId6"/>
    <sheet name="Ottawa PGS QA Data (correl FORW" sheetId="16" state="hidden" r:id="rId7"/>
    <sheet name="Ottawa PGS QA Data (downward)" sheetId="15" state="hidden" r:id="rId8"/>
    <sheet name="Ottawa grit qPCR (N1 + N2)" sheetId="5" state="hidden" r:id="rId9"/>
    <sheet name="Ottawa Grit QA Data" sheetId="14" state="hidden" r:id="rId10"/>
    <sheet name="Ottawa Graphs" sheetId="4" state="hidden" r:id="rId11"/>
  </sheets>
  <definedNames>
    <definedName name="_xlchart.v1.0" hidden="1">'Pepper data agg.'!$G$4:$G$35</definedName>
    <definedName name="_xlchart.v1.1" hidden="1">'Pepper data agg.'!$K$4:$K$38</definedName>
    <definedName name="_xlchart.v1.2" hidden="1">'Pepper data agg.'!$A$4:$A$45</definedName>
    <definedName name="_xlchart.v1.3" hidden="1">'Pepper data agg.'!$E$4:$E$45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0" l="1"/>
  <c r="F7" i="20"/>
  <c r="F6" i="20"/>
  <c r="F8" i="20" s="1"/>
  <c r="F5" i="20"/>
  <c r="E5" i="20"/>
  <c r="C5" i="20"/>
  <c r="E4" i="20"/>
  <c r="C4" i="20"/>
  <c r="E3" i="20"/>
  <c r="C3" i="20"/>
  <c r="CK3" i="18"/>
  <c r="CJ3" i="18"/>
  <c r="CB3" i="18"/>
  <c r="CC3" i="18"/>
  <c r="CA3" i="18"/>
  <c r="BY3" i="18"/>
  <c r="BZ3" i="18"/>
  <c r="BX3" i="18"/>
  <c r="AV3" i="18"/>
  <c r="N3" i="18"/>
  <c r="O3" i="18"/>
  <c r="AH3" i="18"/>
  <c r="AG3" i="18"/>
  <c r="V3" i="18"/>
  <c r="U3" i="18"/>
  <c r="J3" i="18"/>
  <c r="I3" i="18"/>
  <c r="F3" i="18"/>
  <c r="AS3" i="18" s="1"/>
  <c r="AP3" i="18" l="1"/>
  <c r="AO3" i="18"/>
  <c r="AN3" i="18"/>
  <c r="AD3" i="18"/>
  <c r="BG3" i="18" s="1"/>
  <c r="AC3" i="18"/>
  <c r="BF3" i="18" s="1"/>
  <c r="AB3" i="18"/>
  <c r="BE3" i="18" s="1"/>
  <c r="Q3" i="18"/>
  <c r="BC3" i="18" s="1"/>
  <c r="R3" i="18"/>
  <c r="BD3" i="18" s="1"/>
  <c r="P3" i="18"/>
  <c r="CF3" i="18"/>
  <c r="BJ3" i="18"/>
  <c r="BW3" i="18"/>
  <c r="G3" i="18"/>
  <c r="AQ3" i="18" l="1"/>
  <c r="CL3" i="18" s="1"/>
  <c r="CM3" i="18" s="1"/>
  <c r="AR3" i="18"/>
  <c r="AF3" i="18"/>
  <c r="AE3" i="18"/>
  <c r="BB3" i="18"/>
  <c r="T3" i="18"/>
  <c r="S3" i="18"/>
  <c r="H3" i="18"/>
  <c r="AM3" i="18" l="1"/>
  <c r="AL3" i="18"/>
  <c r="AA3" i="18"/>
  <c r="Z3" i="18"/>
  <c r="P4" i="18"/>
  <c r="BH3" i="18" l="1"/>
  <c r="BI3" i="18"/>
  <c r="BP3" i="18" l="1"/>
  <c r="BQ3" i="18"/>
  <c r="BR3" i="18"/>
  <c r="BK3" i="18"/>
  <c r="BL3" i="18"/>
  <c r="BM3" i="18"/>
  <c r="CE3" i="18"/>
  <c r="CD3" i="18"/>
  <c r="BT3" i="18" l="1"/>
  <c r="BU3" i="18"/>
  <c r="BN3" i="18"/>
  <c r="BS3" i="18"/>
  <c r="BV3" i="18"/>
  <c r="BO3" i="18"/>
  <c r="F188" i="13" l="1"/>
  <c r="H186" i="13" l="1"/>
  <c r="H412" i="13"/>
  <c r="G413" i="13"/>
  <c r="G185" i="13"/>
  <c r="H410" i="13"/>
  <c r="G409" i="13"/>
  <c r="H183" i="13"/>
  <c r="H414" i="13" l="1"/>
  <c r="G188" i="13"/>
  <c r="G186" i="13"/>
  <c r="F412" i="13"/>
  <c r="H409" i="13"/>
  <c r="F187" i="13"/>
  <c r="H413" i="13"/>
  <c r="H187" i="13"/>
  <c r="G410" i="13"/>
  <c r="H185" i="13"/>
  <c r="H411" i="13"/>
  <c r="G411" i="13"/>
  <c r="G184" i="13"/>
  <c r="H184" i="13"/>
  <c r="G183" i="13"/>
  <c r="G414" i="13" l="1"/>
  <c r="H188" i="13"/>
  <c r="G187" i="13"/>
  <c r="F411" i="13"/>
  <c r="F413" i="13"/>
  <c r="F183" i="13"/>
  <c r="F410" i="13"/>
  <c r="F184" i="13"/>
  <c r="F185" i="13"/>
  <c r="F409" i="13"/>
  <c r="F186" i="13"/>
  <c r="H182" i="13" l="1"/>
  <c r="G182" i="13" l="1"/>
  <c r="F182" i="13"/>
  <c r="F181" i="13"/>
  <c r="H181" i="13" l="1"/>
  <c r="F408" i="13"/>
  <c r="H408" i="13"/>
  <c r="G408" i="13"/>
  <c r="G181" i="13"/>
  <c r="H407" i="13" l="1"/>
  <c r="F407" i="13"/>
  <c r="G407" i="13"/>
  <c r="G180" i="13" l="1"/>
  <c r="F180" i="13" l="1"/>
  <c r="H180" i="13"/>
  <c r="F406" i="13" l="1"/>
  <c r="H406" i="13"/>
  <c r="G406" i="13"/>
  <c r="H179" i="13"/>
  <c r="G179" i="13" l="1"/>
  <c r="F405" i="13"/>
  <c r="F179" i="13"/>
  <c r="H405" i="13" l="1"/>
  <c r="G405" i="13"/>
  <c r="F174" i="13"/>
  <c r="G400" i="13"/>
  <c r="H174" i="13" l="1"/>
  <c r="H400" i="13"/>
  <c r="H403" i="13"/>
  <c r="F175" i="13"/>
  <c r="H175" i="13"/>
  <c r="F400" i="13"/>
  <c r="H173" i="13"/>
  <c r="H404" i="13" l="1"/>
  <c r="G175" i="13"/>
  <c r="G174" i="13"/>
  <c r="H402" i="13"/>
  <c r="F404" i="13"/>
  <c r="G404" i="13"/>
  <c r="F403" i="13"/>
  <c r="G403" i="13"/>
  <c r="F402" i="13"/>
  <c r="G401" i="13"/>
  <c r="H401" i="13"/>
  <c r="F401" i="13"/>
  <c r="F173" i="13"/>
  <c r="H399" i="13" l="1"/>
  <c r="F399" i="13"/>
  <c r="G399" i="13"/>
  <c r="F172" i="13" l="1"/>
  <c r="H172" i="13" l="1"/>
  <c r="G172" i="13"/>
  <c r="F398" i="13" l="1"/>
  <c r="H398" i="13"/>
  <c r="G398" i="13"/>
  <c r="F169" i="13"/>
  <c r="H170" i="13"/>
  <c r="H171" i="13"/>
  <c r="F171" i="13" l="1"/>
  <c r="G171" i="13"/>
  <c r="F170" i="13"/>
  <c r="G169" i="13"/>
  <c r="H169" i="13"/>
  <c r="G395" i="13" l="1"/>
  <c r="H395" i="13"/>
  <c r="F395" i="13"/>
  <c r="G396" i="13"/>
  <c r="F396" i="13"/>
  <c r="G397" i="13"/>
  <c r="F397" i="13"/>
  <c r="H397" i="13"/>
  <c r="G168" i="13"/>
  <c r="F168" i="13" l="1"/>
  <c r="H168" i="13"/>
  <c r="H394" i="13" l="1"/>
  <c r="G394" i="13"/>
  <c r="F394" i="13"/>
  <c r="G167" i="13"/>
  <c r="F167" i="13" l="1"/>
  <c r="H167" i="13"/>
  <c r="G393" i="13" l="1"/>
  <c r="H393" i="13"/>
  <c r="F393" i="13"/>
  <c r="H166" i="13" l="1"/>
  <c r="F166" i="13" l="1"/>
  <c r="G166" i="13"/>
  <c r="G392" i="13" l="1"/>
  <c r="F392" i="13"/>
  <c r="H392" i="13"/>
  <c r="H165" i="13"/>
  <c r="H163" i="13"/>
  <c r="G164" i="13"/>
  <c r="F163" i="13" l="1"/>
  <c r="F165" i="13"/>
  <c r="H391" i="13"/>
  <c r="G165" i="13"/>
  <c r="F164" i="13"/>
  <c r="H164" i="13"/>
  <c r="G391" i="13" l="1"/>
  <c r="F391" i="13"/>
  <c r="H389" i="13"/>
  <c r="F389" i="13"/>
  <c r="F390" i="13"/>
  <c r="H390" i="13"/>
  <c r="H388" i="13"/>
  <c r="F388" i="13"/>
  <c r="G389" i="13"/>
  <c r="G388" i="13"/>
  <c r="G390" i="13"/>
  <c r="H384" i="13" l="1"/>
  <c r="F384" i="13"/>
  <c r="F155" i="13" l="1"/>
  <c r="G153" i="13" l="1"/>
  <c r="G177" i="13"/>
  <c r="G155" i="13"/>
  <c r="F157" i="13"/>
  <c r="H157" i="13"/>
  <c r="G157" i="13"/>
  <c r="F156" i="13"/>
  <c r="H156" i="13"/>
  <c r="G152" i="13" l="1"/>
  <c r="G176" i="13"/>
  <c r="F153" i="13"/>
  <c r="F177" i="13"/>
  <c r="H153" i="13"/>
  <c r="H177" i="13"/>
  <c r="H379" i="13"/>
  <c r="G379" i="13"/>
  <c r="F379" i="13"/>
  <c r="F152" i="13" l="1"/>
  <c r="F176" i="13"/>
  <c r="H152" i="13"/>
  <c r="H176" i="13"/>
  <c r="G378" i="13"/>
  <c r="H378" i="13"/>
  <c r="F378" i="13"/>
  <c r="F154" i="13" l="1"/>
  <c r="G154" i="13"/>
  <c r="H377" i="13"/>
  <c r="G377" i="13"/>
  <c r="F377" i="13" l="1"/>
  <c r="G151" i="13" l="1"/>
  <c r="F151" i="13"/>
  <c r="H151" i="13"/>
  <c r="G376" i="13"/>
  <c r="F376" i="13"/>
  <c r="H374" i="13" l="1"/>
  <c r="G374" i="13"/>
  <c r="H375" i="13"/>
  <c r="F375" i="13"/>
  <c r="H376" i="13"/>
  <c r="H150" i="13"/>
  <c r="G375" i="13"/>
  <c r="G149" i="13"/>
  <c r="F374" i="13"/>
  <c r="G150" i="13"/>
  <c r="F149" i="13"/>
  <c r="H149" i="13"/>
  <c r="F150" i="13"/>
  <c r="F148" i="13" l="1"/>
  <c r="H148" i="13"/>
  <c r="G148" i="13"/>
  <c r="H373" i="13"/>
  <c r="F373" i="13"/>
  <c r="G373" i="13"/>
  <c r="G147" i="13" l="1"/>
  <c r="F147" i="13"/>
  <c r="H147" i="13"/>
  <c r="H372" i="13"/>
  <c r="G372" i="13" l="1"/>
  <c r="F372" i="13"/>
  <c r="G146" i="13" l="1"/>
  <c r="F146" i="13"/>
  <c r="H146" i="13"/>
  <c r="G371" i="13" l="1"/>
  <c r="F371" i="13"/>
  <c r="G145" i="13"/>
  <c r="H371" i="13"/>
  <c r="G370" i="13"/>
  <c r="H370" i="13"/>
  <c r="F370" i="13"/>
  <c r="F145" i="13"/>
  <c r="H145" i="13"/>
  <c r="H144" i="13" l="1"/>
  <c r="F144" i="13"/>
  <c r="G144" i="13"/>
  <c r="G369" i="13" l="1"/>
  <c r="F369" i="13"/>
  <c r="H369" i="13"/>
  <c r="F142" i="13" l="1"/>
  <c r="F368" i="13"/>
  <c r="H368" i="13"/>
  <c r="G368" i="13"/>
  <c r="H143" i="13"/>
  <c r="G143" i="13"/>
  <c r="F143" i="13"/>
  <c r="G142" i="13"/>
  <c r="H142" i="13" l="1"/>
  <c r="H141" i="13"/>
  <c r="F367" i="13"/>
  <c r="H367" i="13"/>
  <c r="G367" i="13"/>
  <c r="G141" i="13"/>
  <c r="F141" i="13"/>
  <c r="H366" i="13" l="1"/>
  <c r="F365" i="13"/>
  <c r="F366" i="13"/>
  <c r="G140" i="13"/>
  <c r="H140" i="13"/>
  <c r="F140" i="13"/>
  <c r="H365" i="13"/>
  <c r="G365" i="13"/>
  <c r="G366" i="13"/>
  <c r="F139" i="13" l="1"/>
  <c r="G139" i="13"/>
  <c r="F364" i="13" l="1"/>
  <c r="H364" i="13"/>
  <c r="G364" i="13"/>
  <c r="P365" i="13"/>
  <c r="R365" i="13" s="1"/>
  <c r="Q365" i="13"/>
  <c r="S365" i="13" s="1"/>
  <c r="P366" i="13"/>
  <c r="T366" i="13" s="1"/>
  <c r="Q366" i="13"/>
  <c r="S366" i="13" s="1"/>
  <c r="P367" i="13"/>
  <c r="R367" i="13" s="1"/>
  <c r="Q367" i="13"/>
  <c r="S367" i="13" s="1"/>
  <c r="P368" i="13"/>
  <c r="T368" i="13" s="1"/>
  <c r="Q368" i="13"/>
  <c r="U368" i="13" s="1"/>
  <c r="P369" i="13"/>
  <c r="R369" i="13" s="1"/>
  <c r="Q369" i="13"/>
  <c r="S369" i="13" s="1"/>
  <c r="P370" i="13"/>
  <c r="R370" i="13" s="1"/>
  <c r="Q370" i="13"/>
  <c r="S370" i="13" s="1"/>
  <c r="P371" i="13"/>
  <c r="T371" i="13" s="1"/>
  <c r="Q371" i="13"/>
  <c r="S371" i="13" s="1"/>
  <c r="P372" i="13"/>
  <c r="R372" i="13" s="1"/>
  <c r="Q372" i="13"/>
  <c r="S372" i="13" s="1"/>
  <c r="P373" i="13"/>
  <c r="T373" i="13" s="1"/>
  <c r="Q373" i="13"/>
  <c r="S373" i="13" s="1"/>
  <c r="P374" i="13"/>
  <c r="T374" i="13" s="1"/>
  <c r="Q374" i="13"/>
  <c r="S374" i="13" s="1"/>
  <c r="P375" i="13"/>
  <c r="T375" i="13" s="1"/>
  <c r="Q375" i="13"/>
  <c r="S375" i="13" s="1"/>
  <c r="P376" i="13"/>
  <c r="R376" i="13" s="1"/>
  <c r="Q376" i="13"/>
  <c r="S376" i="13" s="1"/>
  <c r="P377" i="13"/>
  <c r="R377" i="13" s="1"/>
  <c r="Q377" i="13"/>
  <c r="S377" i="13" s="1"/>
  <c r="P378" i="13"/>
  <c r="T378" i="13" s="1"/>
  <c r="Q378" i="13"/>
  <c r="U378" i="13" s="1"/>
  <c r="P379" i="13"/>
  <c r="T379" i="13" s="1"/>
  <c r="Q379" i="13"/>
  <c r="U379" i="13" s="1"/>
  <c r="P388" i="13"/>
  <c r="R388" i="13" s="1"/>
  <c r="Q388" i="13"/>
  <c r="U388" i="13" s="1"/>
  <c r="P389" i="13"/>
  <c r="R389" i="13" s="1"/>
  <c r="Q389" i="13"/>
  <c r="U389" i="13" s="1"/>
  <c r="P390" i="13"/>
  <c r="T390" i="13" s="1"/>
  <c r="Q390" i="13"/>
  <c r="S390" i="13" s="1"/>
  <c r="P391" i="13"/>
  <c r="R391" i="13" s="1"/>
  <c r="Q391" i="13"/>
  <c r="S391" i="13" s="1"/>
  <c r="P392" i="13"/>
  <c r="R392" i="13" s="1"/>
  <c r="Q392" i="13"/>
  <c r="U392" i="13" s="1"/>
  <c r="P393" i="13"/>
  <c r="R393" i="13" s="1"/>
  <c r="Q393" i="13"/>
  <c r="S393" i="13" s="1"/>
  <c r="P394" i="13"/>
  <c r="R394" i="13" s="1"/>
  <c r="Q394" i="13"/>
  <c r="S394" i="13" s="1"/>
  <c r="P395" i="13"/>
  <c r="T395" i="13" s="1"/>
  <c r="Q395" i="13"/>
  <c r="U395" i="13" s="1"/>
  <c r="P396" i="13"/>
  <c r="R396" i="13" s="1"/>
  <c r="Q396" i="13"/>
  <c r="S396" i="13" s="1"/>
  <c r="P397" i="13"/>
  <c r="T397" i="13" s="1"/>
  <c r="Q397" i="13"/>
  <c r="S397" i="13" s="1"/>
  <c r="P398" i="13"/>
  <c r="T398" i="13" s="1"/>
  <c r="Q398" i="13"/>
  <c r="S398" i="13" s="1"/>
  <c r="P399" i="13"/>
  <c r="R399" i="13" s="1"/>
  <c r="Q399" i="13"/>
  <c r="S399" i="13" s="1"/>
  <c r="P400" i="13"/>
  <c r="R400" i="13" s="1"/>
  <c r="Q400" i="13"/>
  <c r="S400" i="13" s="1"/>
  <c r="P401" i="13"/>
  <c r="R401" i="13" s="1"/>
  <c r="Q401" i="13"/>
  <c r="S401" i="13" s="1"/>
  <c r="P402" i="13"/>
  <c r="R402" i="13" s="1"/>
  <c r="Q402" i="13"/>
  <c r="U402" i="13" s="1"/>
  <c r="P403" i="13"/>
  <c r="R403" i="13" s="1"/>
  <c r="Q403" i="13"/>
  <c r="U403" i="13" s="1"/>
  <c r="P404" i="13"/>
  <c r="R404" i="13" s="1"/>
  <c r="Q404" i="13"/>
  <c r="U404" i="13" s="1"/>
  <c r="P405" i="13"/>
  <c r="R405" i="13" s="1"/>
  <c r="Q405" i="13"/>
  <c r="S405" i="13" s="1"/>
  <c r="P406" i="13"/>
  <c r="T406" i="13" s="1"/>
  <c r="Q406" i="13"/>
  <c r="S406" i="13" s="1"/>
  <c r="P407" i="13"/>
  <c r="T407" i="13" s="1"/>
  <c r="Q407" i="13"/>
  <c r="S407" i="13" s="1"/>
  <c r="P408" i="13"/>
  <c r="R408" i="13" s="1"/>
  <c r="Q408" i="13"/>
  <c r="U408" i="13" s="1"/>
  <c r="P409" i="13"/>
  <c r="R409" i="13" s="1"/>
  <c r="Q409" i="13"/>
  <c r="S409" i="13" s="1"/>
  <c r="P410" i="13"/>
  <c r="R410" i="13" s="1"/>
  <c r="Q410" i="13"/>
  <c r="S410" i="13" s="1"/>
  <c r="P411" i="13"/>
  <c r="R411" i="13" s="1"/>
  <c r="Q411" i="13"/>
  <c r="U411" i="13" s="1"/>
  <c r="P412" i="13"/>
  <c r="R412" i="13" s="1"/>
  <c r="Q412" i="13"/>
  <c r="S412" i="13" s="1"/>
  <c r="P413" i="13"/>
  <c r="T413" i="13" s="1"/>
  <c r="Q413" i="13"/>
  <c r="U413" i="13" s="1"/>
  <c r="P414" i="13"/>
  <c r="T414" i="13" s="1"/>
  <c r="Q414" i="13"/>
  <c r="S414" i="13" s="1"/>
  <c r="P415" i="13"/>
  <c r="T415" i="13" s="1"/>
  <c r="Q415" i="13"/>
  <c r="S415" i="13" s="1"/>
  <c r="P416" i="13"/>
  <c r="T416" i="13" s="1"/>
  <c r="Q416" i="13"/>
  <c r="U416" i="13" s="1"/>
  <c r="S416" i="13"/>
  <c r="P417" i="13"/>
  <c r="R417" i="13" s="1"/>
  <c r="Q417" i="13"/>
  <c r="S417" i="13" s="1"/>
  <c r="P418" i="13"/>
  <c r="R418" i="13" s="1"/>
  <c r="Q418" i="13"/>
  <c r="S418" i="13" s="1"/>
  <c r="P419" i="13"/>
  <c r="T419" i="13" s="1"/>
  <c r="Q419" i="13"/>
  <c r="U419" i="13" s="1"/>
  <c r="R419" i="13"/>
  <c r="P420" i="13"/>
  <c r="R420" i="13" s="1"/>
  <c r="Q420" i="13"/>
  <c r="S420" i="13" s="1"/>
  <c r="P421" i="13"/>
  <c r="R421" i="13" s="1"/>
  <c r="Q421" i="13"/>
  <c r="U421" i="13" s="1"/>
  <c r="S421" i="13"/>
  <c r="T421" i="13"/>
  <c r="P422" i="13"/>
  <c r="T422" i="13" s="1"/>
  <c r="Q422" i="13"/>
  <c r="S422" i="13" s="1"/>
  <c r="P423" i="13"/>
  <c r="T423" i="13" s="1"/>
  <c r="Q423" i="13"/>
  <c r="S423" i="13" s="1"/>
  <c r="P424" i="13"/>
  <c r="R424" i="13" s="1"/>
  <c r="Q424" i="13"/>
  <c r="S424" i="13" s="1"/>
  <c r="P425" i="13"/>
  <c r="R425" i="13" s="1"/>
  <c r="Q425" i="13"/>
  <c r="S425" i="13" s="1"/>
  <c r="P426" i="13"/>
  <c r="T426" i="13" s="1"/>
  <c r="Q426" i="13"/>
  <c r="S426" i="13" s="1"/>
  <c r="P427" i="13"/>
  <c r="T427" i="13" s="1"/>
  <c r="Q427" i="13"/>
  <c r="S427" i="13" s="1"/>
  <c r="P428" i="13"/>
  <c r="R428" i="13" s="1"/>
  <c r="Q428" i="13"/>
  <c r="S428" i="13" s="1"/>
  <c r="P429" i="13"/>
  <c r="R429" i="13" s="1"/>
  <c r="Q429" i="13"/>
  <c r="S429" i="13" s="1"/>
  <c r="P430" i="13"/>
  <c r="T430" i="13" s="1"/>
  <c r="Q430" i="13"/>
  <c r="S430" i="13" s="1"/>
  <c r="P431" i="13"/>
  <c r="R431" i="13" s="1"/>
  <c r="Q431" i="13"/>
  <c r="S431" i="13" s="1"/>
  <c r="P432" i="13"/>
  <c r="R432" i="13" s="1"/>
  <c r="Q432" i="13"/>
  <c r="S432" i="13" s="1"/>
  <c r="P433" i="13"/>
  <c r="R433" i="13" s="1"/>
  <c r="Q433" i="13"/>
  <c r="S433" i="13" s="1"/>
  <c r="P434" i="13"/>
  <c r="T434" i="13" s="1"/>
  <c r="Q434" i="13"/>
  <c r="S434" i="13" s="1"/>
  <c r="P435" i="13"/>
  <c r="R435" i="13" s="1"/>
  <c r="Q435" i="13"/>
  <c r="S435" i="13" s="1"/>
  <c r="P436" i="13"/>
  <c r="T436" i="13" s="1"/>
  <c r="Q436" i="13"/>
  <c r="S436" i="13" s="1"/>
  <c r="R436" i="13"/>
  <c r="P437" i="13"/>
  <c r="T437" i="13" s="1"/>
  <c r="Q437" i="13"/>
  <c r="S437" i="13" s="1"/>
  <c r="P438" i="13"/>
  <c r="R438" i="13" s="1"/>
  <c r="Q438" i="13"/>
  <c r="S438" i="13" s="1"/>
  <c r="U438" i="13"/>
  <c r="P439" i="13"/>
  <c r="R439" i="13" s="1"/>
  <c r="Q439" i="13"/>
  <c r="S439" i="13" s="1"/>
  <c r="P440" i="13"/>
  <c r="T440" i="13" s="1"/>
  <c r="Q440" i="13"/>
  <c r="S440" i="13" s="1"/>
  <c r="P441" i="13"/>
  <c r="R441" i="13" s="1"/>
  <c r="Q441" i="13"/>
  <c r="S441" i="13" s="1"/>
  <c r="P442" i="13"/>
  <c r="T442" i="13" s="1"/>
  <c r="Q442" i="13"/>
  <c r="S442" i="13" s="1"/>
  <c r="P443" i="13"/>
  <c r="R443" i="13" s="1"/>
  <c r="Q443" i="13"/>
  <c r="S443" i="13" s="1"/>
  <c r="P444" i="13"/>
  <c r="R444" i="13" s="1"/>
  <c r="Q444" i="13"/>
  <c r="S444" i="13" s="1"/>
  <c r="P445" i="13"/>
  <c r="T445" i="13" s="1"/>
  <c r="Q445" i="13"/>
  <c r="S445" i="13" s="1"/>
  <c r="P446" i="13"/>
  <c r="T446" i="13" s="1"/>
  <c r="Q446" i="13"/>
  <c r="S446" i="13" s="1"/>
  <c r="P447" i="13"/>
  <c r="R447" i="13" s="1"/>
  <c r="Q447" i="13"/>
  <c r="S447" i="13" s="1"/>
  <c r="P448" i="13"/>
  <c r="R448" i="13" s="1"/>
  <c r="Q448" i="13"/>
  <c r="S448" i="13" s="1"/>
  <c r="T448" i="13"/>
  <c r="P449" i="13"/>
  <c r="R449" i="13" s="1"/>
  <c r="Q449" i="13"/>
  <c r="U449" i="13" s="1"/>
  <c r="P450" i="13"/>
  <c r="R450" i="13" s="1"/>
  <c r="Q450" i="13"/>
  <c r="S450" i="13" s="1"/>
  <c r="P451" i="13"/>
  <c r="R451" i="13" s="1"/>
  <c r="Q451" i="13"/>
  <c r="S451" i="13" s="1"/>
  <c r="P452" i="13"/>
  <c r="R452" i="13" s="1"/>
  <c r="Q452" i="13"/>
  <c r="S452" i="13" s="1"/>
  <c r="P453" i="13"/>
  <c r="R453" i="13" s="1"/>
  <c r="Q453" i="13"/>
  <c r="U453" i="13" s="1"/>
  <c r="S453" i="13"/>
  <c r="P454" i="13"/>
  <c r="R454" i="13" s="1"/>
  <c r="Q454" i="13"/>
  <c r="S454" i="13" s="1"/>
  <c r="P455" i="13"/>
  <c r="R455" i="13" s="1"/>
  <c r="Q455" i="13"/>
  <c r="S455" i="13" s="1"/>
  <c r="P456" i="13"/>
  <c r="R456" i="13" s="1"/>
  <c r="Q456" i="13"/>
  <c r="S456" i="13" s="1"/>
  <c r="P457" i="13"/>
  <c r="T457" i="13" s="1"/>
  <c r="Q457" i="13"/>
  <c r="S457" i="13" s="1"/>
  <c r="P458" i="13"/>
  <c r="R458" i="13" s="1"/>
  <c r="Q458" i="13"/>
  <c r="S458" i="13" s="1"/>
  <c r="P459" i="13"/>
  <c r="T459" i="13" s="1"/>
  <c r="Q459" i="13"/>
  <c r="U459" i="13" s="1"/>
  <c r="R459" i="13"/>
  <c r="P460" i="13"/>
  <c r="R460" i="13" s="1"/>
  <c r="Q460" i="13"/>
  <c r="S460" i="13" s="1"/>
  <c r="P461" i="13"/>
  <c r="R461" i="13" s="1"/>
  <c r="Q461" i="13"/>
  <c r="S461" i="13" s="1"/>
  <c r="P462" i="13"/>
  <c r="R462" i="13" s="1"/>
  <c r="Q462" i="13"/>
  <c r="S462" i="13" s="1"/>
  <c r="P463" i="13"/>
  <c r="T463" i="13" s="1"/>
  <c r="Q463" i="13"/>
  <c r="S463" i="13" s="1"/>
  <c r="P464" i="13"/>
  <c r="R464" i="13" s="1"/>
  <c r="Q464" i="13"/>
  <c r="S464" i="13" s="1"/>
  <c r="P465" i="13"/>
  <c r="T465" i="13" s="1"/>
  <c r="Q465" i="13"/>
  <c r="U465" i="13" s="1"/>
  <c r="R465" i="13"/>
  <c r="P466" i="13"/>
  <c r="R466" i="13" s="1"/>
  <c r="Q466" i="13"/>
  <c r="S466" i="13" s="1"/>
  <c r="P467" i="13"/>
  <c r="R467" i="13" s="1"/>
  <c r="Q467" i="13"/>
  <c r="S467" i="13" s="1"/>
  <c r="P468" i="13"/>
  <c r="R468" i="13" s="1"/>
  <c r="Q468" i="13"/>
  <c r="U468" i="13" s="1"/>
  <c r="P469" i="13"/>
  <c r="T469" i="13" s="1"/>
  <c r="Q469" i="13"/>
  <c r="S469" i="13" s="1"/>
  <c r="P470" i="13"/>
  <c r="R470" i="13" s="1"/>
  <c r="Q470" i="13"/>
  <c r="S470" i="13" s="1"/>
  <c r="P471" i="13"/>
  <c r="R471" i="13" s="1"/>
  <c r="Q471" i="13"/>
  <c r="S471" i="13" s="1"/>
  <c r="P472" i="13"/>
  <c r="R472" i="13" s="1"/>
  <c r="Q472" i="13"/>
  <c r="S472" i="13" s="1"/>
  <c r="P473" i="13"/>
  <c r="R473" i="13" s="1"/>
  <c r="Q473" i="13"/>
  <c r="S473" i="13" s="1"/>
  <c r="P474" i="13"/>
  <c r="R474" i="13" s="1"/>
  <c r="Q474" i="13"/>
  <c r="S474" i="13" s="1"/>
  <c r="P475" i="13"/>
  <c r="T475" i="13" s="1"/>
  <c r="Q475" i="13"/>
  <c r="U475" i="13" s="1"/>
  <c r="R475" i="13"/>
  <c r="P476" i="13"/>
  <c r="R476" i="13" s="1"/>
  <c r="Q476" i="13"/>
  <c r="S476" i="13" s="1"/>
  <c r="P477" i="13"/>
  <c r="R477" i="13" s="1"/>
  <c r="Q477" i="13"/>
  <c r="S477" i="13" s="1"/>
  <c r="P478" i="13"/>
  <c r="R478" i="13" s="1"/>
  <c r="Q478" i="13"/>
  <c r="U478" i="13" s="1"/>
  <c r="P479" i="13"/>
  <c r="R479" i="13" s="1"/>
  <c r="Q479" i="13"/>
  <c r="S479" i="13" s="1"/>
  <c r="P480" i="13"/>
  <c r="R480" i="13" s="1"/>
  <c r="Q480" i="13"/>
  <c r="S480" i="13" s="1"/>
  <c r="P481" i="13"/>
  <c r="R481" i="13" s="1"/>
  <c r="Q481" i="13"/>
  <c r="S481" i="13" s="1"/>
  <c r="P482" i="13"/>
  <c r="T482" i="13" s="1"/>
  <c r="Q482" i="13"/>
  <c r="S482" i="13" s="1"/>
  <c r="P483" i="13"/>
  <c r="R483" i="13" s="1"/>
  <c r="Q483" i="13"/>
  <c r="S483" i="13" s="1"/>
  <c r="P484" i="13"/>
  <c r="R484" i="13" s="1"/>
  <c r="Q484" i="13"/>
  <c r="S484" i="13" s="1"/>
  <c r="P485" i="13"/>
  <c r="R485" i="13" s="1"/>
  <c r="Q485" i="13"/>
  <c r="S485" i="13" s="1"/>
  <c r="P486" i="13"/>
  <c r="R486" i="13" s="1"/>
  <c r="Q486" i="13"/>
  <c r="S486" i="13" s="1"/>
  <c r="P487" i="13"/>
  <c r="R487" i="13" s="1"/>
  <c r="Q487" i="13"/>
  <c r="S487" i="13" s="1"/>
  <c r="T487" i="13"/>
  <c r="P488" i="13"/>
  <c r="R488" i="13" s="1"/>
  <c r="Q488" i="13"/>
  <c r="S488" i="13" s="1"/>
  <c r="P489" i="13"/>
  <c r="R489" i="13" s="1"/>
  <c r="Q489" i="13"/>
  <c r="S489" i="13" s="1"/>
  <c r="P490" i="13"/>
  <c r="R490" i="13" s="1"/>
  <c r="Q490" i="13"/>
  <c r="S490" i="13" s="1"/>
  <c r="T490" i="13"/>
  <c r="P491" i="13"/>
  <c r="T491" i="13" s="1"/>
  <c r="Q491" i="13"/>
  <c r="S491" i="13" s="1"/>
  <c r="P492" i="13"/>
  <c r="R492" i="13" s="1"/>
  <c r="Q492" i="13"/>
  <c r="S492" i="13" s="1"/>
  <c r="P493" i="13"/>
  <c r="R493" i="13" s="1"/>
  <c r="Q493" i="13"/>
  <c r="S493" i="13" s="1"/>
  <c r="P494" i="13"/>
  <c r="R494" i="13" s="1"/>
  <c r="Q494" i="13"/>
  <c r="S494" i="13" s="1"/>
  <c r="P495" i="13"/>
  <c r="R495" i="13" s="1"/>
  <c r="Q495" i="13"/>
  <c r="S495" i="13" s="1"/>
  <c r="T495" i="13"/>
  <c r="P496" i="13"/>
  <c r="R496" i="13" s="1"/>
  <c r="Q496" i="13"/>
  <c r="S496" i="13" s="1"/>
  <c r="P497" i="13"/>
  <c r="R497" i="13" s="1"/>
  <c r="Q497" i="13"/>
  <c r="S497" i="13" s="1"/>
  <c r="P498" i="13"/>
  <c r="R498" i="13" s="1"/>
  <c r="Q498" i="13"/>
  <c r="S498" i="13" s="1"/>
  <c r="P499" i="13"/>
  <c r="R499" i="13" s="1"/>
  <c r="Q499" i="13"/>
  <c r="U499" i="13" s="1"/>
  <c r="P500" i="13"/>
  <c r="R500" i="13" s="1"/>
  <c r="Q500" i="13"/>
  <c r="S500" i="13" s="1"/>
  <c r="P501" i="13"/>
  <c r="R501" i="13" s="1"/>
  <c r="Q501" i="13"/>
  <c r="S501" i="13" s="1"/>
  <c r="P502" i="13"/>
  <c r="R502" i="13" s="1"/>
  <c r="Q502" i="13"/>
  <c r="S502" i="13" s="1"/>
  <c r="P503" i="13"/>
  <c r="R503" i="13" s="1"/>
  <c r="Q503" i="13"/>
  <c r="S503" i="13" s="1"/>
  <c r="P504" i="13"/>
  <c r="R504" i="13" s="1"/>
  <c r="Q504" i="13"/>
  <c r="S504" i="13" s="1"/>
  <c r="P505" i="13"/>
  <c r="R505" i="13" s="1"/>
  <c r="Q505" i="13"/>
  <c r="S505" i="13" s="1"/>
  <c r="P506" i="13"/>
  <c r="R506" i="13" s="1"/>
  <c r="Q506" i="13"/>
  <c r="S506" i="13" s="1"/>
  <c r="P507" i="13"/>
  <c r="R507" i="13" s="1"/>
  <c r="Q507" i="13"/>
  <c r="S507" i="13" s="1"/>
  <c r="T507" i="13"/>
  <c r="P508" i="13"/>
  <c r="R508" i="13" s="1"/>
  <c r="Q508" i="13"/>
  <c r="S508" i="13" s="1"/>
  <c r="P509" i="13"/>
  <c r="R509" i="13" s="1"/>
  <c r="Q509" i="13"/>
  <c r="S509" i="13" s="1"/>
  <c r="P510" i="13"/>
  <c r="R510" i="13" s="1"/>
  <c r="Q510" i="13"/>
  <c r="S510" i="13" s="1"/>
  <c r="P511" i="13"/>
  <c r="R511" i="13" s="1"/>
  <c r="Q511" i="13"/>
  <c r="S511" i="13" s="1"/>
  <c r="P512" i="13"/>
  <c r="R512" i="13" s="1"/>
  <c r="Q512" i="13"/>
  <c r="S512" i="13" s="1"/>
  <c r="P513" i="13"/>
  <c r="R513" i="13" s="1"/>
  <c r="Q513" i="13"/>
  <c r="S513" i="13" s="1"/>
  <c r="P514" i="13"/>
  <c r="R514" i="13" s="1"/>
  <c r="Q514" i="13"/>
  <c r="S514" i="13" s="1"/>
  <c r="P515" i="13"/>
  <c r="R515" i="13" s="1"/>
  <c r="Q515" i="13"/>
  <c r="S515" i="13" s="1"/>
  <c r="P516" i="13"/>
  <c r="Q516" i="13"/>
  <c r="S516" i="13" s="1"/>
  <c r="R516" i="13"/>
  <c r="T516" i="13"/>
  <c r="P517" i="13"/>
  <c r="R517" i="13" s="1"/>
  <c r="Q517" i="13"/>
  <c r="S517" i="13" s="1"/>
  <c r="P518" i="13"/>
  <c r="R518" i="13" s="1"/>
  <c r="Q518" i="13"/>
  <c r="S518" i="13" s="1"/>
  <c r="P519" i="13"/>
  <c r="R519" i="13" s="1"/>
  <c r="Q519" i="13"/>
  <c r="S519" i="13" s="1"/>
  <c r="P520" i="13"/>
  <c r="R520" i="13" s="1"/>
  <c r="Q520" i="13"/>
  <c r="U520" i="13" s="1"/>
  <c r="P521" i="13"/>
  <c r="R521" i="13" s="1"/>
  <c r="Q521" i="13"/>
  <c r="S521" i="13" s="1"/>
  <c r="P522" i="13"/>
  <c r="T522" i="13" s="1"/>
  <c r="Q522" i="13"/>
  <c r="S522" i="13" s="1"/>
  <c r="S419" i="13" l="1"/>
  <c r="T499" i="13"/>
  <c r="S499" i="13"/>
  <c r="T418" i="13"/>
  <c r="R415" i="13"/>
  <c r="T466" i="13"/>
  <c r="U441" i="13"/>
  <c r="T420" i="13"/>
  <c r="U495" i="13"/>
  <c r="U460" i="13"/>
  <c r="R457" i="13"/>
  <c r="T441" i="13"/>
  <c r="T438" i="13"/>
  <c r="R423" i="13"/>
  <c r="R416" i="13"/>
  <c r="U430" i="13"/>
  <c r="U427" i="13"/>
  <c r="T521" i="13"/>
  <c r="T486" i="13"/>
  <c r="S475" i="13"/>
  <c r="S465" i="13"/>
  <c r="T453" i="13"/>
  <c r="R430" i="13"/>
  <c r="R427" i="13"/>
  <c r="U424" i="13"/>
  <c r="T435" i="13"/>
  <c r="T432" i="13"/>
  <c r="T424" i="13"/>
  <c r="U514" i="13"/>
  <c r="U491" i="13"/>
  <c r="U461" i="13"/>
  <c r="S520" i="13"/>
  <c r="R491" i="13"/>
  <c r="T481" i="13"/>
  <c r="T461" i="13"/>
  <c r="R437" i="13"/>
  <c r="R426" i="13"/>
  <c r="R414" i="13"/>
  <c r="S411" i="13"/>
  <c r="U410" i="13"/>
  <c r="U412" i="13"/>
  <c r="S413" i="13"/>
  <c r="R413" i="13"/>
  <c r="U516" i="13"/>
  <c r="U487" i="13"/>
  <c r="U454" i="13"/>
  <c r="Q364" i="13"/>
  <c r="S364" i="13" s="1"/>
  <c r="R373" i="13"/>
  <c r="P364" i="13"/>
  <c r="R364" i="13" s="1"/>
  <c r="R407" i="13"/>
  <c r="T402" i="13"/>
  <c r="R406" i="13"/>
  <c r="U405" i="13"/>
  <c r="S408" i="13"/>
  <c r="T443" i="13"/>
  <c r="R440" i="13"/>
  <c r="T396" i="13"/>
  <c r="U489" i="13"/>
  <c r="R463" i="13"/>
  <c r="S459" i="13"/>
  <c r="R434" i="13"/>
  <c r="U417" i="13"/>
  <c r="T411" i="13"/>
  <c r="T408" i="13"/>
  <c r="T405" i="13"/>
  <c r="T489" i="13"/>
  <c r="T500" i="13"/>
  <c r="T439" i="13"/>
  <c r="U510" i="13"/>
  <c r="T505" i="13"/>
  <c r="T450" i="13"/>
  <c r="U446" i="13"/>
  <c r="U442" i="13"/>
  <c r="T433" i="13"/>
  <c r="T480" i="13"/>
  <c r="T458" i="13"/>
  <c r="R446" i="13"/>
  <c r="R442" i="13"/>
  <c r="U436" i="13"/>
  <c r="R422" i="13"/>
  <c r="U517" i="13"/>
  <c r="U512" i="13"/>
  <c r="U456" i="13"/>
  <c r="U450" i="13"/>
  <c r="U445" i="13"/>
  <c r="U439" i="13"/>
  <c r="U435" i="13"/>
  <c r="U433" i="13"/>
  <c r="U429" i="13"/>
  <c r="U425" i="13"/>
  <c r="U420" i="13"/>
  <c r="U418" i="13"/>
  <c r="T412" i="13"/>
  <c r="T410" i="13"/>
  <c r="U409" i="13"/>
  <c r="T399" i="13"/>
  <c r="R375" i="13"/>
  <c r="S392" i="13"/>
  <c r="R366" i="13"/>
  <c r="T365" i="13"/>
  <c r="S378" i="13"/>
  <c r="U367" i="13"/>
  <c r="R395" i="13"/>
  <c r="T391" i="13"/>
  <c r="U400" i="13"/>
  <c r="T400" i="13"/>
  <c r="T389" i="13"/>
  <c r="R378" i="13"/>
  <c r="T392" i="13"/>
  <c r="U376" i="13"/>
  <c r="T403" i="13"/>
  <c r="U369" i="13"/>
  <c r="T367" i="13"/>
  <c r="S402" i="13"/>
  <c r="T369" i="13"/>
  <c r="R379" i="13"/>
  <c r="R374" i="13"/>
  <c r="U396" i="13"/>
  <c r="S388" i="13"/>
  <c r="R398" i="13"/>
  <c r="U401" i="13"/>
  <c r="T388" i="13"/>
  <c r="S379" i="13"/>
  <c r="T370" i="13"/>
  <c r="S404" i="13"/>
  <c r="U365" i="13"/>
  <c r="S395" i="13"/>
  <c r="S403" i="13"/>
  <c r="S389" i="13"/>
  <c r="T376" i="13"/>
  <c r="R397" i="13"/>
  <c r="U370" i="13"/>
  <c r="U366" i="13"/>
  <c r="U393" i="13"/>
  <c r="U372" i="13"/>
  <c r="T372" i="13"/>
  <c r="S368" i="13"/>
  <c r="R368" i="13"/>
  <c r="U397" i="13"/>
  <c r="U394" i="13"/>
  <c r="U377" i="13"/>
  <c r="U373" i="13"/>
  <c r="T394" i="13"/>
  <c r="T404" i="13"/>
  <c r="R390" i="13"/>
  <c r="U423" i="13"/>
  <c r="U415" i="13"/>
  <c r="U407" i="13"/>
  <c r="U399" i="13"/>
  <c r="U391" i="13"/>
  <c r="U375" i="13"/>
  <c r="T510" i="13"/>
  <c r="T429" i="13"/>
  <c r="U432" i="13"/>
  <c r="U519" i="13"/>
  <c r="R469" i="13"/>
  <c r="T452" i="13"/>
  <c r="R445" i="13"/>
  <c r="T502" i="13"/>
  <c r="U497" i="13"/>
  <c r="T493" i="13"/>
  <c r="U477" i="13"/>
  <c r="U473" i="13"/>
  <c r="U451" i="13"/>
  <c r="U444" i="13"/>
  <c r="U428" i="13"/>
  <c r="T425" i="13"/>
  <c r="T417" i="13"/>
  <c r="T409" i="13"/>
  <c r="T401" i="13"/>
  <c r="T393" i="13"/>
  <c r="T377" i="13"/>
  <c r="T518" i="13"/>
  <c r="T497" i="13"/>
  <c r="T477" i="13"/>
  <c r="T473" i="13"/>
  <c r="U463" i="13"/>
  <c r="T451" i="13"/>
  <c r="U447" i="13"/>
  <c r="T444" i="13"/>
  <c r="U431" i="13"/>
  <c r="T428" i="13"/>
  <c r="U422" i="13"/>
  <c r="U414" i="13"/>
  <c r="U406" i="13"/>
  <c r="U398" i="13"/>
  <c r="U390" i="13"/>
  <c r="U374" i="13"/>
  <c r="T467" i="13"/>
  <c r="T447" i="13"/>
  <c r="U434" i="13"/>
  <c r="T431" i="13"/>
  <c r="R522" i="13"/>
  <c r="T513" i="13"/>
  <c r="R482" i="13"/>
  <c r="U440" i="13"/>
  <c r="U437" i="13"/>
  <c r="R371" i="13"/>
  <c r="T476" i="13"/>
  <c r="T472" i="13"/>
  <c r="U469" i="13"/>
  <c r="U467" i="13"/>
  <c r="U457" i="13"/>
  <c r="U448" i="13"/>
  <c r="U443" i="13"/>
  <c r="U503" i="13"/>
  <c r="U501" i="13"/>
  <c r="U494" i="13"/>
  <c r="U479" i="13"/>
  <c r="S478" i="13"/>
  <c r="U474" i="13"/>
  <c r="U470" i="13"/>
  <c r="S468" i="13"/>
  <c r="U464" i="13"/>
  <c r="U455" i="13"/>
  <c r="S449" i="13"/>
  <c r="U522" i="13"/>
  <c r="T462" i="13"/>
  <c r="U426" i="13"/>
  <c r="U508" i="13"/>
  <c r="U488" i="13"/>
  <c r="U484" i="13"/>
  <c r="U471" i="13"/>
  <c r="T520" i="13"/>
  <c r="U511" i="13"/>
  <c r="U502" i="13"/>
  <c r="U498" i="13"/>
  <c r="U492" i="13"/>
  <c r="U485" i="13"/>
  <c r="U482" i="13"/>
  <c r="U480" i="13"/>
  <c r="T478" i="13"/>
  <c r="U476" i="13"/>
  <c r="T474" i="13"/>
  <c r="U472" i="13"/>
  <c r="T468" i="13"/>
  <c r="U466" i="13"/>
  <c r="T464" i="13"/>
  <c r="U462" i="13"/>
  <c r="T460" i="13"/>
  <c r="U458" i="13"/>
  <c r="T456" i="13"/>
  <c r="U452" i="13"/>
  <c r="T449" i="13"/>
  <c r="T515" i="13"/>
  <c r="T471" i="13"/>
  <c r="T509" i="13"/>
  <c r="U506" i="13"/>
  <c r="T496" i="13"/>
  <c r="U483" i="13"/>
  <c r="T470" i="13"/>
  <c r="T455" i="13"/>
  <c r="T454" i="13"/>
  <c r="U504" i="13"/>
  <c r="U521" i="13"/>
  <c r="T519" i="13"/>
  <c r="U518" i="13"/>
  <c r="T517" i="13"/>
  <c r="U515" i="13"/>
  <c r="T514" i="13"/>
  <c r="U513" i="13"/>
  <c r="T512" i="13"/>
  <c r="U509" i="13"/>
  <c r="T508" i="13"/>
  <c r="U507" i="13"/>
  <c r="T506" i="13"/>
  <c r="U505" i="13"/>
  <c r="T501" i="13"/>
  <c r="U500" i="13"/>
  <c r="T498" i="13"/>
  <c r="U496" i="13"/>
  <c r="T494" i="13"/>
  <c r="U493" i="13"/>
  <c r="T492" i="13"/>
  <c r="U490" i="13"/>
  <c r="T488" i="13"/>
  <c r="U486" i="13"/>
  <c r="T485" i="13"/>
  <c r="U481" i="13"/>
  <c r="T479" i="13"/>
  <c r="T511" i="13"/>
  <c r="T504" i="13"/>
  <c r="T503" i="13"/>
  <c r="T484" i="13"/>
  <c r="T483" i="13"/>
  <c r="U371" i="13"/>
  <c r="U364" i="13" l="1"/>
  <c r="T364" i="13"/>
  <c r="H138" i="13" l="1"/>
  <c r="F138" i="13"/>
  <c r="G138" i="13"/>
  <c r="F363" i="13" l="1"/>
  <c r="G363" i="13"/>
  <c r="H363" i="13"/>
  <c r="F137" i="13" l="1"/>
  <c r="G137" i="13"/>
  <c r="H137" i="13"/>
  <c r="P363" i="13"/>
  <c r="Q363" i="13"/>
  <c r="S363" i="13" l="1"/>
  <c r="U363" i="13"/>
  <c r="R363" i="13"/>
  <c r="T363" i="13"/>
  <c r="H362" i="13" l="1"/>
  <c r="H361" i="13" l="1"/>
  <c r="G360" i="13"/>
  <c r="G361" i="13"/>
  <c r="F362" i="13"/>
  <c r="G362" i="13"/>
  <c r="F361" i="13"/>
  <c r="H360" i="13"/>
  <c r="F360" i="13"/>
  <c r="P361" i="13" l="1"/>
  <c r="Q361" i="13"/>
  <c r="P362" i="13"/>
  <c r="Q362" i="13"/>
  <c r="P360" i="13"/>
  <c r="Q360" i="13"/>
  <c r="H136" i="13" l="1"/>
  <c r="T360" i="13"/>
  <c r="R360" i="13"/>
  <c r="S362" i="13"/>
  <c r="U362" i="13"/>
  <c r="G136" i="13"/>
  <c r="U360" i="13"/>
  <c r="S360" i="13"/>
  <c r="S361" i="13"/>
  <c r="U361" i="13"/>
  <c r="F136" i="13"/>
  <c r="R362" i="13"/>
  <c r="T362" i="13"/>
  <c r="R361" i="13"/>
  <c r="T361" i="13"/>
  <c r="G135" i="13" l="1"/>
  <c r="F135" i="13"/>
  <c r="H135" i="13"/>
  <c r="F134" i="13" l="1"/>
  <c r="G134" i="13"/>
  <c r="H134" i="13"/>
  <c r="G359" i="13" l="1"/>
  <c r="H359" i="13"/>
  <c r="F359" i="13"/>
  <c r="P359" i="13" l="1"/>
  <c r="Q359" i="13"/>
  <c r="S359" i="13" l="1"/>
  <c r="U359" i="13"/>
  <c r="R359" i="13"/>
  <c r="T359" i="13"/>
  <c r="F133" i="13" l="1"/>
  <c r="G133" i="13"/>
  <c r="H132" i="13"/>
  <c r="F132" i="13"/>
  <c r="G132" i="13"/>
  <c r="F358" i="13"/>
  <c r="H358" i="13"/>
  <c r="G358" i="13"/>
  <c r="H133" i="13"/>
  <c r="P358" i="13" l="1"/>
  <c r="Q358" i="13"/>
  <c r="G357" i="13" l="1"/>
  <c r="H357" i="13"/>
  <c r="F357" i="13"/>
  <c r="S358" i="13"/>
  <c r="U358" i="13"/>
  <c r="R358" i="13"/>
  <c r="T358" i="13"/>
  <c r="F131" i="13" l="1"/>
  <c r="H131" i="13"/>
  <c r="G131" i="13"/>
  <c r="B56" i="12"/>
  <c r="H60" i="12"/>
  <c r="H59" i="12"/>
  <c r="H58" i="12"/>
  <c r="H356" i="13" l="1"/>
  <c r="G356" i="13"/>
  <c r="F356" i="13"/>
  <c r="F130" i="13" l="1"/>
  <c r="F355" i="13"/>
  <c r="G130" i="13"/>
  <c r="H130" i="13"/>
  <c r="H353" i="13"/>
  <c r="F353" i="13" l="1"/>
  <c r="H355" i="13"/>
  <c r="G353" i="13"/>
  <c r="G355" i="13"/>
  <c r="G354" i="13"/>
  <c r="F354" i="13"/>
  <c r="H354" i="13"/>
  <c r="G129" i="13" l="1"/>
  <c r="H129" i="13" l="1"/>
  <c r="F129" i="13"/>
  <c r="V328" i="13"/>
  <c r="AM328" i="13"/>
  <c r="AN328" i="13"/>
  <c r="AO328" i="13"/>
  <c r="AP328" i="13"/>
  <c r="AR328" i="13"/>
  <c r="BE328" i="13"/>
  <c r="BG328" i="13" s="1"/>
  <c r="BF328" i="13"/>
  <c r="BH328" i="13" s="1"/>
  <c r="V329" i="13"/>
  <c r="AM329" i="13"/>
  <c r="AN329" i="13"/>
  <c r="AO329" i="13"/>
  <c r="AP329" i="13"/>
  <c r="AR329" i="13"/>
  <c r="BE329" i="13"/>
  <c r="BG329" i="13" s="1"/>
  <c r="BF329" i="13"/>
  <c r="BH329" i="13" s="1"/>
  <c r="V330" i="13"/>
  <c r="AM330" i="13"/>
  <c r="AN330" i="13"/>
  <c r="AO330" i="13"/>
  <c r="AP330" i="13"/>
  <c r="AR330" i="13"/>
  <c r="BE330" i="13"/>
  <c r="BG330" i="13" s="1"/>
  <c r="BF330" i="13"/>
  <c r="BH330" i="13" s="1"/>
  <c r="V331" i="13"/>
  <c r="AM331" i="13"/>
  <c r="AN331" i="13"/>
  <c r="AO331" i="13"/>
  <c r="AP331" i="13"/>
  <c r="AR331" i="13"/>
  <c r="BE331" i="13"/>
  <c r="BG331" i="13" s="1"/>
  <c r="BF331" i="13"/>
  <c r="BH331" i="13" s="1"/>
  <c r="V332" i="13"/>
  <c r="AM332" i="13"/>
  <c r="AN332" i="13"/>
  <c r="AO332" i="13"/>
  <c r="AP332" i="13"/>
  <c r="AR332" i="13"/>
  <c r="BE332" i="13"/>
  <c r="BG332" i="13" s="1"/>
  <c r="BF332" i="13"/>
  <c r="BH332" i="13" s="1"/>
  <c r="V333" i="13"/>
  <c r="AM333" i="13"/>
  <c r="AN333" i="13"/>
  <c r="AO333" i="13"/>
  <c r="AP333" i="13"/>
  <c r="AR333" i="13"/>
  <c r="BE333" i="13"/>
  <c r="BG333" i="13" s="1"/>
  <c r="BF333" i="13"/>
  <c r="BH333" i="13" s="1"/>
  <c r="V334" i="13"/>
  <c r="AM334" i="13"/>
  <c r="AN334" i="13"/>
  <c r="AO334" i="13"/>
  <c r="AP334" i="13"/>
  <c r="AR334" i="13"/>
  <c r="BE334" i="13"/>
  <c r="BG334" i="13" s="1"/>
  <c r="BF334" i="13"/>
  <c r="BH334" i="13" s="1"/>
  <c r="V335" i="13"/>
  <c r="AM335" i="13"/>
  <c r="AN335" i="13"/>
  <c r="AO335" i="13"/>
  <c r="AP335" i="13"/>
  <c r="AR335" i="13"/>
  <c r="BE335" i="13"/>
  <c r="BG335" i="13" s="1"/>
  <c r="BF335" i="13"/>
  <c r="BH335" i="13" s="1"/>
  <c r="V336" i="13"/>
  <c r="AM336" i="13"/>
  <c r="AN336" i="13"/>
  <c r="AO336" i="13"/>
  <c r="AP336" i="13"/>
  <c r="AR336" i="13"/>
  <c r="BE336" i="13"/>
  <c r="BG336" i="13" s="1"/>
  <c r="BF336" i="13"/>
  <c r="BH336" i="13" s="1"/>
  <c r="V337" i="13"/>
  <c r="AM337" i="13"/>
  <c r="AN337" i="13"/>
  <c r="AO337" i="13"/>
  <c r="AP337" i="13"/>
  <c r="AR337" i="13"/>
  <c r="BE337" i="13"/>
  <c r="BG337" i="13" s="1"/>
  <c r="BF337" i="13"/>
  <c r="BH337" i="13" s="1"/>
  <c r="V338" i="13"/>
  <c r="AM338" i="13"/>
  <c r="AN338" i="13"/>
  <c r="AO338" i="13"/>
  <c r="AP338" i="13"/>
  <c r="AR338" i="13"/>
  <c r="BE338" i="13"/>
  <c r="BG338" i="13" s="1"/>
  <c r="BF338" i="13"/>
  <c r="BH338" i="13" s="1"/>
  <c r="V339" i="13"/>
  <c r="AM339" i="13"/>
  <c r="AN339" i="13"/>
  <c r="AO339" i="13"/>
  <c r="AP339" i="13"/>
  <c r="AR339" i="13"/>
  <c r="BE339" i="13"/>
  <c r="BG339" i="13" s="1"/>
  <c r="BF339" i="13"/>
  <c r="BH339" i="13" s="1"/>
  <c r="V340" i="13"/>
  <c r="AM340" i="13"/>
  <c r="AN340" i="13"/>
  <c r="AO340" i="13"/>
  <c r="AP340" i="13"/>
  <c r="AR340" i="13"/>
  <c r="BE340" i="13"/>
  <c r="BG340" i="13" s="1"/>
  <c r="BF340" i="13"/>
  <c r="BH340" i="13" s="1"/>
  <c r="V341" i="13"/>
  <c r="AM341" i="13"/>
  <c r="AN341" i="13"/>
  <c r="AO341" i="13"/>
  <c r="AP341" i="13"/>
  <c r="AR341" i="13"/>
  <c r="BE341" i="13"/>
  <c r="BG341" i="13" s="1"/>
  <c r="BF341" i="13"/>
  <c r="BH341" i="13" s="1"/>
  <c r="V342" i="13"/>
  <c r="AM342" i="13"/>
  <c r="AN342" i="13"/>
  <c r="AO342" i="13"/>
  <c r="AP342" i="13"/>
  <c r="AR342" i="13"/>
  <c r="BE342" i="13"/>
  <c r="BG342" i="13" s="1"/>
  <c r="BF342" i="13"/>
  <c r="BH342" i="13" s="1"/>
  <c r="V343" i="13"/>
  <c r="AM343" i="13"/>
  <c r="AN343" i="13"/>
  <c r="AO343" i="13"/>
  <c r="AP343" i="13"/>
  <c r="AR343" i="13"/>
  <c r="BE343" i="13"/>
  <c r="BG343" i="13" s="1"/>
  <c r="BF343" i="13"/>
  <c r="BH343" i="13" s="1"/>
  <c r="V344" i="13"/>
  <c r="AM344" i="13"/>
  <c r="AN344" i="13"/>
  <c r="AO344" i="13"/>
  <c r="AP344" i="13"/>
  <c r="AR344" i="13"/>
  <c r="BE344" i="13"/>
  <c r="BG344" i="13" s="1"/>
  <c r="BF344" i="13"/>
  <c r="BH344" i="13" s="1"/>
  <c r="V345" i="13"/>
  <c r="AM345" i="13"/>
  <c r="AN345" i="13"/>
  <c r="AO345" i="13"/>
  <c r="AP345" i="13"/>
  <c r="AR345" i="13"/>
  <c r="BE345" i="13"/>
  <c r="BG345" i="13" s="1"/>
  <c r="BF345" i="13"/>
  <c r="BH345" i="13" s="1"/>
  <c r="V346" i="13"/>
  <c r="AM346" i="13"/>
  <c r="AN346" i="13"/>
  <c r="AO346" i="13"/>
  <c r="AP346" i="13"/>
  <c r="AR346" i="13"/>
  <c r="BE346" i="13"/>
  <c r="BG346" i="13" s="1"/>
  <c r="BF346" i="13"/>
  <c r="BH346" i="13" s="1"/>
  <c r="V347" i="13"/>
  <c r="AM347" i="13"/>
  <c r="AN347" i="13"/>
  <c r="AO347" i="13"/>
  <c r="AP347" i="13"/>
  <c r="AR347" i="13"/>
  <c r="BE347" i="13"/>
  <c r="BG347" i="13" s="1"/>
  <c r="BF347" i="13"/>
  <c r="BH347" i="13" s="1"/>
  <c r="V348" i="13"/>
  <c r="AM348" i="13"/>
  <c r="AN348" i="13"/>
  <c r="AO348" i="13"/>
  <c r="AP348" i="13"/>
  <c r="AR348" i="13"/>
  <c r="BE348" i="13"/>
  <c r="BG348" i="13" s="1"/>
  <c r="BF348" i="13"/>
  <c r="BH348" i="13" s="1"/>
  <c r="V349" i="13"/>
  <c r="AM349" i="13"/>
  <c r="AN349" i="13"/>
  <c r="AO349" i="13"/>
  <c r="AP349" i="13"/>
  <c r="AR349" i="13"/>
  <c r="BE349" i="13"/>
  <c r="BG349" i="13" s="1"/>
  <c r="BF349" i="13"/>
  <c r="BH349" i="13" s="1"/>
  <c r="V350" i="13"/>
  <c r="AM350" i="13"/>
  <c r="AN350" i="13"/>
  <c r="AO350" i="13"/>
  <c r="AP350" i="13"/>
  <c r="AR350" i="13"/>
  <c r="BE350" i="13"/>
  <c r="BG350" i="13" s="1"/>
  <c r="BF350" i="13"/>
  <c r="BH350" i="13" s="1"/>
  <c r="V351" i="13"/>
  <c r="AM351" i="13"/>
  <c r="AN351" i="13"/>
  <c r="AO351" i="13"/>
  <c r="AP351" i="13"/>
  <c r="AR351" i="13"/>
  <c r="BE351" i="13"/>
  <c r="BG351" i="13" s="1"/>
  <c r="BF351" i="13"/>
  <c r="BH351" i="13" s="1"/>
  <c r="V352" i="13"/>
  <c r="AM352" i="13"/>
  <c r="AN352" i="13"/>
  <c r="AO352" i="13"/>
  <c r="AP352" i="13"/>
  <c r="AR352" i="13"/>
  <c r="BE352" i="13"/>
  <c r="BG352" i="13" s="1"/>
  <c r="BF352" i="13"/>
  <c r="BH352" i="13" s="1"/>
  <c r="V353" i="13"/>
  <c r="AM353" i="13"/>
  <c r="AN353" i="13"/>
  <c r="AO353" i="13"/>
  <c r="AP353" i="13"/>
  <c r="AR353" i="13"/>
  <c r="BE353" i="13"/>
  <c r="BG353" i="13" s="1"/>
  <c r="BF353" i="13"/>
  <c r="BH353" i="13" s="1"/>
  <c r="V354" i="13"/>
  <c r="AM354" i="13"/>
  <c r="AN354" i="13"/>
  <c r="AO354" i="13"/>
  <c r="AP354" i="13"/>
  <c r="AR354" i="13"/>
  <c r="BE354" i="13"/>
  <c r="BG354" i="13" s="1"/>
  <c r="BF354" i="13"/>
  <c r="BH354" i="13" s="1"/>
  <c r="V355" i="13"/>
  <c r="AM355" i="13"/>
  <c r="AN355" i="13"/>
  <c r="AO355" i="13"/>
  <c r="AP355" i="13"/>
  <c r="AR355" i="13"/>
  <c r="BE355" i="13"/>
  <c r="BG355" i="13" s="1"/>
  <c r="BF355" i="13"/>
  <c r="BH355" i="13" s="1"/>
  <c r="V356" i="13"/>
  <c r="AM356" i="13"/>
  <c r="AN356" i="13"/>
  <c r="AO356" i="13"/>
  <c r="AP356" i="13"/>
  <c r="AR356" i="13"/>
  <c r="BE356" i="13"/>
  <c r="BG356" i="13" s="1"/>
  <c r="BF356" i="13"/>
  <c r="BH356" i="13" s="1"/>
  <c r="V357" i="13"/>
  <c r="AM357" i="13"/>
  <c r="AN357" i="13"/>
  <c r="AO357" i="13"/>
  <c r="AP357" i="13"/>
  <c r="AR357" i="13"/>
  <c r="BE357" i="13"/>
  <c r="BG357" i="13" s="1"/>
  <c r="BF357" i="13"/>
  <c r="BH357" i="13" s="1"/>
  <c r="V358" i="13"/>
  <c r="AM358" i="13"/>
  <c r="AN358" i="13"/>
  <c r="AO358" i="13"/>
  <c r="AP358" i="13"/>
  <c r="AR358" i="13"/>
  <c r="BE358" i="13"/>
  <c r="BG358" i="13" s="1"/>
  <c r="BF358" i="13"/>
  <c r="BH358" i="13" s="1"/>
  <c r="V359" i="13"/>
  <c r="AM359" i="13"/>
  <c r="AN359" i="13"/>
  <c r="AO359" i="13"/>
  <c r="AP359" i="13"/>
  <c r="AR359" i="13"/>
  <c r="BE359" i="13"/>
  <c r="BG359" i="13" s="1"/>
  <c r="BF359" i="13"/>
  <c r="BH359" i="13" s="1"/>
  <c r="V360" i="13"/>
  <c r="AM360" i="13"/>
  <c r="AN360" i="13"/>
  <c r="AO360" i="13"/>
  <c r="AP360" i="13"/>
  <c r="AR360" i="13"/>
  <c r="BE360" i="13"/>
  <c r="BG360" i="13" s="1"/>
  <c r="BF360" i="13"/>
  <c r="BH360" i="13" s="1"/>
  <c r="V361" i="13"/>
  <c r="AM361" i="13"/>
  <c r="AN361" i="13"/>
  <c r="AO361" i="13"/>
  <c r="AP361" i="13"/>
  <c r="AR361" i="13"/>
  <c r="BE361" i="13"/>
  <c r="BG361" i="13" s="1"/>
  <c r="BF361" i="13"/>
  <c r="BH361" i="13" s="1"/>
  <c r="V362" i="13"/>
  <c r="AM362" i="13"/>
  <c r="AN362" i="13"/>
  <c r="AO362" i="13"/>
  <c r="AP362" i="13"/>
  <c r="AR362" i="13"/>
  <c r="BE362" i="13"/>
  <c r="BG362" i="13" s="1"/>
  <c r="BF362" i="13"/>
  <c r="BH362" i="13" s="1"/>
  <c r="V363" i="13"/>
  <c r="AM363" i="13"/>
  <c r="AN363" i="13"/>
  <c r="AO363" i="13"/>
  <c r="AP363" i="13"/>
  <c r="AR363" i="13"/>
  <c r="BE363" i="13"/>
  <c r="BG363" i="13" s="1"/>
  <c r="BF363" i="13"/>
  <c r="BH363" i="13" s="1"/>
  <c r="V364" i="13"/>
  <c r="AM364" i="13"/>
  <c r="AN364" i="13"/>
  <c r="AO364" i="13"/>
  <c r="AP364" i="13"/>
  <c r="AR364" i="13"/>
  <c r="BE364" i="13"/>
  <c r="BG364" i="13" s="1"/>
  <c r="BF364" i="13"/>
  <c r="BH364" i="13" s="1"/>
  <c r="V365" i="13"/>
  <c r="AM365" i="13"/>
  <c r="AN365" i="13"/>
  <c r="AO365" i="13"/>
  <c r="AP365" i="13"/>
  <c r="AR365" i="13"/>
  <c r="BE365" i="13"/>
  <c r="BG365" i="13" s="1"/>
  <c r="BF365" i="13"/>
  <c r="BH365" i="13" s="1"/>
  <c r="V366" i="13"/>
  <c r="AM366" i="13"/>
  <c r="AN366" i="13"/>
  <c r="AO366" i="13"/>
  <c r="AP366" i="13"/>
  <c r="AR366" i="13"/>
  <c r="BE366" i="13"/>
  <c r="BG366" i="13" s="1"/>
  <c r="BF366" i="13"/>
  <c r="BH366" i="13" s="1"/>
  <c r="V367" i="13"/>
  <c r="AM367" i="13"/>
  <c r="AN367" i="13"/>
  <c r="AO367" i="13"/>
  <c r="AP367" i="13"/>
  <c r="AR367" i="13"/>
  <c r="BE367" i="13"/>
  <c r="BG367" i="13" s="1"/>
  <c r="BF367" i="13"/>
  <c r="BH367" i="13" s="1"/>
  <c r="V368" i="13"/>
  <c r="AM368" i="13"/>
  <c r="AN368" i="13"/>
  <c r="AO368" i="13"/>
  <c r="AP368" i="13"/>
  <c r="AR368" i="13"/>
  <c r="BE368" i="13"/>
  <c r="BG368" i="13" s="1"/>
  <c r="BF368" i="13"/>
  <c r="BH368" i="13" s="1"/>
  <c r="V369" i="13"/>
  <c r="AM369" i="13"/>
  <c r="AN369" i="13"/>
  <c r="AO369" i="13"/>
  <c r="AP369" i="13"/>
  <c r="AR369" i="13"/>
  <c r="BE369" i="13"/>
  <c r="BG369" i="13" s="1"/>
  <c r="BF369" i="13"/>
  <c r="BH369" i="13" s="1"/>
  <c r="V370" i="13"/>
  <c r="AM370" i="13"/>
  <c r="AN370" i="13"/>
  <c r="AO370" i="13"/>
  <c r="AP370" i="13"/>
  <c r="AR370" i="13"/>
  <c r="BE370" i="13"/>
  <c r="BG370" i="13" s="1"/>
  <c r="BF370" i="13"/>
  <c r="BH370" i="13" s="1"/>
  <c r="V371" i="13"/>
  <c r="AM371" i="13"/>
  <c r="AN371" i="13"/>
  <c r="AO371" i="13"/>
  <c r="AP371" i="13"/>
  <c r="AR371" i="13"/>
  <c r="BE371" i="13"/>
  <c r="BG371" i="13" s="1"/>
  <c r="BF371" i="13"/>
  <c r="BH371" i="13" s="1"/>
  <c r="V372" i="13"/>
  <c r="AM372" i="13"/>
  <c r="AN372" i="13"/>
  <c r="AO372" i="13"/>
  <c r="AP372" i="13"/>
  <c r="AR372" i="13"/>
  <c r="BE372" i="13"/>
  <c r="BG372" i="13" s="1"/>
  <c r="BF372" i="13"/>
  <c r="BH372" i="13" s="1"/>
  <c r="V373" i="13"/>
  <c r="AM373" i="13"/>
  <c r="AN373" i="13"/>
  <c r="AO373" i="13"/>
  <c r="AP373" i="13"/>
  <c r="AR373" i="13"/>
  <c r="BE373" i="13"/>
  <c r="BG373" i="13" s="1"/>
  <c r="BF373" i="13"/>
  <c r="BH373" i="13" s="1"/>
  <c r="V374" i="13"/>
  <c r="AM374" i="13"/>
  <c r="AN374" i="13"/>
  <c r="AO374" i="13"/>
  <c r="AP374" i="13"/>
  <c r="AR374" i="13"/>
  <c r="BE374" i="13"/>
  <c r="BG374" i="13" s="1"/>
  <c r="BF374" i="13"/>
  <c r="BH374" i="13" s="1"/>
  <c r="V375" i="13"/>
  <c r="AM375" i="13"/>
  <c r="AN375" i="13"/>
  <c r="AO375" i="13"/>
  <c r="AP375" i="13"/>
  <c r="AR375" i="13"/>
  <c r="BE375" i="13"/>
  <c r="BG375" i="13" s="1"/>
  <c r="BF375" i="13"/>
  <c r="BH375" i="13" s="1"/>
  <c r="V376" i="13"/>
  <c r="AM376" i="13"/>
  <c r="AN376" i="13"/>
  <c r="AO376" i="13"/>
  <c r="AP376" i="13"/>
  <c r="AR376" i="13"/>
  <c r="BE376" i="13"/>
  <c r="BG376" i="13" s="1"/>
  <c r="BF376" i="13"/>
  <c r="BH376" i="13" s="1"/>
  <c r="V377" i="13"/>
  <c r="AM377" i="13"/>
  <c r="AN377" i="13"/>
  <c r="AO377" i="13"/>
  <c r="AP377" i="13"/>
  <c r="AR377" i="13"/>
  <c r="BE377" i="13"/>
  <c r="BG377" i="13" s="1"/>
  <c r="BF377" i="13"/>
  <c r="BH377" i="13" s="1"/>
  <c r="V378" i="13"/>
  <c r="AM378" i="13"/>
  <c r="AN378" i="13"/>
  <c r="AO378" i="13"/>
  <c r="AP378" i="13"/>
  <c r="AR378" i="13"/>
  <c r="BE378" i="13"/>
  <c r="BG378" i="13" s="1"/>
  <c r="BF378" i="13"/>
  <c r="BH378" i="13" s="1"/>
  <c r="V379" i="13"/>
  <c r="AM379" i="13"/>
  <c r="AN379" i="13"/>
  <c r="AO379" i="13"/>
  <c r="AP379" i="13"/>
  <c r="AR379" i="13"/>
  <c r="BE379" i="13"/>
  <c r="BG379" i="13" s="1"/>
  <c r="BF379" i="13"/>
  <c r="BH379" i="13" s="1"/>
  <c r="V380" i="13"/>
  <c r="AM380" i="13"/>
  <c r="AN380" i="13"/>
  <c r="AO380" i="13"/>
  <c r="AP380" i="13"/>
  <c r="AR380" i="13"/>
  <c r="BE380" i="13"/>
  <c r="BG380" i="13" s="1"/>
  <c r="BF380" i="13"/>
  <c r="BH380" i="13" s="1"/>
  <c r="V381" i="13"/>
  <c r="AM381" i="13"/>
  <c r="AN381" i="13"/>
  <c r="AO381" i="13"/>
  <c r="AP381" i="13"/>
  <c r="AR381" i="13"/>
  <c r="BE381" i="13"/>
  <c r="BG381" i="13" s="1"/>
  <c r="BF381" i="13"/>
  <c r="BH381" i="13" s="1"/>
  <c r="V382" i="13"/>
  <c r="AM382" i="13"/>
  <c r="AN382" i="13"/>
  <c r="AO382" i="13"/>
  <c r="AP382" i="13"/>
  <c r="AR382" i="13"/>
  <c r="BE382" i="13"/>
  <c r="BG382" i="13" s="1"/>
  <c r="BF382" i="13"/>
  <c r="BH382" i="13" s="1"/>
  <c r="V383" i="13"/>
  <c r="AM383" i="13"/>
  <c r="AN383" i="13"/>
  <c r="AO383" i="13"/>
  <c r="AP383" i="13"/>
  <c r="AR383" i="13"/>
  <c r="BE383" i="13"/>
  <c r="BG383" i="13" s="1"/>
  <c r="BF383" i="13"/>
  <c r="BH383" i="13" s="1"/>
  <c r="V384" i="13"/>
  <c r="AM384" i="13"/>
  <c r="AN384" i="13"/>
  <c r="AO384" i="13"/>
  <c r="AP384" i="13"/>
  <c r="AR384" i="13"/>
  <c r="BE384" i="13"/>
  <c r="BG384" i="13" s="1"/>
  <c r="BF384" i="13"/>
  <c r="BH384" i="13" s="1"/>
  <c r="V385" i="13"/>
  <c r="AM385" i="13"/>
  <c r="AN385" i="13"/>
  <c r="AO385" i="13"/>
  <c r="AP385" i="13"/>
  <c r="AR385" i="13"/>
  <c r="BE385" i="13"/>
  <c r="BG385" i="13" s="1"/>
  <c r="BF385" i="13"/>
  <c r="BH385" i="13" s="1"/>
  <c r="V386" i="13"/>
  <c r="AM386" i="13"/>
  <c r="AN386" i="13"/>
  <c r="AO386" i="13"/>
  <c r="AP386" i="13"/>
  <c r="AR386" i="13"/>
  <c r="BE386" i="13"/>
  <c r="BG386" i="13" s="1"/>
  <c r="BF386" i="13"/>
  <c r="BH386" i="13" s="1"/>
  <c r="V387" i="13"/>
  <c r="AM387" i="13"/>
  <c r="AN387" i="13"/>
  <c r="AO387" i="13"/>
  <c r="AP387" i="13"/>
  <c r="AR387" i="13"/>
  <c r="BE387" i="13"/>
  <c r="BG387" i="13" s="1"/>
  <c r="BF387" i="13"/>
  <c r="BH387" i="13" s="1"/>
  <c r="V388" i="13"/>
  <c r="AM388" i="13"/>
  <c r="AN388" i="13"/>
  <c r="AO388" i="13"/>
  <c r="AP388" i="13"/>
  <c r="AR388" i="13"/>
  <c r="BE388" i="13"/>
  <c r="BG388" i="13" s="1"/>
  <c r="BF388" i="13"/>
  <c r="BH388" i="13" s="1"/>
  <c r="V389" i="13"/>
  <c r="AM389" i="13"/>
  <c r="AN389" i="13"/>
  <c r="AO389" i="13"/>
  <c r="AP389" i="13"/>
  <c r="AR389" i="13"/>
  <c r="BE389" i="13"/>
  <c r="BG389" i="13" s="1"/>
  <c r="BF389" i="13"/>
  <c r="BH389" i="13" s="1"/>
  <c r="V390" i="13"/>
  <c r="AM390" i="13"/>
  <c r="AN390" i="13"/>
  <c r="AO390" i="13"/>
  <c r="AP390" i="13"/>
  <c r="AR390" i="13"/>
  <c r="BE390" i="13"/>
  <c r="BG390" i="13" s="1"/>
  <c r="BF390" i="13"/>
  <c r="BH390" i="13" s="1"/>
  <c r="V391" i="13"/>
  <c r="AM391" i="13"/>
  <c r="AN391" i="13"/>
  <c r="AO391" i="13"/>
  <c r="AP391" i="13"/>
  <c r="AR391" i="13"/>
  <c r="BE391" i="13"/>
  <c r="BG391" i="13" s="1"/>
  <c r="BF391" i="13"/>
  <c r="BH391" i="13" s="1"/>
  <c r="V392" i="13"/>
  <c r="AM392" i="13"/>
  <c r="AN392" i="13"/>
  <c r="AO392" i="13"/>
  <c r="AP392" i="13"/>
  <c r="AR392" i="13"/>
  <c r="BE392" i="13"/>
  <c r="BG392" i="13" s="1"/>
  <c r="BF392" i="13"/>
  <c r="BH392" i="13" s="1"/>
  <c r="V393" i="13"/>
  <c r="AM393" i="13"/>
  <c r="AN393" i="13"/>
  <c r="AO393" i="13"/>
  <c r="AP393" i="13"/>
  <c r="AR393" i="13"/>
  <c r="BE393" i="13"/>
  <c r="BG393" i="13" s="1"/>
  <c r="BF393" i="13"/>
  <c r="BH393" i="13" s="1"/>
  <c r="V394" i="13"/>
  <c r="AM394" i="13"/>
  <c r="AN394" i="13"/>
  <c r="AO394" i="13"/>
  <c r="AP394" i="13"/>
  <c r="AR394" i="13"/>
  <c r="BE394" i="13"/>
  <c r="BG394" i="13" s="1"/>
  <c r="BF394" i="13"/>
  <c r="BH394" i="13" s="1"/>
  <c r="V395" i="13"/>
  <c r="AM395" i="13"/>
  <c r="AN395" i="13"/>
  <c r="AO395" i="13"/>
  <c r="AP395" i="13"/>
  <c r="AR395" i="13"/>
  <c r="BE395" i="13"/>
  <c r="BG395" i="13" s="1"/>
  <c r="BF395" i="13"/>
  <c r="BH395" i="13" s="1"/>
  <c r="V396" i="13"/>
  <c r="AM396" i="13"/>
  <c r="AN396" i="13"/>
  <c r="AO396" i="13"/>
  <c r="AP396" i="13"/>
  <c r="AR396" i="13"/>
  <c r="BE396" i="13"/>
  <c r="BG396" i="13" s="1"/>
  <c r="BF396" i="13"/>
  <c r="BH396" i="13" s="1"/>
  <c r="V397" i="13"/>
  <c r="AM397" i="13"/>
  <c r="AN397" i="13"/>
  <c r="AO397" i="13"/>
  <c r="AP397" i="13"/>
  <c r="AR397" i="13"/>
  <c r="BE397" i="13"/>
  <c r="BG397" i="13" s="1"/>
  <c r="BF397" i="13"/>
  <c r="BH397" i="13" s="1"/>
  <c r="V398" i="13"/>
  <c r="AM398" i="13"/>
  <c r="AN398" i="13"/>
  <c r="AO398" i="13"/>
  <c r="AP398" i="13"/>
  <c r="AR398" i="13"/>
  <c r="BE398" i="13"/>
  <c r="BG398" i="13" s="1"/>
  <c r="BF398" i="13"/>
  <c r="BH398" i="13" s="1"/>
  <c r="V399" i="13"/>
  <c r="AM399" i="13"/>
  <c r="AN399" i="13"/>
  <c r="AO399" i="13"/>
  <c r="AP399" i="13"/>
  <c r="AR399" i="13"/>
  <c r="BE399" i="13"/>
  <c r="BG399" i="13" s="1"/>
  <c r="BF399" i="13"/>
  <c r="BH399" i="13" s="1"/>
  <c r="V400" i="13"/>
  <c r="AM400" i="13"/>
  <c r="AN400" i="13"/>
  <c r="AO400" i="13"/>
  <c r="AP400" i="13"/>
  <c r="AR400" i="13"/>
  <c r="BE400" i="13"/>
  <c r="BG400" i="13" s="1"/>
  <c r="BF400" i="13"/>
  <c r="BH400" i="13" s="1"/>
  <c r="V401" i="13"/>
  <c r="AM401" i="13"/>
  <c r="AN401" i="13"/>
  <c r="AO401" i="13"/>
  <c r="AP401" i="13"/>
  <c r="AR401" i="13"/>
  <c r="BE401" i="13"/>
  <c r="BG401" i="13" s="1"/>
  <c r="BF401" i="13"/>
  <c r="BH401" i="13" s="1"/>
  <c r="V402" i="13"/>
  <c r="AM402" i="13"/>
  <c r="AN402" i="13"/>
  <c r="AO402" i="13"/>
  <c r="AP402" i="13"/>
  <c r="AR402" i="13"/>
  <c r="BE402" i="13"/>
  <c r="BG402" i="13" s="1"/>
  <c r="BF402" i="13"/>
  <c r="BH402" i="13" s="1"/>
  <c r="V403" i="13"/>
  <c r="AM403" i="13"/>
  <c r="AN403" i="13"/>
  <c r="AO403" i="13"/>
  <c r="AP403" i="13"/>
  <c r="AR403" i="13"/>
  <c r="BE403" i="13"/>
  <c r="BG403" i="13" s="1"/>
  <c r="BF403" i="13"/>
  <c r="BH403" i="13" s="1"/>
  <c r="V404" i="13"/>
  <c r="AM404" i="13"/>
  <c r="AN404" i="13"/>
  <c r="AO404" i="13"/>
  <c r="AP404" i="13"/>
  <c r="AR404" i="13"/>
  <c r="BE404" i="13"/>
  <c r="BG404" i="13" s="1"/>
  <c r="BF404" i="13"/>
  <c r="BH404" i="13" s="1"/>
  <c r="V405" i="13"/>
  <c r="AM405" i="13"/>
  <c r="AN405" i="13"/>
  <c r="AO405" i="13"/>
  <c r="AP405" i="13"/>
  <c r="AR405" i="13"/>
  <c r="BE405" i="13"/>
  <c r="BG405" i="13" s="1"/>
  <c r="BF405" i="13"/>
  <c r="BH405" i="13" s="1"/>
  <c r="V406" i="13"/>
  <c r="AM406" i="13"/>
  <c r="AN406" i="13"/>
  <c r="AO406" i="13"/>
  <c r="AP406" i="13"/>
  <c r="AR406" i="13"/>
  <c r="BE406" i="13"/>
  <c r="BG406" i="13" s="1"/>
  <c r="BF406" i="13"/>
  <c r="BH406" i="13" s="1"/>
  <c r="V407" i="13"/>
  <c r="AM407" i="13"/>
  <c r="AN407" i="13"/>
  <c r="AO407" i="13"/>
  <c r="AP407" i="13"/>
  <c r="AR407" i="13"/>
  <c r="BE407" i="13"/>
  <c r="BG407" i="13" s="1"/>
  <c r="BF407" i="13"/>
  <c r="BH407" i="13" s="1"/>
  <c r="V408" i="13"/>
  <c r="AM408" i="13"/>
  <c r="AN408" i="13"/>
  <c r="AO408" i="13"/>
  <c r="AP408" i="13"/>
  <c r="AR408" i="13"/>
  <c r="BE408" i="13"/>
  <c r="BG408" i="13" s="1"/>
  <c r="BF408" i="13"/>
  <c r="BH408" i="13" s="1"/>
  <c r="V409" i="13"/>
  <c r="AM409" i="13"/>
  <c r="AN409" i="13"/>
  <c r="AO409" i="13"/>
  <c r="AP409" i="13"/>
  <c r="AR409" i="13"/>
  <c r="BE409" i="13"/>
  <c r="BG409" i="13" s="1"/>
  <c r="BF409" i="13"/>
  <c r="BH409" i="13" s="1"/>
  <c r="V410" i="13"/>
  <c r="AM410" i="13"/>
  <c r="AN410" i="13"/>
  <c r="AO410" i="13"/>
  <c r="AP410" i="13"/>
  <c r="AR410" i="13"/>
  <c r="BE410" i="13"/>
  <c r="BG410" i="13" s="1"/>
  <c r="BF410" i="13"/>
  <c r="BH410" i="13" s="1"/>
  <c r="V411" i="13"/>
  <c r="AM411" i="13"/>
  <c r="AN411" i="13"/>
  <c r="AO411" i="13"/>
  <c r="AP411" i="13"/>
  <c r="AR411" i="13"/>
  <c r="BE411" i="13"/>
  <c r="BG411" i="13" s="1"/>
  <c r="BF411" i="13"/>
  <c r="BH411" i="13" s="1"/>
  <c r="V412" i="13"/>
  <c r="AM412" i="13"/>
  <c r="AN412" i="13"/>
  <c r="AO412" i="13"/>
  <c r="AP412" i="13"/>
  <c r="AR412" i="13"/>
  <c r="BE412" i="13"/>
  <c r="BG412" i="13" s="1"/>
  <c r="BF412" i="13"/>
  <c r="BH412" i="13" s="1"/>
  <c r="V413" i="13"/>
  <c r="AM413" i="13"/>
  <c r="AN413" i="13"/>
  <c r="AO413" i="13"/>
  <c r="AP413" i="13"/>
  <c r="AR413" i="13"/>
  <c r="BE413" i="13"/>
  <c r="BG413" i="13" s="1"/>
  <c r="BF413" i="13"/>
  <c r="BH413" i="13" s="1"/>
  <c r="V414" i="13"/>
  <c r="AM414" i="13"/>
  <c r="AN414" i="13"/>
  <c r="AO414" i="13"/>
  <c r="AP414" i="13"/>
  <c r="AR414" i="13"/>
  <c r="BE414" i="13"/>
  <c r="BG414" i="13" s="1"/>
  <c r="BF414" i="13"/>
  <c r="BH414" i="13" s="1"/>
  <c r="V415" i="13"/>
  <c r="AM415" i="13"/>
  <c r="AN415" i="13"/>
  <c r="AO415" i="13"/>
  <c r="AP415" i="13"/>
  <c r="AR415" i="13"/>
  <c r="BE415" i="13"/>
  <c r="BG415" i="13" s="1"/>
  <c r="BF415" i="13"/>
  <c r="BH415" i="13" s="1"/>
  <c r="V416" i="13"/>
  <c r="AM416" i="13"/>
  <c r="AN416" i="13"/>
  <c r="AO416" i="13"/>
  <c r="AP416" i="13"/>
  <c r="AR416" i="13"/>
  <c r="BE416" i="13"/>
  <c r="BG416" i="13" s="1"/>
  <c r="BF416" i="13"/>
  <c r="BH416" i="13" s="1"/>
  <c r="V417" i="13"/>
  <c r="AM417" i="13"/>
  <c r="AN417" i="13"/>
  <c r="AO417" i="13"/>
  <c r="AP417" i="13"/>
  <c r="AR417" i="13"/>
  <c r="BE417" i="13"/>
  <c r="BG417" i="13" s="1"/>
  <c r="BF417" i="13"/>
  <c r="BH417" i="13" s="1"/>
  <c r="V418" i="13"/>
  <c r="AM418" i="13"/>
  <c r="AN418" i="13"/>
  <c r="AO418" i="13"/>
  <c r="AP418" i="13"/>
  <c r="AR418" i="13"/>
  <c r="BE418" i="13"/>
  <c r="BG418" i="13" s="1"/>
  <c r="BF418" i="13"/>
  <c r="BH418" i="13" s="1"/>
  <c r="V419" i="13"/>
  <c r="AM419" i="13"/>
  <c r="AN419" i="13"/>
  <c r="AO419" i="13"/>
  <c r="AP419" i="13"/>
  <c r="AR419" i="13"/>
  <c r="BE419" i="13"/>
  <c r="BG419" i="13" s="1"/>
  <c r="BF419" i="13"/>
  <c r="BH419" i="13" s="1"/>
  <c r="V420" i="13"/>
  <c r="AM420" i="13"/>
  <c r="AN420" i="13"/>
  <c r="AO420" i="13"/>
  <c r="AP420" i="13"/>
  <c r="AR420" i="13"/>
  <c r="BE420" i="13"/>
  <c r="BG420" i="13" s="1"/>
  <c r="BF420" i="13"/>
  <c r="BH420" i="13" s="1"/>
  <c r="V421" i="13"/>
  <c r="AM421" i="13"/>
  <c r="AN421" i="13"/>
  <c r="AO421" i="13"/>
  <c r="AP421" i="13"/>
  <c r="AR421" i="13"/>
  <c r="BE421" i="13"/>
  <c r="BG421" i="13" s="1"/>
  <c r="BF421" i="13"/>
  <c r="BH421" i="13" s="1"/>
  <c r="V422" i="13"/>
  <c r="AM422" i="13"/>
  <c r="AN422" i="13"/>
  <c r="AO422" i="13"/>
  <c r="AP422" i="13"/>
  <c r="AR422" i="13"/>
  <c r="BE422" i="13"/>
  <c r="BG422" i="13" s="1"/>
  <c r="BF422" i="13"/>
  <c r="BH422" i="13" s="1"/>
  <c r="V423" i="13"/>
  <c r="AM423" i="13"/>
  <c r="AN423" i="13"/>
  <c r="AO423" i="13"/>
  <c r="AP423" i="13"/>
  <c r="AR423" i="13"/>
  <c r="BE423" i="13"/>
  <c r="BG423" i="13" s="1"/>
  <c r="BF423" i="13"/>
  <c r="BH423" i="13" s="1"/>
  <c r="V424" i="13"/>
  <c r="AM424" i="13"/>
  <c r="AN424" i="13"/>
  <c r="AO424" i="13"/>
  <c r="AP424" i="13"/>
  <c r="AR424" i="13"/>
  <c r="BE424" i="13"/>
  <c r="BG424" i="13" s="1"/>
  <c r="BF424" i="13"/>
  <c r="BH424" i="13" s="1"/>
  <c r="V425" i="13"/>
  <c r="AM425" i="13"/>
  <c r="AN425" i="13"/>
  <c r="AO425" i="13"/>
  <c r="AP425" i="13"/>
  <c r="AR425" i="13"/>
  <c r="BE425" i="13"/>
  <c r="BG425" i="13" s="1"/>
  <c r="BF425" i="13"/>
  <c r="BH425" i="13" s="1"/>
  <c r="V426" i="13"/>
  <c r="AM426" i="13"/>
  <c r="AN426" i="13"/>
  <c r="AO426" i="13"/>
  <c r="AP426" i="13"/>
  <c r="AR426" i="13"/>
  <c r="BE426" i="13"/>
  <c r="BG426" i="13" s="1"/>
  <c r="BF426" i="13"/>
  <c r="BH426" i="13" s="1"/>
  <c r="V427" i="13"/>
  <c r="AM427" i="13"/>
  <c r="AN427" i="13"/>
  <c r="AO427" i="13"/>
  <c r="AP427" i="13"/>
  <c r="AR427" i="13"/>
  <c r="BE427" i="13"/>
  <c r="BG427" i="13" s="1"/>
  <c r="BF427" i="13"/>
  <c r="BH427" i="13" s="1"/>
  <c r="V428" i="13"/>
  <c r="AM428" i="13"/>
  <c r="AN428" i="13"/>
  <c r="AO428" i="13"/>
  <c r="AP428" i="13"/>
  <c r="AR428" i="13"/>
  <c r="BE428" i="13"/>
  <c r="BG428" i="13" s="1"/>
  <c r="BF428" i="13"/>
  <c r="BH428" i="13" s="1"/>
  <c r="V429" i="13"/>
  <c r="AM429" i="13"/>
  <c r="AN429" i="13"/>
  <c r="AO429" i="13"/>
  <c r="AP429" i="13"/>
  <c r="AR429" i="13"/>
  <c r="BE429" i="13"/>
  <c r="BG429" i="13" s="1"/>
  <c r="BF429" i="13"/>
  <c r="BH429" i="13" s="1"/>
  <c r="V430" i="13"/>
  <c r="AM430" i="13"/>
  <c r="AN430" i="13"/>
  <c r="AO430" i="13"/>
  <c r="AP430" i="13"/>
  <c r="AR430" i="13"/>
  <c r="BE430" i="13"/>
  <c r="BG430" i="13" s="1"/>
  <c r="BF430" i="13"/>
  <c r="BH430" i="13" s="1"/>
  <c r="V431" i="13"/>
  <c r="AM431" i="13"/>
  <c r="AN431" i="13"/>
  <c r="AO431" i="13"/>
  <c r="AP431" i="13"/>
  <c r="AR431" i="13"/>
  <c r="BE431" i="13"/>
  <c r="BG431" i="13" s="1"/>
  <c r="BF431" i="13"/>
  <c r="BH431" i="13" s="1"/>
  <c r="V432" i="13"/>
  <c r="AM432" i="13"/>
  <c r="AN432" i="13"/>
  <c r="AO432" i="13"/>
  <c r="AP432" i="13"/>
  <c r="AR432" i="13"/>
  <c r="BE432" i="13"/>
  <c r="BG432" i="13" s="1"/>
  <c r="BF432" i="13"/>
  <c r="BH432" i="13" s="1"/>
  <c r="V433" i="13"/>
  <c r="AM433" i="13"/>
  <c r="AN433" i="13"/>
  <c r="AO433" i="13"/>
  <c r="AP433" i="13"/>
  <c r="AR433" i="13"/>
  <c r="BE433" i="13"/>
  <c r="BG433" i="13" s="1"/>
  <c r="BF433" i="13"/>
  <c r="BH433" i="13" s="1"/>
  <c r="V434" i="13"/>
  <c r="AM434" i="13"/>
  <c r="AN434" i="13"/>
  <c r="AO434" i="13"/>
  <c r="AP434" i="13"/>
  <c r="AR434" i="13"/>
  <c r="BE434" i="13"/>
  <c r="BG434" i="13" s="1"/>
  <c r="BF434" i="13"/>
  <c r="BH434" i="13" s="1"/>
  <c r="V435" i="13"/>
  <c r="AM435" i="13"/>
  <c r="AN435" i="13"/>
  <c r="AO435" i="13"/>
  <c r="AP435" i="13"/>
  <c r="AR435" i="13"/>
  <c r="BE435" i="13"/>
  <c r="BG435" i="13" s="1"/>
  <c r="BF435" i="13"/>
  <c r="BH435" i="13" s="1"/>
  <c r="V436" i="13"/>
  <c r="AM436" i="13"/>
  <c r="AN436" i="13"/>
  <c r="AO436" i="13"/>
  <c r="AP436" i="13"/>
  <c r="AR436" i="13"/>
  <c r="BE436" i="13"/>
  <c r="BG436" i="13" s="1"/>
  <c r="BF436" i="13"/>
  <c r="BH436" i="13" s="1"/>
  <c r="V437" i="13"/>
  <c r="AM437" i="13"/>
  <c r="AN437" i="13"/>
  <c r="AO437" i="13"/>
  <c r="AP437" i="13"/>
  <c r="AR437" i="13"/>
  <c r="BE437" i="13"/>
  <c r="BG437" i="13" s="1"/>
  <c r="BF437" i="13"/>
  <c r="BH437" i="13" s="1"/>
  <c r="V438" i="13"/>
  <c r="AM438" i="13"/>
  <c r="AN438" i="13"/>
  <c r="AO438" i="13"/>
  <c r="AP438" i="13"/>
  <c r="AR438" i="13"/>
  <c r="BE438" i="13"/>
  <c r="BG438" i="13" s="1"/>
  <c r="BF438" i="13"/>
  <c r="BH438" i="13" s="1"/>
  <c r="V439" i="13"/>
  <c r="AM439" i="13"/>
  <c r="AN439" i="13"/>
  <c r="AO439" i="13"/>
  <c r="AP439" i="13"/>
  <c r="AR439" i="13"/>
  <c r="BE439" i="13"/>
  <c r="BG439" i="13" s="1"/>
  <c r="BF439" i="13"/>
  <c r="BH439" i="13" s="1"/>
  <c r="V440" i="13"/>
  <c r="AM440" i="13"/>
  <c r="AN440" i="13"/>
  <c r="AO440" i="13"/>
  <c r="AP440" i="13"/>
  <c r="AR440" i="13"/>
  <c r="BE440" i="13"/>
  <c r="BG440" i="13" s="1"/>
  <c r="BF440" i="13"/>
  <c r="BH440" i="13" s="1"/>
  <c r="V441" i="13"/>
  <c r="AM441" i="13"/>
  <c r="AN441" i="13"/>
  <c r="AO441" i="13"/>
  <c r="AP441" i="13"/>
  <c r="AR441" i="13"/>
  <c r="BE441" i="13"/>
  <c r="BG441" i="13" s="1"/>
  <c r="BF441" i="13"/>
  <c r="BH441" i="13" s="1"/>
  <c r="V442" i="13"/>
  <c r="AM442" i="13"/>
  <c r="AN442" i="13"/>
  <c r="AO442" i="13"/>
  <c r="AP442" i="13"/>
  <c r="AR442" i="13"/>
  <c r="BE442" i="13"/>
  <c r="BG442" i="13" s="1"/>
  <c r="BF442" i="13"/>
  <c r="BH442" i="13" s="1"/>
  <c r="V443" i="13"/>
  <c r="AM443" i="13"/>
  <c r="AN443" i="13"/>
  <c r="AO443" i="13"/>
  <c r="AP443" i="13"/>
  <c r="AR443" i="13"/>
  <c r="BE443" i="13"/>
  <c r="BG443" i="13" s="1"/>
  <c r="BF443" i="13"/>
  <c r="BH443" i="13" s="1"/>
  <c r="V444" i="13"/>
  <c r="AM444" i="13"/>
  <c r="AN444" i="13"/>
  <c r="AO444" i="13"/>
  <c r="AP444" i="13"/>
  <c r="AR444" i="13"/>
  <c r="BE444" i="13"/>
  <c r="BG444" i="13" s="1"/>
  <c r="BF444" i="13"/>
  <c r="BH444" i="13" s="1"/>
  <c r="V445" i="13"/>
  <c r="AM445" i="13"/>
  <c r="AN445" i="13"/>
  <c r="AO445" i="13"/>
  <c r="AP445" i="13"/>
  <c r="AR445" i="13"/>
  <c r="BE445" i="13"/>
  <c r="BG445" i="13" s="1"/>
  <c r="BF445" i="13"/>
  <c r="BH445" i="13" s="1"/>
  <c r="V446" i="13"/>
  <c r="AM446" i="13"/>
  <c r="AN446" i="13"/>
  <c r="AO446" i="13"/>
  <c r="AP446" i="13"/>
  <c r="AR446" i="13"/>
  <c r="BE446" i="13"/>
  <c r="BG446" i="13" s="1"/>
  <c r="BF446" i="13"/>
  <c r="BH446" i="13" s="1"/>
  <c r="V447" i="13"/>
  <c r="AM447" i="13"/>
  <c r="AN447" i="13"/>
  <c r="AO447" i="13"/>
  <c r="AP447" i="13"/>
  <c r="AR447" i="13"/>
  <c r="BE447" i="13"/>
  <c r="BG447" i="13" s="1"/>
  <c r="BF447" i="13"/>
  <c r="BH447" i="13" s="1"/>
  <c r="V448" i="13"/>
  <c r="AM448" i="13"/>
  <c r="AN448" i="13"/>
  <c r="AO448" i="13"/>
  <c r="AP448" i="13"/>
  <c r="AR448" i="13"/>
  <c r="BE448" i="13"/>
  <c r="BG448" i="13" s="1"/>
  <c r="BF448" i="13"/>
  <c r="BH448" i="13" s="1"/>
  <c r="V449" i="13"/>
  <c r="AM449" i="13"/>
  <c r="AN449" i="13"/>
  <c r="AO449" i="13"/>
  <c r="AP449" i="13"/>
  <c r="AR449" i="13"/>
  <c r="BE449" i="13"/>
  <c r="BG449" i="13" s="1"/>
  <c r="BF449" i="13"/>
  <c r="BH449" i="13" s="1"/>
  <c r="V450" i="13"/>
  <c r="AM450" i="13"/>
  <c r="AN450" i="13"/>
  <c r="AO450" i="13"/>
  <c r="AP450" i="13"/>
  <c r="AR450" i="13"/>
  <c r="BE450" i="13"/>
  <c r="BG450" i="13" s="1"/>
  <c r="BF450" i="13"/>
  <c r="BH450" i="13" s="1"/>
  <c r="V451" i="13"/>
  <c r="AM451" i="13"/>
  <c r="AN451" i="13"/>
  <c r="AO451" i="13"/>
  <c r="AP451" i="13"/>
  <c r="AR451" i="13"/>
  <c r="BE451" i="13"/>
  <c r="BG451" i="13" s="1"/>
  <c r="BF451" i="13"/>
  <c r="BH451" i="13" s="1"/>
  <c r="V452" i="13"/>
  <c r="AM452" i="13"/>
  <c r="AN452" i="13"/>
  <c r="AO452" i="13"/>
  <c r="AP452" i="13"/>
  <c r="AR452" i="13"/>
  <c r="BE452" i="13"/>
  <c r="BG452" i="13" s="1"/>
  <c r="BF452" i="13"/>
  <c r="BH452" i="13" s="1"/>
  <c r="V453" i="13"/>
  <c r="AM453" i="13"/>
  <c r="AN453" i="13"/>
  <c r="AO453" i="13"/>
  <c r="AP453" i="13"/>
  <c r="AR453" i="13"/>
  <c r="BE453" i="13"/>
  <c r="BG453" i="13" s="1"/>
  <c r="BF453" i="13"/>
  <c r="BH453" i="13" s="1"/>
  <c r="V454" i="13"/>
  <c r="AM454" i="13"/>
  <c r="AN454" i="13"/>
  <c r="AO454" i="13"/>
  <c r="AP454" i="13"/>
  <c r="AR454" i="13"/>
  <c r="BE454" i="13"/>
  <c r="BG454" i="13" s="1"/>
  <c r="BF454" i="13"/>
  <c r="BH454" i="13" s="1"/>
  <c r="V455" i="13"/>
  <c r="AM455" i="13"/>
  <c r="AN455" i="13"/>
  <c r="AO455" i="13"/>
  <c r="AP455" i="13"/>
  <c r="AR455" i="13"/>
  <c r="BE455" i="13"/>
  <c r="BG455" i="13" s="1"/>
  <c r="BF455" i="13"/>
  <c r="BH455" i="13" s="1"/>
  <c r="V456" i="13"/>
  <c r="AM456" i="13"/>
  <c r="AN456" i="13"/>
  <c r="AO456" i="13"/>
  <c r="AP456" i="13"/>
  <c r="AR456" i="13"/>
  <c r="BE456" i="13"/>
  <c r="BG456" i="13" s="1"/>
  <c r="BF456" i="13"/>
  <c r="BH456" i="13" s="1"/>
  <c r="V457" i="13"/>
  <c r="AM457" i="13"/>
  <c r="AN457" i="13"/>
  <c r="AO457" i="13"/>
  <c r="AP457" i="13"/>
  <c r="AR457" i="13"/>
  <c r="BE457" i="13"/>
  <c r="BG457" i="13" s="1"/>
  <c r="BF457" i="13"/>
  <c r="BH457" i="13" s="1"/>
  <c r="V458" i="13"/>
  <c r="AM458" i="13"/>
  <c r="AN458" i="13"/>
  <c r="AO458" i="13"/>
  <c r="AP458" i="13"/>
  <c r="AR458" i="13"/>
  <c r="BE458" i="13"/>
  <c r="BG458" i="13" s="1"/>
  <c r="BF458" i="13"/>
  <c r="BH458" i="13" s="1"/>
  <c r="V459" i="13"/>
  <c r="AM459" i="13"/>
  <c r="AN459" i="13"/>
  <c r="AO459" i="13"/>
  <c r="AP459" i="13"/>
  <c r="AR459" i="13"/>
  <c r="BE459" i="13"/>
  <c r="BG459" i="13" s="1"/>
  <c r="BF459" i="13"/>
  <c r="BH459" i="13" s="1"/>
  <c r="V460" i="13"/>
  <c r="AM460" i="13"/>
  <c r="AN460" i="13"/>
  <c r="AO460" i="13"/>
  <c r="AP460" i="13"/>
  <c r="AR460" i="13"/>
  <c r="BE460" i="13"/>
  <c r="BG460" i="13" s="1"/>
  <c r="BF460" i="13"/>
  <c r="BH460" i="13" s="1"/>
  <c r="V461" i="13"/>
  <c r="AM461" i="13"/>
  <c r="AN461" i="13"/>
  <c r="AO461" i="13"/>
  <c r="AP461" i="13"/>
  <c r="AR461" i="13"/>
  <c r="BE461" i="13"/>
  <c r="BG461" i="13" s="1"/>
  <c r="BF461" i="13"/>
  <c r="BH461" i="13" s="1"/>
  <c r="V462" i="13"/>
  <c r="AM462" i="13"/>
  <c r="AN462" i="13"/>
  <c r="AO462" i="13"/>
  <c r="AP462" i="13"/>
  <c r="AR462" i="13"/>
  <c r="BE462" i="13"/>
  <c r="BG462" i="13" s="1"/>
  <c r="BF462" i="13"/>
  <c r="BH462" i="13" s="1"/>
  <c r="V463" i="13"/>
  <c r="AM463" i="13"/>
  <c r="AN463" i="13"/>
  <c r="AO463" i="13"/>
  <c r="AP463" i="13"/>
  <c r="AR463" i="13"/>
  <c r="BE463" i="13"/>
  <c r="BG463" i="13" s="1"/>
  <c r="BF463" i="13"/>
  <c r="BH463" i="13" s="1"/>
  <c r="V464" i="13"/>
  <c r="AM464" i="13"/>
  <c r="AN464" i="13"/>
  <c r="AO464" i="13"/>
  <c r="AP464" i="13"/>
  <c r="AR464" i="13"/>
  <c r="BE464" i="13"/>
  <c r="BG464" i="13" s="1"/>
  <c r="BF464" i="13"/>
  <c r="BH464" i="13" s="1"/>
  <c r="V465" i="13"/>
  <c r="AM465" i="13"/>
  <c r="AN465" i="13"/>
  <c r="AO465" i="13"/>
  <c r="AP465" i="13"/>
  <c r="AR465" i="13"/>
  <c r="BE465" i="13"/>
  <c r="BG465" i="13" s="1"/>
  <c r="BF465" i="13"/>
  <c r="BH465" i="13" s="1"/>
  <c r="V466" i="13"/>
  <c r="AM466" i="13"/>
  <c r="AN466" i="13"/>
  <c r="AO466" i="13"/>
  <c r="AP466" i="13"/>
  <c r="AR466" i="13"/>
  <c r="BE466" i="13"/>
  <c r="BG466" i="13" s="1"/>
  <c r="BF466" i="13"/>
  <c r="BH466" i="13" s="1"/>
  <c r="V467" i="13"/>
  <c r="AM467" i="13"/>
  <c r="AN467" i="13"/>
  <c r="AO467" i="13"/>
  <c r="AP467" i="13"/>
  <c r="AR467" i="13"/>
  <c r="BE467" i="13"/>
  <c r="BG467" i="13" s="1"/>
  <c r="BF467" i="13"/>
  <c r="BH467" i="13" s="1"/>
  <c r="V468" i="13"/>
  <c r="AM468" i="13"/>
  <c r="AN468" i="13"/>
  <c r="AO468" i="13"/>
  <c r="AP468" i="13"/>
  <c r="AR468" i="13"/>
  <c r="BE468" i="13"/>
  <c r="BG468" i="13" s="1"/>
  <c r="BF468" i="13"/>
  <c r="BH468" i="13" s="1"/>
  <c r="V469" i="13"/>
  <c r="AM469" i="13"/>
  <c r="AN469" i="13"/>
  <c r="AO469" i="13"/>
  <c r="AP469" i="13"/>
  <c r="AR469" i="13"/>
  <c r="BE469" i="13"/>
  <c r="BG469" i="13" s="1"/>
  <c r="BF469" i="13"/>
  <c r="BH469" i="13" s="1"/>
  <c r="V470" i="13"/>
  <c r="AM470" i="13"/>
  <c r="AN470" i="13"/>
  <c r="AO470" i="13"/>
  <c r="AP470" i="13"/>
  <c r="AR470" i="13"/>
  <c r="BE470" i="13"/>
  <c r="BG470" i="13" s="1"/>
  <c r="BF470" i="13"/>
  <c r="BH470" i="13" s="1"/>
  <c r="V471" i="13"/>
  <c r="AM471" i="13"/>
  <c r="AN471" i="13"/>
  <c r="AO471" i="13"/>
  <c r="AP471" i="13"/>
  <c r="AR471" i="13"/>
  <c r="BE471" i="13"/>
  <c r="BG471" i="13" s="1"/>
  <c r="BF471" i="13"/>
  <c r="BH471" i="13" s="1"/>
  <c r="V472" i="13"/>
  <c r="AM472" i="13"/>
  <c r="AN472" i="13"/>
  <c r="AO472" i="13"/>
  <c r="AP472" i="13"/>
  <c r="AR472" i="13"/>
  <c r="BE472" i="13"/>
  <c r="BG472" i="13" s="1"/>
  <c r="BF472" i="13"/>
  <c r="BH472" i="13" s="1"/>
  <c r="V473" i="13"/>
  <c r="AM473" i="13"/>
  <c r="AN473" i="13"/>
  <c r="AO473" i="13"/>
  <c r="AP473" i="13"/>
  <c r="AR473" i="13"/>
  <c r="BE473" i="13"/>
  <c r="BG473" i="13" s="1"/>
  <c r="BF473" i="13"/>
  <c r="BH473" i="13" s="1"/>
  <c r="V474" i="13"/>
  <c r="AM474" i="13"/>
  <c r="AN474" i="13"/>
  <c r="AO474" i="13"/>
  <c r="AP474" i="13"/>
  <c r="AR474" i="13"/>
  <c r="BE474" i="13"/>
  <c r="BG474" i="13" s="1"/>
  <c r="BF474" i="13"/>
  <c r="BH474" i="13" s="1"/>
  <c r="V475" i="13"/>
  <c r="AM475" i="13"/>
  <c r="AN475" i="13"/>
  <c r="AO475" i="13"/>
  <c r="AP475" i="13"/>
  <c r="AR475" i="13"/>
  <c r="BE475" i="13"/>
  <c r="BG475" i="13" s="1"/>
  <c r="BF475" i="13"/>
  <c r="BH475" i="13" s="1"/>
  <c r="V476" i="13"/>
  <c r="AM476" i="13"/>
  <c r="AN476" i="13"/>
  <c r="AR476" i="13"/>
  <c r="BE476" i="13"/>
  <c r="BG476" i="13" s="1"/>
  <c r="BF476" i="13"/>
  <c r="BH476" i="13" s="1"/>
  <c r="V477" i="13"/>
  <c r="AM477" i="13"/>
  <c r="AN477" i="13"/>
  <c r="AR477" i="13"/>
  <c r="BE477" i="13"/>
  <c r="BG477" i="13" s="1"/>
  <c r="BF477" i="13"/>
  <c r="BH477" i="13" s="1"/>
  <c r="V478" i="13"/>
  <c r="AM478" i="13"/>
  <c r="AN478" i="13"/>
  <c r="AR478" i="13"/>
  <c r="BE478" i="13"/>
  <c r="BG478" i="13" s="1"/>
  <c r="BF478" i="13"/>
  <c r="BH478" i="13" s="1"/>
  <c r="V479" i="13"/>
  <c r="AM479" i="13"/>
  <c r="AN479" i="13"/>
  <c r="AR479" i="13"/>
  <c r="BE479" i="13"/>
  <c r="BG479" i="13" s="1"/>
  <c r="BF479" i="13"/>
  <c r="BH479" i="13" s="1"/>
  <c r="V480" i="13"/>
  <c r="AM480" i="13"/>
  <c r="AN480" i="13"/>
  <c r="AR480" i="13"/>
  <c r="BE480" i="13"/>
  <c r="BG480" i="13" s="1"/>
  <c r="BF480" i="13"/>
  <c r="BH480" i="13" s="1"/>
  <c r="V481" i="13"/>
  <c r="AM481" i="13"/>
  <c r="AN481" i="13"/>
  <c r="AR481" i="13"/>
  <c r="BE481" i="13"/>
  <c r="BG481" i="13" s="1"/>
  <c r="BF481" i="13"/>
  <c r="BH481" i="13" s="1"/>
  <c r="V482" i="13"/>
  <c r="AM482" i="13"/>
  <c r="AN482" i="13"/>
  <c r="AR482" i="13"/>
  <c r="BE482" i="13"/>
  <c r="BG482" i="13" s="1"/>
  <c r="BF482" i="13"/>
  <c r="BH482" i="13" s="1"/>
  <c r="V483" i="13"/>
  <c r="AM483" i="13"/>
  <c r="AN483" i="13"/>
  <c r="AR483" i="13"/>
  <c r="BE483" i="13"/>
  <c r="BG483" i="13" s="1"/>
  <c r="BF483" i="13"/>
  <c r="BH483" i="13" s="1"/>
  <c r="V484" i="13"/>
  <c r="AM484" i="13"/>
  <c r="AN484" i="13"/>
  <c r="AR484" i="13"/>
  <c r="BE484" i="13"/>
  <c r="BG484" i="13" s="1"/>
  <c r="BF484" i="13"/>
  <c r="BH484" i="13" s="1"/>
  <c r="V485" i="13"/>
  <c r="AM485" i="13"/>
  <c r="AN485" i="13"/>
  <c r="AR485" i="13"/>
  <c r="BE485" i="13"/>
  <c r="BG485" i="13" s="1"/>
  <c r="BF485" i="13"/>
  <c r="BH485" i="13" s="1"/>
  <c r="V486" i="13"/>
  <c r="AM486" i="13"/>
  <c r="AN486" i="13"/>
  <c r="AR486" i="13"/>
  <c r="BE486" i="13"/>
  <c r="BG486" i="13" s="1"/>
  <c r="BF486" i="13"/>
  <c r="BH486" i="13" s="1"/>
  <c r="V487" i="13"/>
  <c r="AM487" i="13"/>
  <c r="AN487" i="13"/>
  <c r="AR487" i="13"/>
  <c r="BE487" i="13"/>
  <c r="BG487" i="13" s="1"/>
  <c r="BF487" i="13"/>
  <c r="BH487" i="13" s="1"/>
  <c r="V488" i="13"/>
  <c r="AM488" i="13"/>
  <c r="AN488" i="13"/>
  <c r="AR488" i="13"/>
  <c r="BE488" i="13"/>
  <c r="BG488" i="13" s="1"/>
  <c r="BF488" i="13"/>
  <c r="BH488" i="13" s="1"/>
  <c r="V489" i="13"/>
  <c r="AM489" i="13"/>
  <c r="AN489" i="13"/>
  <c r="AR489" i="13"/>
  <c r="BE489" i="13"/>
  <c r="BG489" i="13" s="1"/>
  <c r="BF489" i="13"/>
  <c r="BH489" i="13" s="1"/>
  <c r="V490" i="13"/>
  <c r="AM490" i="13"/>
  <c r="AN490" i="13"/>
  <c r="AR490" i="13"/>
  <c r="BE490" i="13"/>
  <c r="BG490" i="13" s="1"/>
  <c r="BF490" i="13"/>
  <c r="BH490" i="13" s="1"/>
  <c r="V491" i="13"/>
  <c r="AM491" i="13"/>
  <c r="AN491" i="13"/>
  <c r="AR491" i="13"/>
  <c r="BE491" i="13"/>
  <c r="BG491" i="13" s="1"/>
  <c r="BF491" i="13"/>
  <c r="BH491" i="13" s="1"/>
  <c r="V492" i="13"/>
  <c r="AM492" i="13"/>
  <c r="AN492" i="13"/>
  <c r="AR492" i="13"/>
  <c r="BE492" i="13"/>
  <c r="BG492" i="13" s="1"/>
  <c r="BF492" i="13"/>
  <c r="BH492" i="13" s="1"/>
  <c r="V493" i="13"/>
  <c r="AM493" i="13"/>
  <c r="AN493" i="13"/>
  <c r="AR493" i="13"/>
  <c r="BE493" i="13"/>
  <c r="BG493" i="13" s="1"/>
  <c r="BF493" i="13"/>
  <c r="BH493" i="13" s="1"/>
  <c r="V494" i="13"/>
  <c r="AM494" i="13"/>
  <c r="AN494" i="13"/>
  <c r="AR494" i="13"/>
  <c r="BE494" i="13"/>
  <c r="BG494" i="13" s="1"/>
  <c r="BF494" i="13"/>
  <c r="BH494" i="13" s="1"/>
  <c r="V495" i="13"/>
  <c r="AM495" i="13"/>
  <c r="AN495" i="13"/>
  <c r="AR495" i="13"/>
  <c r="BE495" i="13"/>
  <c r="BG495" i="13" s="1"/>
  <c r="BF495" i="13"/>
  <c r="BH495" i="13" s="1"/>
  <c r="V496" i="13"/>
  <c r="AM496" i="13"/>
  <c r="AN496" i="13"/>
  <c r="AR496" i="13"/>
  <c r="BE496" i="13"/>
  <c r="BG496" i="13" s="1"/>
  <c r="BF496" i="13"/>
  <c r="BH496" i="13" s="1"/>
  <c r="V497" i="13"/>
  <c r="AM497" i="13"/>
  <c r="AN497" i="13"/>
  <c r="AR497" i="13"/>
  <c r="BE497" i="13"/>
  <c r="BG497" i="13" s="1"/>
  <c r="BF497" i="13"/>
  <c r="BH497" i="13" s="1"/>
  <c r="V498" i="13"/>
  <c r="AM498" i="13"/>
  <c r="AN498" i="13"/>
  <c r="AR498" i="13"/>
  <c r="BE498" i="13"/>
  <c r="BG498" i="13" s="1"/>
  <c r="BF498" i="13"/>
  <c r="BH498" i="13" s="1"/>
  <c r="V499" i="13"/>
  <c r="AM499" i="13"/>
  <c r="AN499" i="13"/>
  <c r="AR499" i="13"/>
  <c r="BE499" i="13"/>
  <c r="BG499" i="13" s="1"/>
  <c r="BF499" i="13"/>
  <c r="BH499" i="13" s="1"/>
  <c r="V500" i="13"/>
  <c r="AM500" i="13"/>
  <c r="AN500" i="13"/>
  <c r="AR500" i="13"/>
  <c r="BE500" i="13"/>
  <c r="BG500" i="13" s="1"/>
  <c r="BF500" i="13"/>
  <c r="BH500" i="13" s="1"/>
  <c r="V501" i="13"/>
  <c r="AM501" i="13"/>
  <c r="AN501" i="13"/>
  <c r="AR501" i="13"/>
  <c r="BE501" i="13"/>
  <c r="BG501" i="13" s="1"/>
  <c r="BF501" i="13"/>
  <c r="BH501" i="13" s="1"/>
  <c r="V502" i="13"/>
  <c r="AM502" i="13"/>
  <c r="AN502" i="13"/>
  <c r="AR502" i="13"/>
  <c r="BE502" i="13"/>
  <c r="BG502" i="13" s="1"/>
  <c r="BF502" i="13"/>
  <c r="BH502" i="13" s="1"/>
  <c r="V503" i="13"/>
  <c r="AM503" i="13"/>
  <c r="AN503" i="13"/>
  <c r="AR503" i="13"/>
  <c r="BE503" i="13"/>
  <c r="BG503" i="13" s="1"/>
  <c r="BF503" i="13"/>
  <c r="BH503" i="13" s="1"/>
  <c r="V504" i="13"/>
  <c r="AM504" i="13"/>
  <c r="AN504" i="13"/>
  <c r="AR504" i="13"/>
  <c r="BE504" i="13"/>
  <c r="BG504" i="13" s="1"/>
  <c r="BF504" i="13"/>
  <c r="BH504" i="13" s="1"/>
  <c r="V505" i="13"/>
  <c r="AM505" i="13"/>
  <c r="AN505" i="13"/>
  <c r="AR505" i="13"/>
  <c r="BE505" i="13"/>
  <c r="BG505" i="13" s="1"/>
  <c r="BF505" i="13"/>
  <c r="BH505" i="13" s="1"/>
  <c r="V506" i="13"/>
  <c r="AM506" i="13"/>
  <c r="AN506" i="13"/>
  <c r="AR506" i="13"/>
  <c r="BE506" i="13"/>
  <c r="BG506" i="13" s="1"/>
  <c r="BF506" i="13"/>
  <c r="BH506" i="13" s="1"/>
  <c r="V507" i="13"/>
  <c r="AM507" i="13"/>
  <c r="AN507" i="13"/>
  <c r="AR507" i="13"/>
  <c r="BE507" i="13"/>
  <c r="BG507" i="13" s="1"/>
  <c r="BF507" i="13"/>
  <c r="BH507" i="13" s="1"/>
  <c r="V508" i="13"/>
  <c r="AM508" i="13"/>
  <c r="AN508" i="13"/>
  <c r="AR508" i="13"/>
  <c r="BE508" i="13"/>
  <c r="BG508" i="13" s="1"/>
  <c r="BF508" i="13"/>
  <c r="BH508" i="13" s="1"/>
  <c r="V509" i="13"/>
  <c r="AM509" i="13"/>
  <c r="AN509" i="13"/>
  <c r="AR509" i="13"/>
  <c r="BE509" i="13"/>
  <c r="BG509" i="13" s="1"/>
  <c r="BF509" i="13"/>
  <c r="BH509" i="13" s="1"/>
  <c r="V510" i="13"/>
  <c r="AM510" i="13"/>
  <c r="AN510" i="13"/>
  <c r="AR510" i="13"/>
  <c r="BE510" i="13"/>
  <c r="BG510" i="13" s="1"/>
  <c r="BF510" i="13"/>
  <c r="BH510" i="13" s="1"/>
  <c r="V511" i="13"/>
  <c r="AM511" i="13"/>
  <c r="AN511" i="13"/>
  <c r="AR511" i="13"/>
  <c r="BE511" i="13"/>
  <c r="BG511" i="13" s="1"/>
  <c r="BF511" i="13"/>
  <c r="BH511" i="13" s="1"/>
  <c r="V512" i="13"/>
  <c r="AM512" i="13"/>
  <c r="AN512" i="13"/>
  <c r="AR512" i="13"/>
  <c r="BE512" i="13"/>
  <c r="BG512" i="13" s="1"/>
  <c r="BF512" i="13"/>
  <c r="BH512" i="13" s="1"/>
  <c r="V513" i="13"/>
  <c r="AM513" i="13"/>
  <c r="AN513" i="13"/>
  <c r="AR513" i="13"/>
  <c r="BE513" i="13"/>
  <c r="BG513" i="13" s="1"/>
  <c r="BF513" i="13"/>
  <c r="BH513" i="13" s="1"/>
  <c r="V514" i="13"/>
  <c r="AM514" i="13"/>
  <c r="AN514" i="13"/>
  <c r="AR514" i="13"/>
  <c r="BE514" i="13"/>
  <c r="BG514" i="13" s="1"/>
  <c r="BF514" i="13"/>
  <c r="BH514" i="13" s="1"/>
  <c r="V515" i="13"/>
  <c r="AM515" i="13"/>
  <c r="AN515" i="13"/>
  <c r="AR515" i="13"/>
  <c r="BE515" i="13"/>
  <c r="BG515" i="13" s="1"/>
  <c r="BF515" i="13"/>
  <c r="BH515" i="13" s="1"/>
  <c r="V516" i="13"/>
  <c r="AM516" i="13"/>
  <c r="AN516" i="13"/>
  <c r="AR516" i="13"/>
  <c r="BE516" i="13"/>
  <c r="BG516" i="13" s="1"/>
  <c r="BF516" i="13"/>
  <c r="BH516" i="13" s="1"/>
  <c r="V517" i="13"/>
  <c r="AM517" i="13"/>
  <c r="AN517" i="13"/>
  <c r="AR517" i="13"/>
  <c r="BE517" i="13"/>
  <c r="BG517" i="13" s="1"/>
  <c r="BF517" i="13"/>
  <c r="BH517" i="13" s="1"/>
  <c r="V518" i="13"/>
  <c r="AM518" i="13"/>
  <c r="AN518" i="13"/>
  <c r="AO518" i="13"/>
  <c r="AR518" i="13"/>
  <c r="BE518" i="13"/>
  <c r="BG518" i="13" s="1"/>
  <c r="BF518" i="13"/>
  <c r="BH518" i="13" s="1"/>
  <c r="V519" i="13"/>
  <c r="AM519" i="13"/>
  <c r="AN519" i="13"/>
  <c r="AR519" i="13"/>
  <c r="BE519" i="13"/>
  <c r="BG519" i="13" s="1"/>
  <c r="BF519" i="13"/>
  <c r="BH519" i="13" s="1"/>
  <c r="V520" i="13"/>
  <c r="AM520" i="13"/>
  <c r="AN520" i="13"/>
  <c r="AO520" i="13"/>
  <c r="AR520" i="13"/>
  <c r="BE520" i="13"/>
  <c r="BG520" i="13" s="1"/>
  <c r="BF520" i="13"/>
  <c r="BH520" i="13" s="1"/>
  <c r="V521" i="13"/>
  <c r="AM521" i="13"/>
  <c r="AN521" i="13"/>
  <c r="AR521" i="13"/>
  <c r="BE521" i="13"/>
  <c r="BG521" i="13" s="1"/>
  <c r="BF521" i="13"/>
  <c r="BH521" i="13" s="1"/>
  <c r="V522" i="13"/>
  <c r="AM522" i="13"/>
  <c r="AN522" i="13"/>
  <c r="AO522" i="13"/>
  <c r="AP522" i="13"/>
  <c r="AR522" i="13"/>
  <c r="BE522" i="13"/>
  <c r="BG522" i="13" s="1"/>
  <c r="BF522" i="13"/>
  <c r="BH522" i="13" s="1"/>
  <c r="AQ450" i="13" l="1"/>
  <c r="G128" i="13"/>
  <c r="H128" i="13"/>
  <c r="F128" i="13"/>
  <c r="AQ401" i="13"/>
  <c r="AQ393" i="13"/>
  <c r="AQ434" i="13"/>
  <c r="AQ426" i="13"/>
  <c r="AQ420" i="13"/>
  <c r="X513" i="13"/>
  <c r="X458" i="13"/>
  <c r="X328" i="13"/>
  <c r="X501" i="13"/>
  <c r="X483" i="13"/>
  <c r="X482" i="13"/>
  <c r="X472" i="13"/>
  <c r="X439" i="13"/>
  <c r="AQ435" i="13"/>
  <c r="AQ400" i="13"/>
  <c r="AQ398" i="13"/>
  <c r="AQ392" i="13"/>
  <c r="X390" i="13"/>
  <c r="AQ380" i="13"/>
  <c r="AQ353" i="13"/>
  <c r="AQ338" i="13"/>
  <c r="X338" i="13"/>
  <c r="AQ337" i="13"/>
  <c r="X337" i="13"/>
  <c r="X473" i="13"/>
  <c r="AQ331" i="13"/>
  <c r="X496" i="13"/>
  <c r="X475" i="13"/>
  <c r="X448" i="13"/>
  <c r="X433" i="13"/>
  <c r="X428" i="13"/>
  <c r="X426" i="13"/>
  <c r="AQ389" i="13"/>
  <c r="AQ374" i="13"/>
  <c r="AQ368" i="13"/>
  <c r="AQ367" i="13"/>
  <c r="X331" i="13"/>
  <c r="AQ473" i="13"/>
  <c r="X456" i="13"/>
  <c r="X444" i="13"/>
  <c r="X357" i="13"/>
  <c r="X348" i="13"/>
  <c r="X330" i="13"/>
  <c r="X511" i="13"/>
  <c r="X485" i="13"/>
  <c r="AQ474" i="13"/>
  <c r="AQ447" i="13"/>
  <c r="AQ419" i="13"/>
  <c r="AQ336" i="13"/>
  <c r="X334" i="13"/>
  <c r="X520" i="13"/>
  <c r="X503" i="13"/>
  <c r="X487" i="13"/>
  <c r="AQ466" i="13"/>
  <c r="X463" i="13"/>
  <c r="AQ459" i="13"/>
  <c r="AQ458" i="13"/>
  <c r="X449" i="13"/>
  <c r="AQ444" i="13"/>
  <c r="AQ417" i="13"/>
  <c r="X414" i="13"/>
  <c r="X413" i="13"/>
  <c r="X412" i="13"/>
  <c r="X409" i="13"/>
  <c r="AQ397" i="13"/>
  <c r="AQ382" i="13"/>
  <c r="AQ339" i="13"/>
  <c r="X431" i="13"/>
  <c r="AQ425" i="13"/>
  <c r="X416" i="13"/>
  <c r="AQ384" i="13"/>
  <c r="X382" i="13"/>
  <c r="X518" i="13"/>
  <c r="X509" i="13"/>
  <c r="X498" i="13"/>
  <c r="X470" i="13"/>
  <c r="AQ468" i="13"/>
  <c r="AQ467" i="13"/>
  <c r="AQ461" i="13"/>
  <c r="AQ373" i="13"/>
  <c r="P355" i="13"/>
  <c r="R355" i="13" s="1"/>
  <c r="AQ354" i="13"/>
  <c r="X352" i="13"/>
  <c r="X481" i="13"/>
  <c r="X460" i="13"/>
  <c r="X437" i="13"/>
  <c r="AQ378" i="13"/>
  <c r="AQ375" i="13"/>
  <c r="X373" i="13"/>
  <c r="X371" i="13"/>
  <c r="AQ361" i="13"/>
  <c r="AQ349" i="13"/>
  <c r="X346" i="13"/>
  <c r="X343" i="13"/>
  <c r="X341" i="13"/>
  <c r="X340" i="13"/>
  <c r="AQ334" i="13"/>
  <c r="AQ332" i="13"/>
  <c r="AQ328" i="13"/>
  <c r="X489" i="13"/>
  <c r="AQ464" i="13"/>
  <c r="AQ457" i="13"/>
  <c r="AQ442" i="13"/>
  <c r="X440" i="13"/>
  <c r="X436" i="13"/>
  <c r="X435" i="13"/>
  <c r="X434" i="13"/>
  <c r="X420" i="13"/>
  <c r="X419" i="13"/>
  <c r="AQ411" i="13"/>
  <c r="X408" i="13"/>
  <c r="AQ396" i="13"/>
  <c r="AQ362" i="13"/>
  <c r="X345" i="13"/>
  <c r="X342" i="13"/>
  <c r="AQ335" i="13"/>
  <c r="Q355" i="13"/>
  <c r="S355" i="13" s="1"/>
  <c r="X504" i="13"/>
  <c r="AQ399" i="13"/>
  <c r="AQ522" i="13"/>
  <c r="X517" i="13"/>
  <c r="X514" i="13"/>
  <c r="X505" i="13"/>
  <c r="X499" i="13"/>
  <c r="X478" i="13"/>
  <c r="AQ475" i="13"/>
  <c r="X466" i="13"/>
  <c r="AQ463" i="13"/>
  <c r="X457" i="13"/>
  <c r="AQ446" i="13"/>
  <c r="X443" i="13"/>
  <c r="X442" i="13"/>
  <c r="X432" i="13"/>
  <c r="AQ418" i="13"/>
  <c r="X402" i="13"/>
  <c r="AQ387" i="13"/>
  <c r="X383" i="13"/>
  <c r="X381" i="13"/>
  <c r="X380" i="13"/>
  <c r="X372" i="13"/>
  <c r="AQ371" i="13"/>
  <c r="AQ370" i="13"/>
  <c r="X355" i="13"/>
  <c r="AQ352" i="13"/>
  <c r="AQ391" i="13"/>
  <c r="X378" i="13"/>
  <c r="X522" i="13"/>
  <c r="X515" i="13"/>
  <c r="X512" i="13"/>
  <c r="X506" i="13"/>
  <c r="X500" i="13"/>
  <c r="X493" i="13"/>
  <c r="X492" i="13"/>
  <c r="AQ465" i="13"/>
  <c r="AQ455" i="13"/>
  <c r="AQ454" i="13"/>
  <c r="AQ453" i="13"/>
  <c r="AQ452" i="13"/>
  <c r="X446" i="13"/>
  <c r="AQ430" i="13"/>
  <c r="AQ427" i="13"/>
  <c r="X423" i="13"/>
  <c r="X422" i="13"/>
  <c r="X421" i="13"/>
  <c r="X411" i="13"/>
  <c r="X410" i="13"/>
  <c r="X406" i="13"/>
  <c r="X405" i="13"/>
  <c r="X398" i="13"/>
  <c r="X397" i="13"/>
  <c r="X391" i="13"/>
  <c r="AQ388" i="13"/>
  <c r="AQ386" i="13"/>
  <c r="X369" i="13"/>
  <c r="AQ365" i="13"/>
  <c r="AQ364" i="13"/>
  <c r="AQ358" i="13"/>
  <c r="AQ347" i="13"/>
  <c r="AQ346" i="13"/>
  <c r="X339" i="13"/>
  <c r="X335" i="13"/>
  <c r="X502" i="13"/>
  <c r="X490" i="13"/>
  <c r="X486" i="13"/>
  <c r="X464" i="13"/>
  <c r="AQ456" i="13"/>
  <c r="AQ437" i="13"/>
  <c r="X429" i="13"/>
  <c r="X425" i="13"/>
  <c r="AQ381" i="13"/>
  <c r="AQ372" i="13"/>
  <c r="X362" i="13"/>
  <c r="X361" i="13"/>
  <c r="X359" i="13"/>
  <c r="AQ356" i="13"/>
  <c r="AQ344" i="13"/>
  <c r="AQ343" i="13"/>
  <c r="X336" i="13"/>
  <c r="X332" i="13"/>
  <c r="AQ329" i="13"/>
  <c r="X477" i="13"/>
  <c r="X468" i="13"/>
  <c r="X467" i="13"/>
  <c r="X465" i="13"/>
  <c r="AQ438" i="13"/>
  <c r="X427" i="13"/>
  <c r="AQ416" i="13"/>
  <c r="X404" i="13"/>
  <c r="X403" i="13"/>
  <c r="X389" i="13"/>
  <c r="X385" i="13"/>
  <c r="AQ383" i="13"/>
  <c r="AQ377" i="13"/>
  <c r="X366" i="13"/>
  <c r="X363" i="13"/>
  <c r="X358" i="13"/>
  <c r="AQ355" i="13"/>
  <c r="AQ351" i="13"/>
  <c r="AQ345" i="13"/>
  <c r="AQ341" i="13"/>
  <c r="AQ340" i="13"/>
  <c r="X333" i="13"/>
  <c r="AQ330" i="13"/>
  <c r="X455" i="13"/>
  <c r="X516" i="13"/>
  <c r="X507" i="13"/>
  <c r="X510" i="13"/>
  <c r="AQ470" i="13"/>
  <c r="X454" i="13"/>
  <c r="AQ451" i="13"/>
  <c r="X445" i="13"/>
  <c r="X495" i="13"/>
  <c r="AQ462" i="13"/>
  <c r="X508" i="13"/>
  <c r="X484" i="13"/>
  <c r="AQ472" i="13"/>
  <c r="AQ471" i="13"/>
  <c r="AQ449" i="13"/>
  <c r="AQ448" i="13"/>
  <c r="X441" i="13"/>
  <c r="X349" i="13"/>
  <c r="X521" i="13"/>
  <c r="X476" i="13"/>
  <c r="X469" i="13"/>
  <c r="X461" i="13"/>
  <c r="X452" i="13"/>
  <c r="X519" i="13"/>
  <c r="X479" i="13"/>
  <c r="X451" i="13"/>
  <c r="X450" i="13"/>
  <c r="AQ409" i="13"/>
  <c r="AQ406" i="13"/>
  <c r="AQ390" i="13"/>
  <c r="X459" i="13"/>
  <c r="AQ443" i="13"/>
  <c r="AQ431" i="13"/>
  <c r="AQ424" i="13"/>
  <c r="AQ407" i="13"/>
  <c r="AQ429" i="13"/>
  <c r="AQ428" i="13"/>
  <c r="X424" i="13"/>
  <c r="AQ421" i="13"/>
  <c r="X415" i="13"/>
  <c r="AQ412" i="13"/>
  <c r="AQ405" i="13"/>
  <c r="AQ403" i="13"/>
  <c r="X401" i="13"/>
  <c r="X393" i="13"/>
  <c r="X388" i="13"/>
  <c r="X386" i="13"/>
  <c r="AQ385" i="13"/>
  <c r="X375" i="13"/>
  <c r="X370" i="13"/>
  <c r="AQ363" i="13"/>
  <c r="X360" i="13"/>
  <c r="AQ350" i="13"/>
  <c r="AQ348" i="13"/>
  <c r="X396" i="13"/>
  <c r="X387" i="13"/>
  <c r="AQ379" i="13"/>
  <c r="AQ441" i="13"/>
  <c r="AQ440" i="13"/>
  <c r="X438" i="13"/>
  <c r="AQ432" i="13"/>
  <c r="X430" i="13"/>
  <c r="AQ423" i="13"/>
  <c r="AQ422" i="13"/>
  <c r="X417" i="13"/>
  <c r="AQ414" i="13"/>
  <c r="AQ413" i="13"/>
  <c r="AQ410" i="13"/>
  <c r="AQ404" i="13"/>
  <c r="AQ402" i="13"/>
  <c r="X399" i="13"/>
  <c r="AQ395" i="13"/>
  <c r="AQ394" i="13"/>
  <c r="X384" i="13"/>
  <c r="X379" i="13"/>
  <c r="X377" i="13"/>
  <c r="AQ376" i="13"/>
  <c r="X368" i="13"/>
  <c r="X365" i="13"/>
  <c r="AQ359" i="13"/>
  <c r="AQ357" i="13"/>
  <c r="X353" i="13"/>
  <c r="X351" i="13"/>
  <c r="X418" i="13"/>
  <c r="AQ415" i="13"/>
  <c r="AQ408" i="13"/>
  <c r="X395" i="13"/>
  <c r="X394" i="13"/>
  <c r="X392" i="13"/>
  <c r="X376" i="13"/>
  <c r="X374" i="13"/>
  <c r="X367" i="13"/>
  <c r="X364" i="13"/>
  <c r="AQ360" i="13"/>
  <c r="X354" i="13"/>
  <c r="X488" i="13"/>
  <c r="X491" i="13"/>
  <c r="AQ460" i="13"/>
  <c r="X497" i="13"/>
  <c r="X494" i="13"/>
  <c r="X480" i="13"/>
  <c r="AQ469" i="13"/>
  <c r="X474" i="13"/>
  <c r="X453" i="13"/>
  <c r="X447" i="13"/>
  <c r="AQ445" i="13"/>
  <c r="X471" i="13"/>
  <c r="X462" i="13"/>
  <c r="AQ439" i="13"/>
  <c r="AQ436" i="13"/>
  <c r="AQ433" i="13"/>
  <c r="E405" i="13"/>
  <c r="X407" i="13"/>
  <c r="X400" i="13"/>
  <c r="AQ369" i="13"/>
  <c r="X350" i="13"/>
  <c r="AQ333" i="13"/>
  <c r="P354" i="13"/>
  <c r="P353" i="13"/>
  <c r="Q353" i="13"/>
  <c r="X344" i="13"/>
  <c r="AQ366" i="13"/>
  <c r="P357" i="13"/>
  <c r="X356" i="13"/>
  <c r="X347" i="13"/>
  <c r="AQ342" i="13"/>
  <c r="X329" i="13"/>
  <c r="Q357" i="13"/>
  <c r="Q354" i="13"/>
  <c r="F127" i="13" l="1"/>
  <c r="E521" i="13"/>
  <c r="E390" i="13"/>
  <c r="E411" i="13"/>
  <c r="E374" i="13"/>
  <c r="E393" i="13"/>
  <c r="U355" i="13"/>
  <c r="E498" i="13"/>
  <c r="E396" i="13"/>
  <c r="E392" i="13"/>
  <c r="E519" i="13"/>
  <c r="E408" i="13"/>
  <c r="E400" i="13"/>
  <c r="E431" i="13"/>
  <c r="E496" i="13"/>
  <c r="E465" i="13"/>
  <c r="E499" i="13"/>
  <c r="E470" i="13"/>
  <c r="T355" i="13"/>
  <c r="E461" i="13"/>
  <c r="E444" i="13"/>
  <c r="E474" i="13"/>
  <c r="E510" i="13"/>
  <c r="E451" i="13"/>
  <c r="E504" i="13"/>
  <c r="E501" i="13"/>
  <c r="E490" i="13"/>
  <c r="E389" i="13"/>
  <c r="E371" i="13"/>
  <c r="E419" i="13"/>
  <c r="E432" i="13"/>
  <c r="E507" i="13"/>
  <c r="E399" i="13"/>
  <c r="E375" i="13"/>
  <c r="E358" i="13"/>
  <c r="E372" i="13"/>
  <c r="E467" i="13"/>
  <c r="E413" i="13"/>
  <c r="E458" i="13"/>
  <c r="E466" i="13"/>
  <c r="E473" i="13"/>
  <c r="E447" i="13"/>
  <c r="E512" i="13"/>
  <c r="E435" i="13"/>
  <c r="E446" i="13"/>
  <c r="E449" i="13"/>
  <c r="E515" i="13"/>
  <c r="E486" i="13"/>
  <c r="R354" i="13"/>
  <c r="T354" i="13"/>
  <c r="E395" i="13"/>
  <c r="S354" i="13"/>
  <c r="U354" i="13"/>
  <c r="U353" i="13"/>
  <c r="S353" i="13"/>
  <c r="T353" i="13"/>
  <c r="R353" i="13"/>
  <c r="E365" i="13"/>
  <c r="E424" i="13"/>
  <c r="E438" i="13"/>
  <c r="E434" i="13"/>
  <c r="E500" i="13"/>
  <c r="E368" i="13"/>
  <c r="R357" i="13"/>
  <c r="T357" i="13"/>
  <c r="E394" i="13"/>
  <c r="E422" i="13"/>
  <c r="E428" i="13"/>
  <c r="E441" i="13"/>
  <c r="E437" i="13"/>
  <c r="E455" i="13"/>
  <c r="E491" i="13"/>
  <c r="E520" i="13"/>
  <c r="E478" i="13"/>
  <c r="E509" i="13"/>
  <c r="E415" i="13"/>
  <c r="E471" i="13"/>
  <c r="E480" i="13"/>
  <c r="E425" i="13"/>
  <c r="E518" i="13"/>
  <c r="E377" i="13"/>
  <c r="E398" i="13"/>
  <c r="E433" i="13"/>
  <c r="E503" i="13"/>
  <c r="S357" i="13"/>
  <c r="U357" i="13"/>
  <c r="E366" i="13"/>
  <c r="E355" i="13"/>
  <c r="E401" i="13"/>
  <c r="E429" i="13"/>
  <c r="E452" i="13"/>
  <c r="E442" i="13"/>
  <c r="E494" i="13"/>
  <c r="E514" i="13"/>
  <c r="E493" i="13"/>
  <c r="E513" i="13"/>
  <c r="G127" i="13" l="1"/>
  <c r="H127" i="13"/>
  <c r="E462" i="13"/>
  <c r="E468" i="13"/>
  <c r="E406" i="13"/>
  <c r="E476" i="13"/>
  <c r="E357" i="13"/>
  <c r="E402" i="13"/>
  <c r="H352" i="13"/>
  <c r="E440" i="13"/>
  <c r="E517" i="13"/>
  <c r="E483" i="13"/>
  <c r="E403" i="13"/>
  <c r="E364" i="13"/>
  <c r="E489" i="13"/>
  <c r="E505" i="13"/>
  <c r="E479" i="13"/>
  <c r="E516" i="13"/>
  <c r="E511" i="13"/>
  <c r="E409" i="13"/>
  <c r="E367" i="13"/>
  <c r="E488" i="13"/>
  <c r="E450" i="13"/>
  <c r="E457" i="13"/>
  <c r="E459" i="13"/>
  <c r="E397" i="13"/>
  <c r="E508" i="13"/>
  <c r="E453" i="13"/>
  <c r="E477" i="13"/>
  <c r="E430" i="13"/>
  <c r="E379" i="13"/>
  <c r="E436" i="13"/>
  <c r="E506" i="13"/>
  <c r="E482" i="13"/>
  <c r="E427" i="13"/>
  <c r="E417" i="13"/>
  <c r="E361" i="13"/>
  <c r="E443" i="13"/>
  <c r="E497" i="13"/>
  <c r="E362" i="13"/>
  <c r="E456" i="13"/>
  <c r="E469" i="13"/>
  <c r="E484" i="13"/>
  <c r="E492" i="13"/>
  <c r="E454" i="13"/>
  <c r="E359" i="13"/>
  <c r="E414" i="13"/>
  <c r="E410" i="13"/>
  <c r="E407" i="13"/>
  <c r="E404" i="13"/>
  <c r="E412" i="13"/>
  <c r="E363" i="13"/>
  <c r="E502" i="13"/>
  <c r="E448" i="13"/>
  <c r="E485" i="13"/>
  <c r="E354" i="13"/>
  <c r="E439" i="13"/>
  <c r="E391" i="13"/>
  <c r="E353" i="13"/>
  <c r="E487" i="13"/>
  <c r="E464" i="13"/>
  <c r="E421" i="13"/>
  <c r="E495" i="13"/>
  <c r="E475" i="13"/>
  <c r="E426" i="13"/>
  <c r="E388" i="13"/>
  <c r="E373" i="13"/>
  <c r="E370" i="13"/>
  <c r="E420" i="13"/>
  <c r="E418" i="13"/>
  <c r="E360" i="13"/>
  <c r="E423" i="13"/>
  <c r="E369" i="13"/>
  <c r="E472" i="13"/>
  <c r="E463" i="13"/>
  <c r="E460" i="13"/>
  <c r="E481" i="13"/>
  <c r="E445" i="13"/>
  <c r="E376" i="13"/>
  <c r="F352" i="13" l="1"/>
  <c r="G352" i="13"/>
  <c r="E378" i="13"/>
  <c r="E416" i="13"/>
  <c r="Q352" i="13" l="1"/>
  <c r="P352" i="13"/>
  <c r="V98" i="13"/>
  <c r="R352" i="13" l="1"/>
  <c r="T352" i="13"/>
  <c r="S352" i="13"/>
  <c r="U352" i="13"/>
  <c r="H327" i="13"/>
  <c r="E352" i="13" l="1"/>
  <c r="F126" i="13"/>
  <c r="G327" i="13"/>
  <c r="F326" i="13"/>
  <c r="G326" i="13"/>
  <c r="H326" i="13"/>
  <c r="F327" i="13"/>
  <c r="AJ268" i="1"/>
  <c r="AI268" i="1"/>
  <c r="AH268" i="1"/>
  <c r="AE268" i="1"/>
  <c r="AJ267" i="1"/>
  <c r="AI267" i="1"/>
  <c r="AH267" i="1"/>
  <c r="AE267" i="1"/>
  <c r="AJ266" i="1"/>
  <c r="AI266" i="1"/>
  <c r="AH266" i="1"/>
  <c r="AE266" i="1"/>
  <c r="AJ265" i="1"/>
  <c r="AI265" i="1"/>
  <c r="AH265" i="1"/>
  <c r="AE265" i="1"/>
  <c r="AJ264" i="1"/>
  <c r="AI264" i="1"/>
  <c r="AH264" i="1"/>
  <c r="AE264" i="1"/>
  <c r="AJ263" i="1"/>
  <c r="AI263" i="1"/>
  <c r="AH263" i="1"/>
  <c r="AE263" i="1"/>
  <c r="AJ262" i="1"/>
  <c r="AI262" i="1"/>
  <c r="AH262" i="1"/>
  <c r="AE262" i="1"/>
  <c r="AJ261" i="1"/>
  <c r="AI261" i="1"/>
  <c r="AH261" i="1"/>
  <c r="AE261" i="1"/>
  <c r="AJ260" i="1"/>
  <c r="AI260" i="1"/>
  <c r="AH260" i="1"/>
  <c r="AE260" i="1"/>
  <c r="AJ259" i="1"/>
  <c r="AI259" i="1"/>
  <c r="AH259" i="1"/>
  <c r="AE259" i="1"/>
  <c r="AJ258" i="1"/>
  <c r="AI258" i="1"/>
  <c r="AH258" i="1"/>
  <c r="AE258" i="1"/>
  <c r="AJ257" i="1"/>
  <c r="AI257" i="1"/>
  <c r="AH257" i="1"/>
  <c r="AE257" i="1"/>
  <c r="AJ256" i="1"/>
  <c r="AI256" i="1"/>
  <c r="AH256" i="1"/>
  <c r="AE256" i="1"/>
  <c r="AJ255" i="1"/>
  <c r="AI255" i="1"/>
  <c r="AH255" i="1"/>
  <c r="AE255" i="1"/>
  <c r="AJ254" i="1"/>
  <c r="AI254" i="1"/>
  <c r="AH254" i="1"/>
  <c r="AE254" i="1"/>
  <c r="AJ253" i="1"/>
  <c r="AI253" i="1"/>
  <c r="AH253" i="1"/>
  <c r="AE253" i="1"/>
  <c r="AJ252" i="1"/>
  <c r="AI252" i="1"/>
  <c r="AH252" i="1"/>
  <c r="AE252" i="1"/>
  <c r="AJ251" i="1"/>
  <c r="AI251" i="1"/>
  <c r="AH251" i="1"/>
  <c r="AE251" i="1"/>
  <c r="AJ250" i="1"/>
  <c r="AI250" i="1"/>
  <c r="AH250" i="1"/>
  <c r="AE250" i="1"/>
  <c r="AJ249" i="1"/>
  <c r="AI249" i="1"/>
  <c r="AH249" i="1"/>
  <c r="AE249" i="1"/>
  <c r="AJ248" i="1"/>
  <c r="AI248" i="1"/>
  <c r="AH248" i="1"/>
  <c r="AE248" i="1"/>
  <c r="AJ247" i="1"/>
  <c r="AI247" i="1"/>
  <c r="AH247" i="1"/>
  <c r="AE247" i="1"/>
  <c r="AJ246" i="1"/>
  <c r="AI246" i="1"/>
  <c r="AH246" i="1"/>
  <c r="AE246" i="1"/>
  <c r="AJ245" i="1"/>
  <c r="AI245" i="1"/>
  <c r="AH245" i="1"/>
  <c r="AE245" i="1"/>
  <c r="AJ244" i="1"/>
  <c r="AI244" i="1"/>
  <c r="AH244" i="1"/>
  <c r="AE244" i="1"/>
  <c r="AJ243" i="1"/>
  <c r="AI243" i="1"/>
  <c r="AH243" i="1"/>
  <c r="AE243" i="1"/>
  <c r="AJ242" i="1"/>
  <c r="AI242" i="1"/>
  <c r="AH242" i="1"/>
  <c r="AE242" i="1"/>
  <c r="AJ241" i="1"/>
  <c r="AI241" i="1"/>
  <c r="AH241" i="1"/>
  <c r="AE241" i="1"/>
  <c r="AJ240" i="1"/>
  <c r="AI240" i="1"/>
  <c r="AH240" i="1"/>
  <c r="AE240" i="1"/>
  <c r="AJ239" i="1"/>
  <c r="AI239" i="1"/>
  <c r="AH239" i="1"/>
  <c r="AE239" i="1"/>
  <c r="AJ238" i="1"/>
  <c r="AI238" i="1"/>
  <c r="AH238" i="1"/>
  <c r="AE238" i="1"/>
  <c r="AJ237" i="1"/>
  <c r="AI237" i="1"/>
  <c r="AH237" i="1"/>
  <c r="AE237" i="1"/>
  <c r="AJ236" i="1"/>
  <c r="AI236" i="1"/>
  <c r="AH236" i="1"/>
  <c r="AE236" i="1"/>
  <c r="AJ235" i="1"/>
  <c r="AI235" i="1"/>
  <c r="AH235" i="1"/>
  <c r="AE235" i="1"/>
  <c r="AJ234" i="1"/>
  <c r="AI234" i="1"/>
  <c r="AH234" i="1"/>
  <c r="AE234" i="1"/>
  <c r="AJ233" i="1"/>
  <c r="AI233" i="1"/>
  <c r="AH233" i="1"/>
  <c r="AE233" i="1"/>
  <c r="AJ232" i="1"/>
  <c r="AI232" i="1"/>
  <c r="AH232" i="1"/>
  <c r="AE232" i="1"/>
  <c r="AJ231" i="1"/>
  <c r="AI231" i="1"/>
  <c r="AH231" i="1"/>
  <c r="AE231" i="1"/>
  <c r="AJ230" i="1"/>
  <c r="AI230" i="1"/>
  <c r="AH230" i="1"/>
  <c r="AE230" i="1"/>
  <c r="AJ229" i="1"/>
  <c r="AI229" i="1"/>
  <c r="AH229" i="1"/>
  <c r="AE229" i="1"/>
  <c r="AJ228" i="1"/>
  <c r="AI228" i="1"/>
  <c r="AH228" i="1"/>
  <c r="AE228" i="1"/>
  <c r="AJ227" i="1"/>
  <c r="AI227" i="1"/>
  <c r="AH227" i="1"/>
  <c r="AE227" i="1"/>
  <c r="AJ226" i="1"/>
  <c r="AI226" i="1"/>
  <c r="AH226" i="1"/>
  <c r="AE226" i="1"/>
  <c r="AJ225" i="1"/>
  <c r="AI225" i="1"/>
  <c r="AH225" i="1"/>
  <c r="AE225" i="1"/>
  <c r="AJ224" i="1"/>
  <c r="AI224" i="1"/>
  <c r="AH224" i="1"/>
  <c r="AE224" i="1"/>
  <c r="AJ223" i="1"/>
  <c r="AI223" i="1"/>
  <c r="AH223" i="1"/>
  <c r="AE223" i="1"/>
  <c r="AJ222" i="1"/>
  <c r="AI222" i="1"/>
  <c r="AH222" i="1"/>
  <c r="AE222" i="1"/>
  <c r="AJ221" i="1"/>
  <c r="AI221" i="1"/>
  <c r="AH221" i="1"/>
  <c r="AE221" i="1"/>
  <c r="AJ220" i="1"/>
  <c r="AI220" i="1"/>
  <c r="AH220" i="1"/>
  <c r="AE220" i="1"/>
  <c r="AJ219" i="1"/>
  <c r="AI219" i="1"/>
  <c r="AH219" i="1"/>
  <c r="AE219" i="1"/>
  <c r="AJ218" i="1"/>
  <c r="AI218" i="1"/>
  <c r="AH218" i="1"/>
  <c r="AE218" i="1"/>
  <c r="AJ217" i="1"/>
  <c r="AI217" i="1"/>
  <c r="AH217" i="1"/>
  <c r="AE217" i="1"/>
  <c r="AJ216" i="1"/>
  <c r="AI216" i="1"/>
  <c r="AH216" i="1"/>
  <c r="AE216" i="1"/>
  <c r="AJ215" i="1"/>
  <c r="AI215" i="1"/>
  <c r="AH215" i="1"/>
  <c r="AE215" i="1"/>
  <c r="AJ214" i="1"/>
  <c r="AI214" i="1"/>
  <c r="AH214" i="1"/>
  <c r="AE214" i="1"/>
  <c r="AJ213" i="1"/>
  <c r="AI213" i="1"/>
  <c r="AH213" i="1"/>
  <c r="AE213" i="1"/>
  <c r="AJ212" i="1"/>
  <c r="AI212" i="1"/>
  <c r="AH212" i="1"/>
  <c r="AE212" i="1"/>
  <c r="AJ211" i="1"/>
  <c r="AI211" i="1"/>
  <c r="AH211" i="1"/>
  <c r="AE211" i="1"/>
  <c r="AJ210" i="1"/>
  <c r="AI210" i="1"/>
  <c r="AH210" i="1"/>
  <c r="AE210" i="1"/>
  <c r="AJ209" i="1"/>
  <c r="AI209" i="1"/>
  <c r="AH209" i="1"/>
  <c r="AE209" i="1"/>
  <c r="AJ208" i="1"/>
  <c r="AI208" i="1"/>
  <c r="AH208" i="1"/>
  <c r="AE208" i="1"/>
  <c r="AJ207" i="1"/>
  <c r="AI207" i="1"/>
  <c r="AH207" i="1"/>
  <c r="AE207" i="1"/>
  <c r="AJ206" i="1"/>
  <c r="AI206" i="1"/>
  <c r="AH206" i="1"/>
  <c r="AE206" i="1"/>
  <c r="AJ205" i="1"/>
  <c r="AI205" i="1"/>
  <c r="AH205" i="1"/>
  <c r="AE205" i="1"/>
  <c r="AJ204" i="1"/>
  <c r="AI204" i="1"/>
  <c r="AH204" i="1"/>
  <c r="AE204" i="1"/>
  <c r="AJ203" i="1"/>
  <c r="AI203" i="1"/>
  <c r="AH203" i="1"/>
  <c r="AE203" i="1"/>
  <c r="AJ202" i="1"/>
  <c r="AI202" i="1"/>
  <c r="AH202" i="1"/>
  <c r="AE202" i="1"/>
  <c r="AJ201" i="1"/>
  <c r="AI201" i="1"/>
  <c r="AH201" i="1"/>
  <c r="AE201" i="1"/>
  <c r="AJ200" i="1"/>
  <c r="AI200" i="1"/>
  <c r="AH200" i="1"/>
  <c r="AE200" i="1"/>
  <c r="AJ199" i="1"/>
  <c r="AI199" i="1"/>
  <c r="AH199" i="1"/>
  <c r="AE199" i="1"/>
  <c r="AJ198" i="1"/>
  <c r="AI198" i="1"/>
  <c r="AH198" i="1"/>
  <c r="AE198" i="1"/>
  <c r="AJ197" i="1"/>
  <c r="AI197" i="1"/>
  <c r="AH197" i="1"/>
  <c r="AE197" i="1"/>
  <c r="AJ196" i="1"/>
  <c r="AI196" i="1"/>
  <c r="AH196" i="1"/>
  <c r="AE196" i="1"/>
  <c r="AJ195" i="1"/>
  <c r="AI195" i="1"/>
  <c r="AH195" i="1"/>
  <c r="AE195" i="1"/>
  <c r="AJ194" i="1"/>
  <c r="AI194" i="1"/>
  <c r="AH194" i="1"/>
  <c r="AE194" i="1"/>
  <c r="AJ193" i="1"/>
  <c r="AI193" i="1"/>
  <c r="AH193" i="1"/>
  <c r="AE193" i="1"/>
  <c r="AJ192" i="1"/>
  <c r="AI192" i="1"/>
  <c r="AH192" i="1"/>
  <c r="AE192" i="1"/>
  <c r="AJ191" i="1"/>
  <c r="AI191" i="1"/>
  <c r="AH191" i="1"/>
  <c r="AE191" i="1"/>
  <c r="AJ190" i="1"/>
  <c r="AI190" i="1"/>
  <c r="AH190" i="1"/>
  <c r="AE190" i="1"/>
  <c r="AJ189" i="1"/>
  <c r="AI189" i="1"/>
  <c r="AH189" i="1"/>
  <c r="AE189" i="1"/>
  <c r="AJ188" i="1"/>
  <c r="AI188" i="1"/>
  <c r="AH188" i="1"/>
  <c r="AE188" i="1"/>
  <c r="AJ187" i="1"/>
  <c r="AI187" i="1"/>
  <c r="AH187" i="1"/>
  <c r="AE187" i="1"/>
  <c r="AJ186" i="1"/>
  <c r="AI186" i="1"/>
  <c r="AH186" i="1"/>
  <c r="AE186" i="1"/>
  <c r="AJ185" i="1"/>
  <c r="AI185" i="1"/>
  <c r="AH185" i="1"/>
  <c r="AE185" i="1"/>
  <c r="AJ184" i="1"/>
  <c r="AI184" i="1"/>
  <c r="AH184" i="1"/>
  <c r="AE184" i="1"/>
  <c r="AJ183" i="1"/>
  <c r="AI183" i="1"/>
  <c r="AH183" i="1"/>
  <c r="AE183" i="1"/>
  <c r="AJ182" i="1"/>
  <c r="AI182" i="1"/>
  <c r="AH182" i="1"/>
  <c r="AE182" i="1"/>
  <c r="AJ181" i="1"/>
  <c r="AI181" i="1"/>
  <c r="AH181" i="1"/>
  <c r="AE181" i="1"/>
  <c r="AJ180" i="1"/>
  <c r="AI180" i="1"/>
  <c r="AH180" i="1"/>
  <c r="AE180" i="1"/>
  <c r="AJ179" i="1"/>
  <c r="AI179" i="1"/>
  <c r="AH179" i="1"/>
  <c r="AE179" i="1"/>
  <c r="AJ178" i="1"/>
  <c r="AI178" i="1"/>
  <c r="AH178" i="1"/>
  <c r="AE178" i="1"/>
  <c r="AJ177" i="1"/>
  <c r="AI177" i="1"/>
  <c r="AH177" i="1"/>
  <c r="AE177" i="1"/>
  <c r="AJ176" i="1"/>
  <c r="AI176" i="1"/>
  <c r="AH176" i="1"/>
  <c r="AE176" i="1"/>
  <c r="AJ175" i="1"/>
  <c r="AI175" i="1"/>
  <c r="AH175" i="1"/>
  <c r="AE175" i="1"/>
  <c r="AJ174" i="1"/>
  <c r="AI174" i="1"/>
  <c r="AH174" i="1"/>
  <c r="AE174" i="1"/>
  <c r="AJ173" i="1"/>
  <c r="AI173" i="1"/>
  <c r="AH173" i="1"/>
  <c r="AE173" i="1"/>
  <c r="AJ172" i="1"/>
  <c r="AI172" i="1"/>
  <c r="AH172" i="1"/>
  <c r="AE172" i="1"/>
  <c r="AJ171" i="1"/>
  <c r="AI171" i="1"/>
  <c r="AH171" i="1"/>
  <c r="AE171" i="1"/>
  <c r="AJ170" i="1"/>
  <c r="AI170" i="1"/>
  <c r="AH170" i="1"/>
  <c r="AE170" i="1"/>
  <c r="AJ169" i="1"/>
  <c r="AI169" i="1"/>
  <c r="AH169" i="1"/>
  <c r="AE169" i="1"/>
  <c r="AJ168" i="1"/>
  <c r="AI168" i="1"/>
  <c r="AH168" i="1"/>
  <c r="AE168" i="1"/>
  <c r="AJ167" i="1"/>
  <c r="AI167" i="1"/>
  <c r="AH167" i="1"/>
  <c r="AE167" i="1"/>
  <c r="AJ166" i="1"/>
  <c r="AI166" i="1"/>
  <c r="AH166" i="1"/>
  <c r="AE166" i="1"/>
  <c r="AJ165" i="1"/>
  <c r="AI165" i="1"/>
  <c r="AH165" i="1"/>
  <c r="AE165" i="1"/>
  <c r="AJ164" i="1"/>
  <c r="AI164" i="1"/>
  <c r="AH164" i="1"/>
  <c r="AE164" i="1"/>
  <c r="AJ163" i="1"/>
  <c r="AI163" i="1"/>
  <c r="AH163" i="1"/>
  <c r="AE163" i="1"/>
  <c r="AJ162" i="1"/>
  <c r="AI162" i="1"/>
  <c r="AH162" i="1"/>
  <c r="AE162" i="1"/>
  <c r="AJ161" i="1"/>
  <c r="AI161" i="1"/>
  <c r="AH161" i="1"/>
  <c r="AE161" i="1"/>
  <c r="AJ160" i="1"/>
  <c r="AI160" i="1"/>
  <c r="AH160" i="1"/>
  <c r="AE160" i="1"/>
  <c r="AJ159" i="1"/>
  <c r="AI159" i="1"/>
  <c r="AH159" i="1"/>
  <c r="AE159" i="1"/>
  <c r="AJ158" i="1"/>
  <c r="AI158" i="1"/>
  <c r="AH158" i="1"/>
  <c r="AE158" i="1"/>
  <c r="AJ157" i="1"/>
  <c r="AI157" i="1"/>
  <c r="AH157" i="1"/>
  <c r="AE157" i="1"/>
  <c r="AJ156" i="1"/>
  <c r="AI156" i="1"/>
  <c r="AH156" i="1"/>
  <c r="AE156" i="1"/>
  <c r="AJ155" i="1"/>
  <c r="AI155" i="1"/>
  <c r="AH155" i="1"/>
  <c r="AE155" i="1"/>
  <c r="AJ154" i="1"/>
  <c r="AI154" i="1"/>
  <c r="AH154" i="1"/>
  <c r="AE154" i="1"/>
  <c r="AJ153" i="1"/>
  <c r="AI153" i="1"/>
  <c r="AH153" i="1"/>
  <c r="AE153" i="1"/>
  <c r="AJ152" i="1"/>
  <c r="AI152" i="1"/>
  <c r="AH152" i="1"/>
  <c r="AE152" i="1"/>
  <c r="AJ151" i="1"/>
  <c r="AI151" i="1"/>
  <c r="AH151" i="1"/>
  <c r="AE151" i="1"/>
  <c r="AJ150" i="1"/>
  <c r="AI150" i="1"/>
  <c r="AH150" i="1"/>
  <c r="AE150" i="1"/>
  <c r="AJ149" i="1"/>
  <c r="AI149" i="1"/>
  <c r="AH149" i="1"/>
  <c r="AE149" i="1"/>
  <c r="AJ148" i="1"/>
  <c r="AI148" i="1"/>
  <c r="AH148" i="1"/>
  <c r="AE148" i="1"/>
  <c r="AJ147" i="1"/>
  <c r="AI147" i="1"/>
  <c r="AH147" i="1"/>
  <c r="AE147" i="1"/>
  <c r="AJ146" i="1"/>
  <c r="AI146" i="1"/>
  <c r="AH146" i="1"/>
  <c r="AE146" i="1"/>
  <c r="AJ145" i="1"/>
  <c r="AI145" i="1"/>
  <c r="AH145" i="1"/>
  <c r="AE145" i="1"/>
  <c r="AJ144" i="1"/>
  <c r="AI144" i="1"/>
  <c r="AH144" i="1"/>
  <c r="AE144" i="1"/>
  <c r="AJ143" i="1"/>
  <c r="AI143" i="1"/>
  <c r="AH143" i="1"/>
  <c r="AE143" i="1"/>
  <c r="AJ142" i="1"/>
  <c r="AI142" i="1"/>
  <c r="AH142" i="1"/>
  <c r="AE142" i="1"/>
  <c r="AJ141" i="1"/>
  <c r="AI141" i="1"/>
  <c r="AH141" i="1"/>
  <c r="AE141" i="1"/>
  <c r="AJ140" i="1"/>
  <c r="AI140" i="1"/>
  <c r="AH140" i="1"/>
  <c r="AE140" i="1"/>
  <c r="AJ139" i="1"/>
  <c r="AI139" i="1"/>
  <c r="AH139" i="1"/>
  <c r="AE139" i="1"/>
  <c r="AJ138" i="1"/>
  <c r="AI138" i="1"/>
  <c r="AH138" i="1"/>
  <c r="AE138" i="1"/>
  <c r="AJ137" i="1"/>
  <c r="AI137" i="1"/>
  <c r="AH137" i="1"/>
  <c r="AE137" i="1"/>
  <c r="AJ136" i="1"/>
  <c r="AI136" i="1"/>
  <c r="AH136" i="1"/>
  <c r="AE136" i="1"/>
  <c r="AJ135" i="1"/>
  <c r="AI135" i="1"/>
  <c r="AH135" i="1"/>
  <c r="AE135" i="1"/>
  <c r="AJ134" i="1"/>
  <c r="AI134" i="1"/>
  <c r="AH134" i="1"/>
  <c r="AE134" i="1"/>
  <c r="AJ133" i="1"/>
  <c r="AI133" i="1"/>
  <c r="AH133" i="1"/>
  <c r="AE133" i="1"/>
  <c r="AJ132" i="1"/>
  <c r="AI132" i="1"/>
  <c r="AH132" i="1"/>
  <c r="AE132" i="1"/>
  <c r="AJ131" i="1"/>
  <c r="AI131" i="1"/>
  <c r="AH131" i="1"/>
  <c r="AE131" i="1"/>
  <c r="AJ130" i="1"/>
  <c r="AI130" i="1"/>
  <c r="AH130" i="1"/>
  <c r="AE130" i="1"/>
  <c r="AJ129" i="1"/>
  <c r="AI129" i="1"/>
  <c r="AH129" i="1"/>
  <c r="AE129" i="1"/>
  <c r="AJ128" i="1"/>
  <c r="AI128" i="1"/>
  <c r="AH128" i="1"/>
  <c r="AE128" i="1"/>
  <c r="AJ127" i="1"/>
  <c r="AI127" i="1"/>
  <c r="AH127" i="1"/>
  <c r="AE127" i="1"/>
  <c r="AJ126" i="1"/>
  <c r="AI126" i="1"/>
  <c r="AH126" i="1"/>
  <c r="AE126" i="1"/>
  <c r="AJ125" i="1"/>
  <c r="AI125" i="1"/>
  <c r="AH125" i="1"/>
  <c r="AE125" i="1"/>
  <c r="AJ124" i="1"/>
  <c r="AI124" i="1"/>
  <c r="AH124" i="1"/>
  <c r="AE124" i="1"/>
  <c r="AJ123" i="1"/>
  <c r="AI123" i="1"/>
  <c r="AH123" i="1"/>
  <c r="AE123" i="1"/>
  <c r="AJ122" i="1"/>
  <c r="AI122" i="1"/>
  <c r="AH122" i="1"/>
  <c r="AE122" i="1"/>
  <c r="AJ121" i="1"/>
  <c r="AI121" i="1"/>
  <c r="AH121" i="1"/>
  <c r="AE121" i="1"/>
  <c r="AJ120" i="1"/>
  <c r="AI120" i="1"/>
  <c r="AH120" i="1"/>
  <c r="AE120" i="1"/>
  <c r="AJ119" i="1"/>
  <c r="AI119" i="1"/>
  <c r="AH119" i="1"/>
  <c r="AE119" i="1"/>
  <c r="AJ118" i="1"/>
  <c r="AI118" i="1"/>
  <c r="AH118" i="1"/>
  <c r="AE118" i="1"/>
  <c r="AJ117" i="1"/>
  <c r="AI117" i="1"/>
  <c r="AH117" i="1"/>
  <c r="AE117" i="1"/>
  <c r="AJ116" i="1"/>
  <c r="AI116" i="1"/>
  <c r="AH116" i="1"/>
  <c r="AE116" i="1"/>
  <c r="AJ115" i="1"/>
  <c r="AI115" i="1"/>
  <c r="AH115" i="1"/>
  <c r="AE115" i="1"/>
  <c r="AJ114" i="1"/>
  <c r="AI114" i="1"/>
  <c r="AH114" i="1"/>
  <c r="AE114" i="1"/>
  <c r="AJ113" i="1"/>
  <c r="AI113" i="1"/>
  <c r="AH113" i="1"/>
  <c r="AE113" i="1"/>
  <c r="AJ112" i="1"/>
  <c r="AI112" i="1"/>
  <c r="AH112" i="1"/>
  <c r="AE112" i="1"/>
  <c r="AJ111" i="1"/>
  <c r="AI111" i="1"/>
  <c r="AH111" i="1"/>
  <c r="AE111" i="1"/>
  <c r="AJ110" i="1"/>
  <c r="AI110" i="1"/>
  <c r="AH110" i="1"/>
  <c r="AE110" i="1"/>
  <c r="AJ109" i="1"/>
  <c r="AI109" i="1"/>
  <c r="AH109" i="1"/>
  <c r="AE109" i="1"/>
  <c r="AJ108" i="1"/>
  <c r="AI108" i="1"/>
  <c r="AH108" i="1"/>
  <c r="AE108" i="1"/>
  <c r="AJ107" i="1"/>
  <c r="AI107" i="1"/>
  <c r="AH107" i="1"/>
  <c r="AE107" i="1"/>
  <c r="AJ106" i="1"/>
  <c r="AI106" i="1"/>
  <c r="AH106" i="1"/>
  <c r="AE106" i="1"/>
  <c r="AJ105" i="1"/>
  <c r="AI105" i="1"/>
  <c r="AH105" i="1"/>
  <c r="AE105" i="1"/>
  <c r="AJ104" i="1"/>
  <c r="AI104" i="1"/>
  <c r="AH104" i="1"/>
  <c r="AE104" i="1"/>
  <c r="AJ103" i="1"/>
  <c r="AI103" i="1"/>
  <c r="AH103" i="1"/>
  <c r="AE103" i="1"/>
  <c r="AJ102" i="1"/>
  <c r="AI102" i="1"/>
  <c r="AH102" i="1"/>
  <c r="AE102" i="1"/>
  <c r="AJ101" i="1"/>
  <c r="AI101" i="1"/>
  <c r="AH101" i="1"/>
  <c r="AE101" i="1"/>
  <c r="AJ100" i="1"/>
  <c r="AI100" i="1"/>
  <c r="AH100" i="1"/>
  <c r="AE100" i="1"/>
  <c r="AJ99" i="1"/>
  <c r="AI99" i="1"/>
  <c r="AH99" i="1"/>
  <c r="AE99" i="1"/>
  <c r="AJ98" i="1"/>
  <c r="AI98" i="1"/>
  <c r="AH98" i="1"/>
  <c r="AE98" i="1"/>
  <c r="AJ97" i="1"/>
  <c r="AI97" i="1"/>
  <c r="AH97" i="1"/>
  <c r="AE97" i="1"/>
  <c r="AJ96" i="1"/>
  <c r="AI96" i="1"/>
  <c r="AH96" i="1"/>
  <c r="AE96" i="1"/>
  <c r="AJ95" i="1"/>
  <c r="AI95" i="1"/>
  <c r="AH95" i="1"/>
  <c r="AE95" i="1"/>
  <c r="AJ94" i="1"/>
  <c r="AI94" i="1"/>
  <c r="AH94" i="1"/>
  <c r="AE94" i="1"/>
  <c r="AJ93" i="1"/>
  <c r="AI93" i="1"/>
  <c r="AH93" i="1"/>
  <c r="AE93" i="1"/>
  <c r="AJ92" i="1"/>
  <c r="AI92" i="1"/>
  <c r="AH92" i="1"/>
  <c r="AE92" i="1"/>
  <c r="AJ91" i="1"/>
  <c r="AI91" i="1"/>
  <c r="AH91" i="1"/>
  <c r="AE91" i="1"/>
  <c r="AJ90" i="1"/>
  <c r="AI90" i="1"/>
  <c r="AH90" i="1"/>
  <c r="AE90" i="1"/>
  <c r="AJ89" i="1"/>
  <c r="AI89" i="1"/>
  <c r="AH89" i="1"/>
  <c r="AE89" i="1"/>
  <c r="AJ88" i="1"/>
  <c r="AI88" i="1"/>
  <c r="AH88" i="1"/>
  <c r="AE88" i="1"/>
  <c r="AJ87" i="1"/>
  <c r="AI87" i="1"/>
  <c r="AH87" i="1"/>
  <c r="AE87" i="1"/>
  <c r="AJ86" i="1"/>
  <c r="AI86" i="1"/>
  <c r="AH86" i="1"/>
  <c r="AE86" i="1"/>
  <c r="AJ85" i="1"/>
  <c r="AI85" i="1"/>
  <c r="AH85" i="1"/>
  <c r="AE85" i="1"/>
  <c r="AJ84" i="1"/>
  <c r="AI84" i="1"/>
  <c r="AH84" i="1"/>
  <c r="AE84" i="1"/>
  <c r="AJ83" i="1"/>
  <c r="AI83" i="1"/>
  <c r="AH83" i="1"/>
  <c r="AE83" i="1"/>
  <c r="AJ82" i="1"/>
  <c r="AI82" i="1"/>
  <c r="AH82" i="1"/>
  <c r="AE82" i="1"/>
  <c r="AJ81" i="1"/>
  <c r="AI81" i="1"/>
  <c r="AH81" i="1"/>
  <c r="AE81" i="1"/>
  <c r="AJ80" i="1"/>
  <c r="AI80" i="1"/>
  <c r="AH80" i="1"/>
  <c r="AE80" i="1"/>
  <c r="AJ79" i="1"/>
  <c r="AI79" i="1"/>
  <c r="AH79" i="1"/>
  <c r="AE79" i="1"/>
  <c r="AJ78" i="1"/>
  <c r="AI78" i="1"/>
  <c r="AH78" i="1"/>
  <c r="AE78" i="1"/>
  <c r="AJ77" i="1"/>
  <c r="AI77" i="1"/>
  <c r="AH77" i="1"/>
  <c r="AE77" i="1"/>
  <c r="AJ76" i="1"/>
  <c r="AI76" i="1"/>
  <c r="AH76" i="1"/>
  <c r="AE76" i="1"/>
  <c r="AJ75" i="1"/>
  <c r="AI75" i="1"/>
  <c r="AH75" i="1"/>
  <c r="AE75" i="1"/>
  <c r="AJ74" i="1"/>
  <c r="AI74" i="1"/>
  <c r="AH74" i="1"/>
  <c r="AE74" i="1"/>
  <c r="AJ73" i="1"/>
  <c r="AI73" i="1"/>
  <c r="AH73" i="1"/>
  <c r="AE73" i="1"/>
  <c r="AJ72" i="1"/>
  <c r="AI72" i="1"/>
  <c r="AH72" i="1"/>
  <c r="AE72" i="1"/>
  <c r="AJ71" i="1"/>
  <c r="AI71" i="1"/>
  <c r="AH71" i="1"/>
  <c r="AE71" i="1"/>
  <c r="AJ70" i="1"/>
  <c r="AI70" i="1"/>
  <c r="AH70" i="1"/>
  <c r="AE70" i="1"/>
  <c r="AJ69" i="1"/>
  <c r="AI69" i="1"/>
  <c r="AH69" i="1"/>
  <c r="AE69" i="1"/>
  <c r="AJ68" i="1"/>
  <c r="AI68" i="1"/>
  <c r="AH68" i="1"/>
  <c r="AE68" i="1"/>
  <c r="AJ67" i="1"/>
  <c r="AI67" i="1"/>
  <c r="AH67" i="1"/>
  <c r="AE67" i="1"/>
  <c r="AJ66" i="1"/>
  <c r="AI66" i="1"/>
  <c r="AH66" i="1"/>
  <c r="AE66" i="1"/>
  <c r="AJ65" i="1"/>
  <c r="AI65" i="1"/>
  <c r="AH65" i="1"/>
  <c r="AE65" i="1"/>
  <c r="AJ64" i="1"/>
  <c r="AI64" i="1"/>
  <c r="AH64" i="1"/>
  <c r="AE64" i="1"/>
  <c r="AJ63" i="1"/>
  <c r="AI63" i="1"/>
  <c r="AH63" i="1"/>
  <c r="AE63" i="1"/>
  <c r="AJ62" i="1"/>
  <c r="AI62" i="1"/>
  <c r="AH62" i="1"/>
  <c r="AE62" i="1"/>
  <c r="AJ61" i="1"/>
  <c r="AI61" i="1"/>
  <c r="AH61" i="1"/>
  <c r="AE61" i="1"/>
  <c r="AJ60" i="1"/>
  <c r="AI60" i="1"/>
  <c r="AH60" i="1"/>
  <c r="AE60" i="1"/>
  <c r="AJ59" i="1"/>
  <c r="AI59" i="1"/>
  <c r="AH59" i="1"/>
  <c r="AE59" i="1"/>
  <c r="AJ58" i="1"/>
  <c r="AI58" i="1"/>
  <c r="AH58" i="1"/>
  <c r="AE58" i="1"/>
  <c r="AJ57" i="1"/>
  <c r="AI57" i="1"/>
  <c r="AH57" i="1"/>
  <c r="AE57" i="1"/>
  <c r="AJ56" i="1"/>
  <c r="AI56" i="1"/>
  <c r="AH56" i="1"/>
  <c r="AE56" i="1"/>
  <c r="AJ55" i="1"/>
  <c r="AI55" i="1"/>
  <c r="AH55" i="1"/>
  <c r="AE55" i="1"/>
  <c r="AJ54" i="1"/>
  <c r="AI54" i="1"/>
  <c r="AH54" i="1"/>
  <c r="AE54" i="1"/>
  <c r="AJ53" i="1"/>
  <c r="AI53" i="1"/>
  <c r="AH53" i="1"/>
  <c r="AE53" i="1"/>
  <c r="AJ52" i="1"/>
  <c r="AI52" i="1"/>
  <c r="AH52" i="1"/>
  <c r="AE52" i="1"/>
  <c r="AJ51" i="1"/>
  <c r="AI51" i="1"/>
  <c r="AH51" i="1"/>
  <c r="AE51" i="1"/>
  <c r="AJ50" i="1"/>
  <c r="AI50" i="1"/>
  <c r="AH50" i="1"/>
  <c r="AE50" i="1"/>
  <c r="AJ49" i="1"/>
  <c r="AI49" i="1"/>
  <c r="AH49" i="1"/>
  <c r="AE49" i="1"/>
  <c r="AJ48" i="1"/>
  <c r="AI48" i="1"/>
  <c r="AH48" i="1"/>
  <c r="AE48" i="1"/>
  <c r="AJ47" i="1"/>
  <c r="AI47" i="1"/>
  <c r="AH47" i="1"/>
  <c r="AE47" i="1"/>
  <c r="AJ46" i="1"/>
  <c r="AI46" i="1"/>
  <c r="AH46" i="1"/>
  <c r="AE46" i="1"/>
  <c r="AJ45" i="1"/>
  <c r="AI45" i="1"/>
  <c r="AH45" i="1"/>
  <c r="AE45" i="1"/>
  <c r="AJ44" i="1"/>
  <c r="AI44" i="1"/>
  <c r="AH44" i="1"/>
  <c r="AE44" i="1"/>
  <c r="AJ43" i="1"/>
  <c r="AI43" i="1"/>
  <c r="AH43" i="1"/>
  <c r="AE43" i="1"/>
  <c r="AJ42" i="1"/>
  <c r="AI42" i="1"/>
  <c r="AH42" i="1"/>
  <c r="AE42" i="1"/>
  <c r="AJ41" i="1"/>
  <c r="AI41" i="1"/>
  <c r="AH41" i="1"/>
  <c r="AE41" i="1"/>
  <c r="AJ40" i="1"/>
  <c r="AI40" i="1"/>
  <c r="AH40" i="1"/>
  <c r="AE40" i="1"/>
  <c r="AJ39" i="1"/>
  <c r="AI39" i="1"/>
  <c r="AH39" i="1"/>
  <c r="AE39" i="1"/>
  <c r="AJ38" i="1"/>
  <c r="AI38" i="1"/>
  <c r="AH38" i="1"/>
  <c r="AE38" i="1"/>
  <c r="AJ37" i="1"/>
  <c r="AI37" i="1"/>
  <c r="AH37" i="1"/>
  <c r="AE37" i="1"/>
  <c r="AJ36" i="1"/>
  <c r="AI36" i="1"/>
  <c r="AH36" i="1"/>
  <c r="AE36" i="1"/>
  <c r="AJ35" i="1"/>
  <c r="AI35" i="1"/>
  <c r="AH35" i="1"/>
  <c r="AE35" i="1"/>
  <c r="AJ34" i="1"/>
  <c r="AI34" i="1"/>
  <c r="AH34" i="1"/>
  <c r="AE34" i="1"/>
  <c r="AJ33" i="1"/>
  <c r="AI33" i="1"/>
  <c r="AH33" i="1"/>
  <c r="AE33" i="1"/>
  <c r="AJ32" i="1"/>
  <c r="AI32" i="1"/>
  <c r="AH32" i="1"/>
  <c r="AE32" i="1"/>
  <c r="AJ31" i="1"/>
  <c r="AI31" i="1"/>
  <c r="AH31" i="1"/>
  <c r="AE31" i="1"/>
  <c r="AJ30" i="1"/>
  <c r="AI30" i="1"/>
  <c r="AH30" i="1"/>
  <c r="AE30" i="1"/>
  <c r="AJ29" i="1"/>
  <c r="AI29" i="1"/>
  <c r="AH29" i="1"/>
  <c r="AE29" i="1"/>
  <c r="AJ28" i="1"/>
  <c r="AI28" i="1"/>
  <c r="AH28" i="1"/>
  <c r="AE28" i="1"/>
  <c r="AJ27" i="1"/>
  <c r="AI27" i="1"/>
  <c r="AH27" i="1"/>
  <c r="AE27" i="1"/>
  <c r="AJ26" i="1"/>
  <c r="AI26" i="1"/>
  <c r="AH26" i="1"/>
  <c r="AE26" i="1"/>
  <c r="AJ25" i="1"/>
  <c r="AI25" i="1"/>
  <c r="AH25" i="1"/>
  <c r="AE25" i="1"/>
  <c r="AJ24" i="1"/>
  <c r="AI24" i="1"/>
  <c r="AH24" i="1"/>
  <c r="AE24" i="1"/>
  <c r="AJ23" i="1"/>
  <c r="AI23" i="1"/>
  <c r="AH23" i="1"/>
  <c r="AE23" i="1"/>
  <c r="AJ22" i="1"/>
  <c r="AI22" i="1"/>
  <c r="AH22" i="1"/>
  <c r="AE22" i="1"/>
  <c r="AJ21" i="1"/>
  <c r="AI21" i="1"/>
  <c r="AH21" i="1"/>
  <c r="AE21" i="1"/>
  <c r="AJ20" i="1"/>
  <c r="AI20" i="1"/>
  <c r="AH20" i="1"/>
  <c r="AE20" i="1"/>
  <c r="AJ19" i="1"/>
  <c r="AI19" i="1"/>
  <c r="AH19" i="1"/>
  <c r="AE19" i="1"/>
  <c r="AJ18" i="1"/>
  <c r="AI18" i="1"/>
  <c r="AH18" i="1"/>
  <c r="AE18" i="1"/>
  <c r="AJ17" i="1"/>
  <c r="AI17" i="1"/>
  <c r="AH17" i="1"/>
  <c r="AE17" i="1"/>
  <c r="AJ16" i="1"/>
  <c r="AI16" i="1"/>
  <c r="AH16" i="1"/>
  <c r="AE16" i="1"/>
  <c r="AJ15" i="1"/>
  <c r="AI15" i="1"/>
  <c r="AH15" i="1"/>
  <c r="AE15" i="1"/>
  <c r="AJ14" i="1"/>
  <c r="AI14" i="1"/>
  <c r="AH14" i="1"/>
  <c r="AE14" i="1"/>
  <c r="AJ13" i="1"/>
  <c r="AI13" i="1"/>
  <c r="AH13" i="1"/>
  <c r="AE13" i="1"/>
  <c r="AJ12" i="1"/>
  <c r="AI12" i="1"/>
  <c r="AH12" i="1"/>
  <c r="AE12" i="1"/>
  <c r="AJ11" i="1"/>
  <c r="AI11" i="1"/>
  <c r="AH11" i="1"/>
  <c r="AE11" i="1"/>
  <c r="AJ10" i="1"/>
  <c r="AI10" i="1"/>
  <c r="AH10" i="1"/>
  <c r="AE10" i="1"/>
  <c r="AJ9" i="1"/>
  <c r="AI9" i="1"/>
  <c r="AH9" i="1"/>
  <c r="AE9" i="1"/>
  <c r="AJ8" i="1"/>
  <c r="AI8" i="1"/>
  <c r="AH8" i="1"/>
  <c r="AE8" i="1"/>
  <c r="AJ7" i="1"/>
  <c r="AI7" i="1"/>
  <c r="AH7" i="1"/>
  <c r="AE7" i="1"/>
  <c r="AJ6" i="1"/>
  <c r="AI6" i="1"/>
  <c r="AH6" i="1"/>
  <c r="AE6" i="1"/>
  <c r="AJ5" i="1"/>
  <c r="AH5" i="1"/>
  <c r="AE5" i="1"/>
  <c r="AL4" i="1"/>
  <c r="AH4" i="1"/>
  <c r="AE4" i="1"/>
  <c r="H126" i="13" l="1"/>
  <c r="H351" i="13"/>
  <c r="G126" i="13"/>
  <c r="G351" i="13"/>
  <c r="H125" i="13"/>
  <c r="G125" i="13"/>
  <c r="G350" i="13"/>
  <c r="F125" i="13"/>
  <c r="F351" i="13"/>
  <c r="AM14" i="1"/>
  <c r="AM86" i="1"/>
  <c r="AM258" i="1"/>
  <c r="AM250" i="1"/>
  <c r="AM26" i="1"/>
  <c r="AM46" i="1"/>
  <c r="AM66" i="1"/>
  <c r="AM94" i="1"/>
  <c r="AM122" i="1"/>
  <c r="AM154" i="1"/>
  <c r="AM210" i="1"/>
  <c r="AM234" i="1"/>
  <c r="AM143" i="1"/>
  <c r="AM151" i="1"/>
  <c r="AM159" i="1"/>
  <c r="AM167" i="1"/>
  <c r="AM175" i="1"/>
  <c r="AM183" i="1"/>
  <c r="AM191" i="1"/>
  <c r="AM199" i="1"/>
  <c r="AM203" i="1"/>
  <c r="AM207" i="1"/>
  <c r="AM211" i="1"/>
  <c r="AM38" i="1"/>
  <c r="AM70" i="1"/>
  <c r="AM102" i="1"/>
  <c r="AM126" i="1"/>
  <c r="AM162" i="1"/>
  <c r="AM34" i="1"/>
  <c r="AM74" i="1"/>
  <c r="AM118" i="1"/>
  <c r="AM146" i="1"/>
  <c r="AM186" i="1"/>
  <c r="AM60" i="1"/>
  <c r="AM112" i="1"/>
  <c r="AM216" i="1"/>
  <c r="AM248" i="1"/>
  <c r="AM256" i="1"/>
  <c r="AM264" i="1"/>
  <c r="AM18" i="1"/>
  <c r="AM42" i="1"/>
  <c r="AM58" i="1"/>
  <c r="AM82" i="1"/>
  <c r="AM106" i="1"/>
  <c r="AM138" i="1"/>
  <c r="AM178" i="1"/>
  <c r="AM198" i="1"/>
  <c r="AM28" i="1"/>
  <c r="AM44" i="1"/>
  <c r="AM52" i="1"/>
  <c r="AM76" i="1"/>
  <c r="AM88" i="1"/>
  <c r="AM108" i="1"/>
  <c r="AM128" i="1"/>
  <c r="AM206" i="1"/>
  <c r="AM242" i="1"/>
  <c r="AM72" i="1"/>
  <c r="AM50" i="1"/>
  <c r="AM54" i="1"/>
  <c r="AM78" i="1"/>
  <c r="AM98" i="1"/>
  <c r="AM110" i="1"/>
  <c r="AM134" i="1"/>
  <c r="AM170" i="1"/>
  <c r="AM194" i="1"/>
  <c r="AM218" i="1"/>
  <c r="AM16" i="1"/>
  <c r="AM32" i="1"/>
  <c r="AM40" i="1"/>
  <c r="AM48" i="1"/>
  <c r="AM68" i="1"/>
  <c r="AM84" i="1"/>
  <c r="AM92" i="1"/>
  <c r="AM104" i="1"/>
  <c r="AM120" i="1"/>
  <c r="AM132" i="1"/>
  <c r="AM224" i="1"/>
  <c r="AM10" i="1"/>
  <c r="AM30" i="1"/>
  <c r="AM62" i="1"/>
  <c r="AM90" i="1"/>
  <c r="AM114" i="1"/>
  <c r="AM130" i="1"/>
  <c r="AM226" i="1"/>
  <c r="AM20" i="1"/>
  <c r="AM64" i="1"/>
  <c r="AM100" i="1"/>
  <c r="AM232" i="1"/>
  <c r="AM69" i="1"/>
  <c r="AM137" i="1"/>
  <c r="AM12" i="1"/>
  <c r="AM24" i="1"/>
  <c r="AM36" i="1"/>
  <c r="AM56" i="1"/>
  <c r="AM80" i="1"/>
  <c r="AM96" i="1"/>
  <c r="AM116" i="1"/>
  <c r="AM124" i="1"/>
  <c r="AM13" i="1"/>
  <c r="AM17" i="1"/>
  <c r="AM21" i="1"/>
  <c r="AM25" i="1"/>
  <c r="AM29" i="1"/>
  <c r="AM33" i="1"/>
  <c r="AM37" i="1"/>
  <c r="AM41" i="1"/>
  <c r="AM49" i="1"/>
  <c r="AM53" i="1"/>
  <c r="AM61" i="1"/>
  <c r="AM73" i="1"/>
  <c r="AM81" i="1"/>
  <c r="AM93" i="1"/>
  <c r="AM105" i="1"/>
  <c r="AM113" i="1"/>
  <c r="AM121" i="1"/>
  <c r="AM125" i="1"/>
  <c r="AM133" i="1"/>
  <c r="AM141" i="1"/>
  <c r="AM149" i="1"/>
  <c r="AM157" i="1"/>
  <c r="AM165" i="1"/>
  <c r="AM173" i="1"/>
  <c r="AM181" i="1"/>
  <c r="AM189" i="1"/>
  <c r="AM201" i="1"/>
  <c r="AM209" i="1"/>
  <c r="AM229" i="1"/>
  <c r="AM253" i="1"/>
  <c r="AM22" i="1"/>
  <c r="AM202" i="1"/>
  <c r="AM240" i="1"/>
  <c r="AM45" i="1"/>
  <c r="AM57" i="1"/>
  <c r="AM65" i="1"/>
  <c r="AM77" i="1"/>
  <c r="AM85" i="1"/>
  <c r="AM89" i="1"/>
  <c r="AM97" i="1"/>
  <c r="AM101" i="1"/>
  <c r="AM109" i="1"/>
  <c r="AM117" i="1"/>
  <c r="AM129" i="1"/>
  <c r="AM197" i="1"/>
  <c r="AM205" i="1"/>
  <c r="AM221" i="1"/>
  <c r="AM237" i="1"/>
  <c r="AM245" i="1"/>
  <c r="AM261" i="1"/>
  <c r="AM265" i="1"/>
  <c r="AM6" i="1"/>
  <c r="AM9" i="1"/>
  <c r="AM139" i="1"/>
  <c r="AM147" i="1"/>
  <c r="AM155" i="1"/>
  <c r="AM163" i="1"/>
  <c r="AM171" i="1"/>
  <c r="AM179" i="1"/>
  <c r="AM187" i="1"/>
  <c r="AM214" i="1"/>
  <c r="AM222" i="1"/>
  <c r="AM230" i="1"/>
  <c r="AM238" i="1"/>
  <c r="AM246" i="1"/>
  <c r="AM254" i="1"/>
  <c r="AM262" i="1"/>
  <c r="AM7" i="1"/>
  <c r="AM5" i="1"/>
  <c r="AK5" i="1"/>
  <c r="AM4" i="1"/>
  <c r="AM11" i="1"/>
  <c r="AM8" i="1"/>
  <c r="AM15" i="1"/>
  <c r="AM19" i="1"/>
  <c r="AM23" i="1"/>
  <c r="AM27" i="1"/>
  <c r="AM31" i="1"/>
  <c r="AM35" i="1"/>
  <c r="AM39" i="1"/>
  <c r="AM43" i="1"/>
  <c r="AM47" i="1"/>
  <c r="AM51" i="1"/>
  <c r="AM55" i="1"/>
  <c r="AM59" i="1"/>
  <c r="AM63" i="1"/>
  <c r="AM67" i="1"/>
  <c r="AM71" i="1"/>
  <c r="AM75" i="1"/>
  <c r="AM79" i="1"/>
  <c r="AM83" i="1"/>
  <c r="AM87" i="1"/>
  <c r="AM91" i="1"/>
  <c r="AM95" i="1"/>
  <c r="AM99" i="1"/>
  <c r="AM103" i="1"/>
  <c r="AM107" i="1"/>
  <c r="AM111" i="1"/>
  <c r="AM115" i="1"/>
  <c r="AM119" i="1"/>
  <c r="AM123" i="1"/>
  <c r="AM127" i="1"/>
  <c r="AM131" i="1"/>
  <c r="AM136" i="1"/>
  <c r="AM135" i="1"/>
  <c r="AM142" i="1"/>
  <c r="AM145" i="1"/>
  <c r="AM150" i="1"/>
  <c r="AM153" i="1"/>
  <c r="AM158" i="1"/>
  <c r="AM161" i="1"/>
  <c r="AM166" i="1"/>
  <c r="AM169" i="1"/>
  <c r="AM174" i="1"/>
  <c r="AM177" i="1"/>
  <c r="AM182" i="1"/>
  <c r="AM185" i="1"/>
  <c r="AM190" i="1"/>
  <c r="AM193" i="1"/>
  <c r="AM195" i="1"/>
  <c r="AM140" i="1"/>
  <c r="AM144" i="1"/>
  <c r="AM148" i="1"/>
  <c r="AM152" i="1"/>
  <c r="AM156" i="1"/>
  <c r="AM160" i="1"/>
  <c r="AM164" i="1"/>
  <c r="AM168" i="1"/>
  <c r="AM172" i="1"/>
  <c r="AM176" i="1"/>
  <c r="AM180" i="1"/>
  <c r="AM184" i="1"/>
  <c r="AM188" i="1"/>
  <c r="AM192" i="1"/>
  <c r="AM196" i="1"/>
  <c r="AM200" i="1"/>
  <c r="AM204" i="1"/>
  <c r="AM208" i="1"/>
  <c r="AM212" i="1"/>
  <c r="AM213" i="1"/>
  <c r="AM217" i="1"/>
  <c r="AM220" i="1"/>
  <c r="AM225" i="1"/>
  <c r="AM228" i="1"/>
  <c r="AM233" i="1"/>
  <c r="AM236" i="1"/>
  <c r="AM241" i="1"/>
  <c r="AM244" i="1"/>
  <c r="AM249" i="1"/>
  <c r="AM252" i="1"/>
  <c r="AM257" i="1"/>
  <c r="AM260" i="1"/>
  <c r="AM215" i="1"/>
  <c r="AM219" i="1"/>
  <c r="AM223" i="1"/>
  <c r="AM227" i="1"/>
  <c r="AM231" i="1"/>
  <c r="AM235" i="1"/>
  <c r="AM239" i="1"/>
  <c r="AM243" i="1"/>
  <c r="AM247" i="1"/>
  <c r="AM251" i="1"/>
  <c r="AM255" i="1"/>
  <c r="AM259" i="1"/>
  <c r="AM263" i="1"/>
  <c r="F124" i="13" l="1"/>
  <c r="H124" i="13"/>
  <c r="H350" i="13"/>
  <c r="Q351" i="13"/>
  <c r="P351" i="13"/>
  <c r="F350" i="13"/>
  <c r="G124" i="13"/>
  <c r="P356" i="13"/>
  <c r="Q356" i="13"/>
  <c r="AK6" i="1"/>
  <c r="AL5" i="1"/>
  <c r="T351" i="13" l="1"/>
  <c r="R351" i="13"/>
  <c r="U351" i="13"/>
  <c r="S351" i="13"/>
  <c r="Q350" i="13"/>
  <c r="P350" i="13"/>
  <c r="S356" i="13"/>
  <c r="U356" i="13"/>
  <c r="T356" i="13"/>
  <c r="R356" i="13"/>
  <c r="AK7" i="1"/>
  <c r="AL6" i="1"/>
  <c r="E351" i="13" l="1"/>
  <c r="F349" i="13"/>
  <c r="R350" i="13"/>
  <c r="T350" i="13"/>
  <c r="U350" i="13"/>
  <c r="S350" i="13"/>
  <c r="E522" i="13"/>
  <c r="E356" i="13"/>
  <c r="AL7" i="1"/>
  <c r="AK8" i="1"/>
  <c r="E350" i="13" l="1"/>
  <c r="H349" i="13"/>
  <c r="Q349" i="13" s="1"/>
  <c r="AK9" i="1"/>
  <c r="AL8" i="1"/>
  <c r="P349" i="13" l="1"/>
  <c r="R349" i="13" s="1"/>
  <c r="S349" i="13"/>
  <c r="U349" i="13"/>
  <c r="AK10" i="1"/>
  <c r="AL9" i="1"/>
  <c r="T349" i="13" l="1"/>
  <c r="E349" i="13"/>
  <c r="AK11" i="1"/>
  <c r="AL10" i="1"/>
  <c r="AL11" i="1" l="1"/>
  <c r="AK12" i="1"/>
  <c r="AK13" i="1" l="1"/>
  <c r="AL12" i="1"/>
  <c r="AK14" i="1" l="1"/>
  <c r="AL13" i="1"/>
  <c r="AK15" i="1" l="1"/>
  <c r="AL14" i="1"/>
  <c r="AL15" i="1" l="1"/>
  <c r="AK16" i="1"/>
  <c r="AK17" i="1" l="1"/>
  <c r="AL16" i="1"/>
  <c r="AK18" i="1" l="1"/>
  <c r="AL17" i="1"/>
  <c r="AK19" i="1" l="1"/>
  <c r="AL18" i="1"/>
  <c r="AL19" i="1" l="1"/>
  <c r="AK20" i="1"/>
  <c r="AK21" i="1" l="1"/>
  <c r="AL20" i="1"/>
  <c r="AK22" i="1" l="1"/>
  <c r="AL21" i="1"/>
  <c r="AK23" i="1" l="1"/>
  <c r="AL22" i="1"/>
  <c r="AL23" i="1" l="1"/>
  <c r="AK24" i="1"/>
  <c r="AK25" i="1" l="1"/>
  <c r="AL24" i="1"/>
  <c r="AK26" i="1" l="1"/>
  <c r="AL25" i="1"/>
  <c r="AK27" i="1" l="1"/>
  <c r="AL26" i="1"/>
  <c r="AL27" i="1" l="1"/>
  <c r="AK28" i="1"/>
  <c r="AK29" i="1" l="1"/>
  <c r="AL28" i="1"/>
  <c r="AK30" i="1" l="1"/>
  <c r="AL29" i="1"/>
  <c r="AK31" i="1" l="1"/>
  <c r="AL30" i="1"/>
  <c r="AL31" i="1" l="1"/>
  <c r="AK32" i="1"/>
  <c r="AK33" i="1" l="1"/>
  <c r="AL32" i="1"/>
  <c r="AK34" i="1" l="1"/>
  <c r="AL33" i="1"/>
  <c r="AK35" i="1" l="1"/>
  <c r="AL34" i="1"/>
  <c r="AL35" i="1" l="1"/>
  <c r="AK36" i="1"/>
  <c r="AK37" i="1" l="1"/>
  <c r="AL36" i="1"/>
  <c r="AK38" i="1" l="1"/>
  <c r="AL37" i="1"/>
  <c r="AK39" i="1" l="1"/>
  <c r="AL38" i="1"/>
  <c r="AL39" i="1" l="1"/>
  <c r="AK40" i="1"/>
  <c r="AK41" i="1" l="1"/>
  <c r="AL40" i="1"/>
  <c r="AK42" i="1" l="1"/>
  <c r="AL41" i="1"/>
  <c r="AK43" i="1" l="1"/>
  <c r="AL42" i="1"/>
  <c r="AL43" i="1" l="1"/>
  <c r="AK44" i="1"/>
  <c r="AK45" i="1" l="1"/>
  <c r="AL44" i="1"/>
  <c r="AK46" i="1" l="1"/>
  <c r="AL45" i="1"/>
  <c r="AK47" i="1" l="1"/>
  <c r="AL46" i="1"/>
  <c r="AL47" i="1" l="1"/>
  <c r="AK48" i="1"/>
  <c r="AK49" i="1" l="1"/>
  <c r="AL48" i="1"/>
  <c r="AK50" i="1" l="1"/>
  <c r="AL49" i="1"/>
  <c r="AK51" i="1" l="1"/>
  <c r="AL50" i="1"/>
  <c r="AL51" i="1" l="1"/>
  <c r="AK52" i="1"/>
  <c r="AK53" i="1" l="1"/>
  <c r="AL52" i="1"/>
  <c r="AK54" i="1" l="1"/>
  <c r="AL53" i="1"/>
  <c r="AK55" i="1" l="1"/>
  <c r="AL54" i="1"/>
  <c r="AL55" i="1" l="1"/>
  <c r="AK56" i="1"/>
  <c r="AK57" i="1" l="1"/>
  <c r="AL56" i="1"/>
  <c r="AK58" i="1" l="1"/>
  <c r="AL57" i="1"/>
  <c r="AK59" i="1" l="1"/>
  <c r="AL58" i="1"/>
  <c r="AL59" i="1" l="1"/>
  <c r="AK60" i="1"/>
  <c r="AK61" i="1" l="1"/>
  <c r="AL60" i="1"/>
  <c r="AK62" i="1" l="1"/>
  <c r="AL61" i="1"/>
  <c r="AK63" i="1" l="1"/>
  <c r="AL62" i="1"/>
  <c r="AL63" i="1" l="1"/>
  <c r="AK64" i="1"/>
  <c r="AK65" i="1" l="1"/>
  <c r="AL64" i="1"/>
  <c r="AK66" i="1" l="1"/>
  <c r="AL65" i="1"/>
  <c r="AK67" i="1" l="1"/>
  <c r="AL66" i="1"/>
  <c r="AL67" i="1" l="1"/>
  <c r="AK68" i="1"/>
  <c r="AK69" i="1" l="1"/>
  <c r="AL68" i="1"/>
  <c r="AK70" i="1" l="1"/>
  <c r="AL69" i="1"/>
  <c r="AK71" i="1" l="1"/>
  <c r="AL70" i="1"/>
  <c r="AL71" i="1" l="1"/>
  <c r="AK72" i="1"/>
  <c r="AK73" i="1" l="1"/>
  <c r="AL72" i="1"/>
  <c r="AK74" i="1" l="1"/>
  <c r="AL73" i="1"/>
  <c r="AK75" i="1" l="1"/>
  <c r="AL74" i="1"/>
  <c r="AL75" i="1" l="1"/>
  <c r="AK76" i="1"/>
  <c r="AK77" i="1" l="1"/>
  <c r="AL76" i="1"/>
  <c r="AK78" i="1" l="1"/>
  <c r="AL77" i="1"/>
  <c r="AK79" i="1" l="1"/>
  <c r="AL78" i="1"/>
  <c r="AL79" i="1" l="1"/>
  <c r="AK80" i="1"/>
  <c r="AK81" i="1" l="1"/>
  <c r="AL80" i="1"/>
  <c r="AK82" i="1" l="1"/>
  <c r="AL81" i="1"/>
  <c r="AK83" i="1" l="1"/>
  <c r="AL82" i="1"/>
  <c r="AL83" i="1" l="1"/>
  <c r="AK84" i="1"/>
  <c r="AK85" i="1" l="1"/>
  <c r="AL84" i="1"/>
  <c r="AK86" i="1" l="1"/>
  <c r="AL85" i="1"/>
  <c r="AK87" i="1" l="1"/>
  <c r="AL86" i="1"/>
  <c r="AL87" i="1" l="1"/>
  <c r="AK88" i="1"/>
  <c r="AK89" i="1" l="1"/>
  <c r="AL88" i="1"/>
  <c r="AK90" i="1" l="1"/>
  <c r="AL89" i="1"/>
  <c r="AK91" i="1" l="1"/>
  <c r="AL90" i="1"/>
  <c r="AL91" i="1" l="1"/>
  <c r="AK92" i="1"/>
  <c r="AK93" i="1" l="1"/>
  <c r="AL92" i="1"/>
  <c r="AK94" i="1" l="1"/>
  <c r="AL93" i="1"/>
  <c r="AK95" i="1" l="1"/>
  <c r="AL94" i="1"/>
  <c r="AL95" i="1" l="1"/>
  <c r="AK96" i="1"/>
  <c r="AK97" i="1" l="1"/>
  <c r="AL96" i="1"/>
  <c r="AK98" i="1" l="1"/>
  <c r="AL97" i="1"/>
  <c r="AK99" i="1" l="1"/>
  <c r="AL98" i="1"/>
  <c r="AL99" i="1" l="1"/>
  <c r="AK100" i="1"/>
  <c r="AK101" i="1" l="1"/>
  <c r="AL100" i="1"/>
  <c r="AK102" i="1" l="1"/>
  <c r="AL101" i="1"/>
  <c r="AK103" i="1" l="1"/>
  <c r="AL102" i="1"/>
  <c r="AL103" i="1" l="1"/>
  <c r="AK104" i="1"/>
  <c r="AK105" i="1" l="1"/>
  <c r="AL104" i="1"/>
  <c r="AK106" i="1" l="1"/>
  <c r="AL105" i="1"/>
  <c r="AK107" i="1" l="1"/>
  <c r="AL106" i="1"/>
  <c r="AL107" i="1" l="1"/>
  <c r="AK108" i="1"/>
  <c r="AK109" i="1" l="1"/>
  <c r="AL108" i="1"/>
  <c r="AK110" i="1" l="1"/>
  <c r="AL109" i="1"/>
  <c r="AK111" i="1" l="1"/>
  <c r="AL110" i="1"/>
  <c r="AL111" i="1" l="1"/>
  <c r="AK112" i="1"/>
  <c r="AK113" i="1" l="1"/>
  <c r="AL112" i="1"/>
  <c r="AK114" i="1" l="1"/>
  <c r="AL113" i="1"/>
  <c r="AK115" i="1" l="1"/>
  <c r="AL114" i="1"/>
  <c r="AL115" i="1" l="1"/>
  <c r="AK116" i="1"/>
  <c r="AK117" i="1" l="1"/>
  <c r="AL116" i="1"/>
  <c r="AK118" i="1" l="1"/>
  <c r="AL117" i="1"/>
  <c r="AK119" i="1" l="1"/>
  <c r="AL118" i="1"/>
  <c r="AL119" i="1" l="1"/>
  <c r="AK120" i="1"/>
  <c r="AK121" i="1" l="1"/>
  <c r="AL120" i="1"/>
  <c r="AK122" i="1" l="1"/>
  <c r="AL121" i="1"/>
  <c r="AK123" i="1" l="1"/>
  <c r="AL122" i="1"/>
  <c r="AL123" i="1" l="1"/>
  <c r="AK124" i="1"/>
  <c r="AK125" i="1" l="1"/>
  <c r="AL124" i="1"/>
  <c r="AK126" i="1" l="1"/>
  <c r="AL125" i="1"/>
  <c r="AK127" i="1" l="1"/>
  <c r="AL126" i="1"/>
  <c r="AL127" i="1" l="1"/>
  <c r="AK128" i="1"/>
  <c r="AK129" i="1" l="1"/>
  <c r="AL128" i="1"/>
  <c r="AK130" i="1" l="1"/>
  <c r="AL129" i="1"/>
  <c r="AK131" i="1" l="1"/>
  <c r="AL130" i="1"/>
  <c r="AL131" i="1" l="1"/>
  <c r="AK132" i="1"/>
  <c r="AK133" i="1" l="1"/>
  <c r="AL132" i="1"/>
  <c r="AK134" i="1" l="1"/>
  <c r="AL133" i="1"/>
  <c r="AK135" i="1" l="1"/>
  <c r="AL134" i="1"/>
  <c r="AK136" i="1" l="1"/>
  <c r="AL135" i="1"/>
  <c r="AL136" i="1" l="1"/>
  <c r="AK137" i="1"/>
  <c r="AK138" i="1" l="1"/>
  <c r="AL137" i="1"/>
  <c r="AK139" i="1" l="1"/>
  <c r="AL138" i="1"/>
  <c r="AK140" i="1" l="1"/>
  <c r="AL139" i="1"/>
  <c r="AL140" i="1" l="1"/>
  <c r="AK141" i="1"/>
  <c r="AK142" i="1" l="1"/>
  <c r="AL141" i="1"/>
  <c r="AK143" i="1" l="1"/>
  <c r="AL142" i="1"/>
  <c r="AK144" i="1" l="1"/>
  <c r="AL143" i="1"/>
  <c r="AL144" i="1" l="1"/>
  <c r="AK145" i="1"/>
  <c r="AK146" i="1" l="1"/>
  <c r="AL145" i="1"/>
  <c r="AK147" i="1" l="1"/>
  <c r="AL146" i="1"/>
  <c r="AK148" i="1" l="1"/>
  <c r="AL147" i="1"/>
  <c r="AL148" i="1" l="1"/>
  <c r="AK149" i="1"/>
  <c r="AK150" i="1" l="1"/>
  <c r="AL149" i="1"/>
  <c r="AK151" i="1" l="1"/>
  <c r="AL150" i="1"/>
  <c r="AK152" i="1" l="1"/>
  <c r="AL151" i="1"/>
  <c r="AL152" i="1" l="1"/>
  <c r="AK153" i="1"/>
  <c r="AK154" i="1" l="1"/>
  <c r="AL153" i="1"/>
  <c r="AK155" i="1" l="1"/>
  <c r="AL154" i="1"/>
  <c r="AK156" i="1" l="1"/>
  <c r="AL155" i="1"/>
  <c r="AL156" i="1" l="1"/>
  <c r="AK157" i="1"/>
  <c r="AK158" i="1" l="1"/>
  <c r="AL157" i="1"/>
  <c r="AK159" i="1" l="1"/>
  <c r="AL158" i="1"/>
  <c r="AK160" i="1" l="1"/>
  <c r="AL159" i="1"/>
  <c r="AL160" i="1" l="1"/>
  <c r="AK161" i="1"/>
  <c r="AK162" i="1" l="1"/>
  <c r="AL161" i="1"/>
  <c r="AK163" i="1" l="1"/>
  <c r="AL162" i="1"/>
  <c r="AK164" i="1" l="1"/>
  <c r="AL163" i="1"/>
  <c r="AL164" i="1" l="1"/>
  <c r="AK165" i="1"/>
  <c r="AK166" i="1" l="1"/>
  <c r="AL165" i="1"/>
  <c r="AK167" i="1" l="1"/>
  <c r="AL166" i="1"/>
  <c r="AK168" i="1" l="1"/>
  <c r="AL167" i="1"/>
  <c r="AL168" i="1" l="1"/>
  <c r="AK169" i="1"/>
  <c r="AK170" i="1" l="1"/>
  <c r="AL169" i="1"/>
  <c r="AK171" i="1" l="1"/>
  <c r="AL170" i="1"/>
  <c r="AK172" i="1" l="1"/>
  <c r="AL171" i="1"/>
  <c r="AL172" i="1" l="1"/>
  <c r="AK173" i="1"/>
  <c r="AK174" i="1" l="1"/>
  <c r="AL173" i="1"/>
  <c r="AK175" i="1" l="1"/>
  <c r="AL174" i="1"/>
  <c r="AK176" i="1" l="1"/>
  <c r="AL175" i="1"/>
  <c r="AL176" i="1" l="1"/>
  <c r="AK177" i="1"/>
  <c r="AK178" i="1" l="1"/>
  <c r="AL177" i="1"/>
  <c r="AK179" i="1" l="1"/>
  <c r="AL178" i="1"/>
  <c r="AK180" i="1" l="1"/>
  <c r="AL179" i="1"/>
  <c r="AL180" i="1" l="1"/>
  <c r="AK181" i="1"/>
  <c r="AK182" i="1" l="1"/>
  <c r="AL181" i="1"/>
  <c r="AK183" i="1" l="1"/>
  <c r="AL182" i="1"/>
  <c r="AK184" i="1" l="1"/>
  <c r="AL183" i="1"/>
  <c r="AL184" i="1" l="1"/>
  <c r="AK185" i="1"/>
  <c r="AK186" i="1" l="1"/>
  <c r="AL185" i="1"/>
  <c r="AK187" i="1" l="1"/>
  <c r="AL186" i="1"/>
  <c r="AK188" i="1" l="1"/>
  <c r="AL187" i="1"/>
  <c r="AL188" i="1" l="1"/>
  <c r="AK189" i="1"/>
  <c r="AK190" i="1" l="1"/>
  <c r="AL189" i="1"/>
  <c r="AK191" i="1" l="1"/>
  <c r="AL190" i="1"/>
  <c r="AK192" i="1" l="1"/>
  <c r="AL191" i="1"/>
  <c r="AL192" i="1" l="1"/>
  <c r="AK193" i="1"/>
  <c r="AK194" i="1" l="1"/>
  <c r="AL193" i="1"/>
  <c r="AK195" i="1" l="1"/>
  <c r="AL194" i="1"/>
  <c r="AK196" i="1" l="1"/>
  <c r="AL195" i="1"/>
  <c r="AL196" i="1" l="1"/>
  <c r="AK197" i="1"/>
  <c r="AK198" i="1" l="1"/>
  <c r="AL197" i="1"/>
  <c r="AK199" i="1" l="1"/>
  <c r="AL198" i="1"/>
  <c r="AK200" i="1" l="1"/>
  <c r="AL199" i="1"/>
  <c r="AL200" i="1" l="1"/>
  <c r="AK201" i="1"/>
  <c r="AK202" i="1" l="1"/>
  <c r="AL201" i="1"/>
  <c r="AK203" i="1" l="1"/>
  <c r="AL202" i="1"/>
  <c r="AK204" i="1" l="1"/>
  <c r="AL203" i="1"/>
  <c r="AL204" i="1" l="1"/>
  <c r="AK205" i="1"/>
  <c r="AK206" i="1" l="1"/>
  <c r="AL205" i="1"/>
  <c r="AK207" i="1" l="1"/>
  <c r="AL206" i="1"/>
  <c r="AK208" i="1" l="1"/>
  <c r="AL207" i="1"/>
  <c r="AL208" i="1" l="1"/>
  <c r="AK209" i="1"/>
  <c r="AK210" i="1" l="1"/>
  <c r="AL209" i="1"/>
  <c r="AK211" i="1" l="1"/>
  <c r="AL210" i="1"/>
  <c r="AL211" i="1" l="1"/>
  <c r="AK212" i="1"/>
  <c r="AK213" i="1" l="1"/>
  <c r="AL212" i="1"/>
  <c r="AK214" i="1" l="1"/>
  <c r="AL213" i="1"/>
  <c r="AK215" i="1" l="1"/>
  <c r="AL214" i="1"/>
  <c r="AL215" i="1" l="1"/>
  <c r="AK216" i="1"/>
  <c r="AK217" i="1" l="1"/>
  <c r="AL216" i="1"/>
  <c r="AK218" i="1" l="1"/>
  <c r="AL217" i="1"/>
  <c r="AK219" i="1" l="1"/>
  <c r="AL218" i="1"/>
  <c r="AL219" i="1" l="1"/>
  <c r="AK220" i="1"/>
  <c r="AK221" i="1" l="1"/>
  <c r="AL220" i="1"/>
  <c r="AK222" i="1" l="1"/>
  <c r="AL221" i="1"/>
  <c r="AK223" i="1" l="1"/>
  <c r="AL222" i="1"/>
  <c r="AL223" i="1" l="1"/>
  <c r="AK224" i="1"/>
  <c r="AK225" i="1" l="1"/>
  <c r="AL224" i="1"/>
  <c r="AK226" i="1" l="1"/>
  <c r="AL225" i="1"/>
  <c r="AK227" i="1" l="1"/>
  <c r="AL226" i="1"/>
  <c r="AL227" i="1" l="1"/>
  <c r="AK228" i="1"/>
  <c r="AK229" i="1" l="1"/>
  <c r="AL228" i="1"/>
  <c r="AK230" i="1" l="1"/>
  <c r="AL229" i="1"/>
  <c r="AK231" i="1" l="1"/>
  <c r="AL230" i="1"/>
  <c r="AL231" i="1" l="1"/>
  <c r="AK232" i="1"/>
  <c r="AK233" i="1" l="1"/>
  <c r="AL232" i="1"/>
  <c r="AK234" i="1" l="1"/>
  <c r="AL233" i="1"/>
  <c r="AK235" i="1" l="1"/>
  <c r="AL234" i="1"/>
  <c r="AL235" i="1" l="1"/>
  <c r="AK236" i="1"/>
  <c r="AK237" i="1" l="1"/>
  <c r="AL236" i="1"/>
  <c r="AK238" i="1" l="1"/>
  <c r="AL237" i="1"/>
  <c r="AK239" i="1" l="1"/>
  <c r="AL238" i="1"/>
  <c r="AL239" i="1" l="1"/>
  <c r="AK240" i="1"/>
  <c r="AK241" i="1" l="1"/>
  <c r="AL240" i="1"/>
  <c r="AK242" i="1" l="1"/>
  <c r="AL241" i="1"/>
  <c r="AK243" i="1" l="1"/>
  <c r="AL242" i="1"/>
  <c r="AL243" i="1" l="1"/>
  <c r="AK244" i="1"/>
  <c r="AK245" i="1" l="1"/>
  <c r="AL244" i="1"/>
  <c r="AK246" i="1" l="1"/>
  <c r="AL245" i="1"/>
  <c r="AK247" i="1" l="1"/>
  <c r="AL246" i="1"/>
  <c r="AL247" i="1" l="1"/>
  <c r="AK248" i="1"/>
  <c r="AK249" i="1" l="1"/>
  <c r="AL248" i="1"/>
  <c r="AK250" i="1" l="1"/>
  <c r="AL249" i="1"/>
  <c r="AK251" i="1" l="1"/>
  <c r="AL250" i="1"/>
  <c r="AL251" i="1" l="1"/>
  <c r="AK252" i="1"/>
  <c r="AK253" i="1" l="1"/>
  <c r="AL252" i="1"/>
  <c r="AK254" i="1" l="1"/>
  <c r="AL253" i="1"/>
  <c r="AK255" i="1" l="1"/>
  <c r="AL254" i="1"/>
  <c r="AL255" i="1" l="1"/>
  <c r="AK256" i="1"/>
  <c r="AK257" i="1" l="1"/>
  <c r="AL256" i="1"/>
  <c r="AK258" i="1" l="1"/>
  <c r="AL257" i="1"/>
  <c r="AK259" i="1" l="1"/>
  <c r="AL258" i="1"/>
  <c r="AL259" i="1" l="1"/>
  <c r="AK260" i="1"/>
  <c r="AK261" i="1" l="1"/>
  <c r="AL260" i="1"/>
  <c r="AK262" i="1" l="1"/>
  <c r="AL261" i="1"/>
  <c r="AK263" i="1" l="1"/>
  <c r="AL262" i="1"/>
  <c r="AL263" i="1" l="1"/>
  <c r="AK264" i="1"/>
  <c r="AK265" i="1" l="1"/>
  <c r="AL264" i="1"/>
  <c r="AK266" i="1" l="1"/>
  <c r="AL265" i="1"/>
  <c r="AL266" i="1" l="1"/>
  <c r="AK267" i="1"/>
  <c r="AL267" i="1" l="1"/>
  <c r="AK268" i="1"/>
  <c r="AL268" i="1" s="1"/>
  <c r="E92" i="4" l="1"/>
  <c r="E91" i="4"/>
  <c r="C96" i="13" l="1"/>
  <c r="C95" i="13" l="1"/>
  <c r="H123" i="13" l="1"/>
  <c r="C94" i="13"/>
  <c r="C93" i="13"/>
  <c r="C92" i="13"/>
  <c r="G123" i="13" l="1"/>
  <c r="G348" i="13" l="1"/>
  <c r="F122" i="13" l="1"/>
  <c r="G347" i="13"/>
  <c r="F346" i="13"/>
  <c r="F348" i="13"/>
  <c r="G346" i="13"/>
  <c r="F347" i="13"/>
  <c r="H122" i="13"/>
  <c r="H346" i="13"/>
  <c r="Q346" i="13" l="1"/>
  <c r="P346" i="13"/>
  <c r="P348" i="13"/>
  <c r="Q348" i="13"/>
  <c r="H347" i="13"/>
  <c r="Q347" i="13" s="1"/>
  <c r="S347" i="13" l="1"/>
  <c r="U347" i="13"/>
  <c r="U348" i="13"/>
  <c r="S348" i="13"/>
  <c r="P347" i="13"/>
  <c r="T348" i="13"/>
  <c r="R348" i="13"/>
  <c r="R346" i="13"/>
  <c r="T346" i="13"/>
  <c r="S346" i="13"/>
  <c r="U346" i="13"/>
  <c r="E346" i="13" l="1"/>
  <c r="R347" i="13"/>
  <c r="E347" i="13" s="1"/>
  <c r="T347" i="13"/>
  <c r="E348" i="13"/>
  <c r="C56" i="12" l="1"/>
  <c r="B37" i="12"/>
  <c r="C91" i="13" l="1"/>
  <c r="C90" i="13" l="1"/>
  <c r="G160" i="13" l="1"/>
  <c r="F121" i="13"/>
  <c r="G121" i="13"/>
  <c r="F160" i="13" l="1"/>
  <c r="H160" i="13"/>
  <c r="H121" i="13"/>
  <c r="C89" i="13"/>
  <c r="G345" i="13" l="1"/>
  <c r="H120" i="13"/>
  <c r="G120" i="13"/>
  <c r="F345" i="13"/>
  <c r="H345" i="13" l="1"/>
  <c r="Q345" i="13" s="1"/>
  <c r="C88" i="13"/>
  <c r="S345" i="13" l="1"/>
  <c r="U345" i="13"/>
  <c r="H119" i="13"/>
  <c r="G119" i="13"/>
  <c r="P345" i="13"/>
  <c r="F119" i="13"/>
  <c r="R345" i="13" l="1"/>
  <c r="E345" i="13" s="1"/>
  <c r="T345" i="13"/>
  <c r="C87" i="13"/>
  <c r="C86" i="13"/>
  <c r="C85" i="13"/>
  <c r="P250" i="13" l="1"/>
  <c r="P248" i="13"/>
  <c r="P247" i="13"/>
  <c r="Q247" i="13"/>
  <c r="Q248" i="13"/>
  <c r="Q250" i="13"/>
  <c r="H344" i="13" l="1"/>
  <c r="F344" i="13"/>
  <c r="G344" i="13"/>
  <c r="C84" i="13"/>
  <c r="H343" i="13" l="1"/>
  <c r="Q344" i="13"/>
  <c r="P344" i="13"/>
  <c r="H117" i="13"/>
  <c r="F343" i="13"/>
  <c r="G343" i="13"/>
  <c r="G118" i="13"/>
  <c r="F118" i="13"/>
  <c r="F117" i="13"/>
  <c r="S344" i="13" l="1"/>
  <c r="U344" i="13"/>
  <c r="P343" i="13"/>
  <c r="Q343" i="13"/>
  <c r="R344" i="13"/>
  <c r="T344" i="13"/>
  <c r="U343" i="13" l="1"/>
  <c r="S343" i="13"/>
  <c r="F342" i="13"/>
  <c r="R343" i="13"/>
  <c r="T343" i="13"/>
  <c r="E344" i="13"/>
  <c r="C83" i="13"/>
  <c r="E343" i="13" l="1"/>
  <c r="G342" i="13"/>
  <c r="H342" i="13"/>
  <c r="Q342" i="13" l="1"/>
  <c r="S342" i="13" s="1"/>
  <c r="P342" i="13"/>
  <c r="C81" i="13"/>
  <c r="C82" i="13"/>
  <c r="U342" i="13" l="1"/>
  <c r="H159" i="13"/>
  <c r="F159" i="13"/>
  <c r="F113" i="13"/>
  <c r="R342" i="13"/>
  <c r="E342" i="13" s="1"/>
  <c r="T342" i="13"/>
  <c r="G159" i="13"/>
  <c r="H113" i="13"/>
  <c r="G341" i="13"/>
  <c r="H114" i="13" l="1"/>
  <c r="F114" i="13"/>
  <c r="H341" i="13"/>
  <c r="H339" i="13"/>
  <c r="G114" i="13"/>
  <c r="H340" i="13"/>
  <c r="F341" i="13"/>
  <c r="F340" i="13"/>
  <c r="G340" i="13"/>
  <c r="G116" i="13"/>
  <c r="G113" i="13"/>
  <c r="H116" i="13"/>
  <c r="F116" i="13"/>
  <c r="F339" i="13"/>
  <c r="P341" i="13" l="1"/>
  <c r="R341" i="13" s="1"/>
  <c r="Q341" i="13"/>
  <c r="U341" i="13" s="1"/>
  <c r="P340" i="13"/>
  <c r="R340" i="13" s="1"/>
  <c r="G339" i="13"/>
  <c r="Q339" i="13" s="1"/>
  <c r="Q340" i="13"/>
  <c r="S340" i="13" s="1"/>
  <c r="G338" i="13"/>
  <c r="G112" i="13"/>
  <c r="I83" i="13"/>
  <c r="H112" i="13"/>
  <c r="T341" i="13" l="1"/>
  <c r="T340" i="13"/>
  <c r="U340" i="13"/>
  <c r="S341" i="13"/>
  <c r="E341" i="13" s="1"/>
  <c r="E340" i="13"/>
  <c r="S339" i="13"/>
  <c r="U339" i="13"/>
  <c r="P339" i="13"/>
  <c r="F112" i="13"/>
  <c r="H338" i="13"/>
  <c r="F338" i="13"/>
  <c r="Y83" i="13"/>
  <c r="T339" i="13" l="1"/>
  <c r="R339" i="13"/>
  <c r="E339" i="13" s="1"/>
  <c r="P338" i="13"/>
  <c r="Q338" i="13"/>
  <c r="S338" i="13" l="1"/>
  <c r="U338" i="13"/>
  <c r="T338" i="13"/>
  <c r="R338" i="13"/>
  <c r="E338" i="13" l="1"/>
  <c r="C78" i="13" l="1"/>
  <c r="C80" i="13"/>
  <c r="C79" i="13"/>
  <c r="J47" i="12" l="1"/>
  <c r="J49" i="12"/>
  <c r="H158" i="13"/>
  <c r="J48" i="12"/>
  <c r="H115" i="13"/>
  <c r="G115" i="13"/>
  <c r="F115" i="13" l="1"/>
  <c r="C77" i="13"/>
  <c r="H337" i="13"/>
  <c r="G111" i="13"/>
  <c r="G337" i="13"/>
  <c r="H111" i="13"/>
  <c r="H334" i="13"/>
  <c r="F80" i="13"/>
  <c r="G158" i="13"/>
  <c r="F111" i="13"/>
  <c r="F337" i="13"/>
  <c r="G334" i="13"/>
  <c r="F336" i="13" l="1"/>
  <c r="G336" i="13"/>
  <c r="H336" i="13"/>
  <c r="Q334" i="13"/>
  <c r="P334" i="13"/>
  <c r="H110" i="13"/>
  <c r="G335" i="13"/>
  <c r="F110" i="13"/>
  <c r="Q337" i="13"/>
  <c r="P337" i="13"/>
  <c r="H109" i="13"/>
  <c r="F335" i="13"/>
  <c r="G110" i="13"/>
  <c r="G109" i="13"/>
  <c r="F109" i="13"/>
  <c r="H48" i="12"/>
  <c r="H47" i="12"/>
  <c r="H49" i="12"/>
  <c r="I47" i="12"/>
  <c r="I48" i="12"/>
  <c r="I49" i="12"/>
  <c r="J46" i="12"/>
  <c r="Q336" i="13" l="1"/>
  <c r="U336" i="13" s="1"/>
  <c r="P336" i="13"/>
  <c r="R336" i="13" s="1"/>
  <c r="Q335" i="13"/>
  <c r="P335" i="13"/>
  <c r="T334" i="13"/>
  <c r="R334" i="13"/>
  <c r="U334" i="13"/>
  <c r="S334" i="13"/>
  <c r="R337" i="13"/>
  <c r="T337" i="13"/>
  <c r="S337" i="13"/>
  <c r="U337" i="13"/>
  <c r="G332" i="13"/>
  <c r="F333" i="13"/>
  <c r="H333" i="13"/>
  <c r="G333" i="13"/>
  <c r="S336" i="13" l="1"/>
  <c r="E334" i="13"/>
  <c r="E337" i="13"/>
  <c r="T336" i="13"/>
  <c r="E336" i="13"/>
  <c r="F332" i="13"/>
  <c r="Q333" i="13"/>
  <c r="P333" i="13"/>
  <c r="T335" i="13"/>
  <c r="R335" i="13"/>
  <c r="U335" i="13"/>
  <c r="S335" i="13"/>
  <c r="H46" i="12"/>
  <c r="I46" i="12"/>
  <c r="E335" i="13" l="1"/>
  <c r="U333" i="13"/>
  <c r="S333" i="13"/>
  <c r="R333" i="13"/>
  <c r="T333" i="13"/>
  <c r="P332" i="13"/>
  <c r="Q332" i="13"/>
  <c r="C76" i="13" l="1"/>
  <c r="T332" i="13"/>
  <c r="R332" i="13"/>
  <c r="E333" i="13"/>
  <c r="U332" i="13"/>
  <c r="S332" i="13"/>
  <c r="J43" i="12"/>
  <c r="E332" i="13" l="1"/>
  <c r="J44" i="12"/>
  <c r="J45" i="12"/>
  <c r="C75" i="13" l="1"/>
  <c r="G107" i="13" l="1"/>
  <c r="H105" i="13"/>
  <c r="H106" i="13"/>
  <c r="G105" i="13"/>
  <c r="F383" i="13"/>
  <c r="J42" i="12"/>
  <c r="I45" i="12" l="1"/>
  <c r="H108" i="13"/>
  <c r="G331" i="13"/>
  <c r="F331" i="13"/>
  <c r="H44" i="12"/>
  <c r="G383" i="13"/>
  <c r="P383" i="13" s="1"/>
  <c r="F104" i="13"/>
  <c r="H331" i="13"/>
  <c r="P331" i="13" s="1"/>
  <c r="F107" i="13"/>
  <c r="F106" i="13"/>
  <c r="H104" i="13"/>
  <c r="F105" i="13"/>
  <c r="H107" i="13"/>
  <c r="G104" i="13"/>
  <c r="H330" i="13"/>
  <c r="F330" i="13"/>
  <c r="G330" i="13"/>
  <c r="I44" i="12"/>
  <c r="H45" i="12"/>
  <c r="I43" i="12"/>
  <c r="H329" i="13"/>
  <c r="F103" i="13"/>
  <c r="G329" i="13"/>
  <c r="F75" i="13"/>
  <c r="Q383" i="13" l="1"/>
  <c r="U383" i="13" s="1"/>
  <c r="Q331" i="13"/>
  <c r="U331" i="13" s="1"/>
  <c r="C74" i="13"/>
  <c r="G76" i="13"/>
  <c r="G108" i="13"/>
  <c r="F108" i="13"/>
  <c r="Q329" i="13"/>
  <c r="P329" i="13"/>
  <c r="R331" i="13"/>
  <c r="T331" i="13"/>
  <c r="R383" i="13"/>
  <c r="T383" i="13"/>
  <c r="P330" i="13"/>
  <c r="Q330" i="13"/>
  <c r="G103" i="13"/>
  <c r="H301" i="13"/>
  <c r="H103" i="13"/>
  <c r="F301" i="13"/>
  <c r="H43" i="12"/>
  <c r="J41" i="12"/>
  <c r="AO71" i="13"/>
  <c r="S383" i="13" l="1"/>
  <c r="S331" i="13"/>
  <c r="E331" i="13" s="1"/>
  <c r="AA301" i="13"/>
  <c r="U330" i="13"/>
  <c r="S330" i="13"/>
  <c r="R330" i="13"/>
  <c r="T330" i="13"/>
  <c r="T329" i="13"/>
  <c r="R329" i="13"/>
  <c r="E383" i="13"/>
  <c r="U329" i="13"/>
  <c r="S329" i="13"/>
  <c r="H42" i="12"/>
  <c r="Z301" i="13"/>
  <c r="I42" i="12"/>
  <c r="Y75" i="13" l="1"/>
  <c r="E329" i="13"/>
  <c r="E330" i="13"/>
  <c r="G300" i="13"/>
  <c r="G328" i="13"/>
  <c r="Z300" i="13"/>
  <c r="F328" i="13"/>
  <c r="G102" i="13" l="1"/>
  <c r="F102" i="13"/>
  <c r="Q328" i="13"/>
  <c r="P328" i="13"/>
  <c r="H300" i="13"/>
  <c r="H102" i="13"/>
  <c r="Y300" i="13"/>
  <c r="N41" i="12"/>
  <c r="F300" i="13"/>
  <c r="J40" i="12"/>
  <c r="J39" i="12"/>
  <c r="H41" i="12"/>
  <c r="I41" i="12"/>
  <c r="C73" i="13"/>
  <c r="H74" i="13"/>
  <c r="F74" i="13"/>
  <c r="C72" i="13"/>
  <c r="Z74" i="13" l="1"/>
  <c r="Y74" i="13"/>
  <c r="T328" i="13"/>
  <c r="R328" i="13"/>
  <c r="S328" i="13"/>
  <c r="U328" i="13"/>
  <c r="J52" i="12"/>
  <c r="H52" i="12"/>
  <c r="AO70" i="13"/>
  <c r="G299" i="13"/>
  <c r="H299" i="13"/>
  <c r="C71" i="13"/>
  <c r="E328" i="13" l="1"/>
  <c r="G74" i="13"/>
  <c r="AA298" i="13"/>
  <c r="AA72" i="13"/>
  <c r="G73" i="13"/>
  <c r="AA73" i="13"/>
  <c r="F73" i="13"/>
  <c r="F298" i="13"/>
  <c r="F100" i="13"/>
  <c r="H298" i="13"/>
  <c r="H100" i="13"/>
  <c r="G298" i="13"/>
  <c r="G100" i="13"/>
  <c r="F299" i="13"/>
  <c r="F101" i="13"/>
  <c r="N39" i="12"/>
  <c r="N40" i="12"/>
  <c r="M40" i="12"/>
  <c r="H39" i="12"/>
  <c r="I39" i="12"/>
  <c r="H40" i="12"/>
  <c r="I40" i="12"/>
  <c r="Z72" i="13" l="1"/>
  <c r="Z298" i="13"/>
  <c r="M41" i="12"/>
  <c r="AA299" i="13"/>
  <c r="Z299" i="13"/>
  <c r="Y73" i="13"/>
  <c r="Y299" i="13"/>
  <c r="Y72" i="13"/>
  <c r="Z73" i="13"/>
  <c r="Y298" i="13"/>
  <c r="H51" i="12"/>
  <c r="J51" i="12"/>
  <c r="H50" i="12"/>
  <c r="J53" i="12"/>
  <c r="J50" i="12"/>
  <c r="H53" i="12"/>
  <c r="H72" i="13"/>
  <c r="C70" i="13"/>
  <c r="F72" i="13" l="1"/>
  <c r="F71" i="13"/>
  <c r="G297" i="13"/>
  <c r="G325" i="13"/>
  <c r="H71" i="13"/>
  <c r="H324" i="13"/>
  <c r="AR260" i="13"/>
  <c r="AR261" i="13"/>
  <c r="AR262" i="13"/>
  <c r="AR263" i="13"/>
  <c r="AR264" i="13"/>
  <c r="AR265" i="13"/>
  <c r="AR266" i="13"/>
  <c r="AR267" i="13"/>
  <c r="AR268" i="13"/>
  <c r="AR269" i="13"/>
  <c r="AR270" i="13"/>
  <c r="AR271" i="13"/>
  <c r="AR272" i="13"/>
  <c r="AR273" i="13"/>
  <c r="AR274" i="13"/>
  <c r="AR275" i="13"/>
  <c r="AR276" i="13"/>
  <c r="AR277" i="13"/>
  <c r="AR278" i="13"/>
  <c r="AR279" i="13"/>
  <c r="AR280" i="13"/>
  <c r="AR281" i="13"/>
  <c r="AR282" i="13"/>
  <c r="AR283" i="13"/>
  <c r="AR284" i="13"/>
  <c r="AR285" i="13"/>
  <c r="AR286" i="13"/>
  <c r="AR287" i="13"/>
  <c r="AR288" i="13"/>
  <c r="AR289" i="13"/>
  <c r="AR290" i="13"/>
  <c r="AR291" i="13"/>
  <c r="AR292" i="13"/>
  <c r="AR293" i="13"/>
  <c r="AR294" i="13"/>
  <c r="AR295" i="13"/>
  <c r="AR296" i="13"/>
  <c r="AR297" i="13"/>
  <c r="AR298" i="13"/>
  <c r="AR259" i="13"/>
  <c r="AO297" i="13"/>
  <c r="AO515" i="13" s="1"/>
  <c r="AO298" i="13"/>
  <c r="AO516" i="13" s="1"/>
  <c r="AO296" i="13"/>
  <c r="AO514" i="13" s="1"/>
  <c r="AR68" i="13"/>
  <c r="AR69" i="13"/>
  <c r="AR46" i="13"/>
  <c r="AR47" i="13"/>
  <c r="AR48" i="13"/>
  <c r="AR49" i="13"/>
  <c r="AR50" i="13"/>
  <c r="AR51" i="13"/>
  <c r="AR52" i="13"/>
  <c r="AR53" i="13"/>
  <c r="AR54" i="13"/>
  <c r="AR55" i="13"/>
  <c r="AR56" i="13"/>
  <c r="AR57" i="13"/>
  <c r="AR58" i="13"/>
  <c r="AR59" i="13"/>
  <c r="AR60" i="13"/>
  <c r="AR61" i="13"/>
  <c r="AR62" i="13"/>
  <c r="AR63" i="13"/>
  <c r="AR64" i="13"/>
  <c r="AR65" i="13"/>
  <c r="AR66" i="13"/>
  <c r="AR67" i="13"/>
  <c r="AO69" i="13"/>
  <c r="AO295" i="13" s="1"/>
  <c r="AO513" i="13" s="1"/>
  <c r="AO67" i="13"/>
  <c r="AO66" i="13"/>
  <c r="AO292" i="13" s="1"/>
  <c r="AO510" i="13" s="1"/>
  <c r="AO58" i="13"/>
  <c r="AO57" i="13"/>
  <c r="AO283" i="13" s="1"/>
  <c r="AO501" i="13" s="1"/>
  <c r="AO52" i="13"/>
  <c r="AO51" i="13"/>
  <c r="AO277" i="13" s="1"/>
  <c r="AO495" i="13" s="1"/>
  <c r="AO45" i="13"/>
  <c r="AO271" i="13" s="1"/>
  <c r="AO489" i="13" s="1"/>
  <c r="AO42" i="13"/>
  <c r="AO268" i="13" s="1"/>
  <c r="AO486" i="13" s="1"/>
  <c r="AO41" i="13"/>
  <c r="AO267" i="13" s="1"/>
  <c r="AO485" i="13" s="1"/>
  <c r="AO39" i="13"/>
  <c r="AO265" i="13" s="1"/>
  <c r="AO483" i="13" s="1"/>
  <c r="AO35" i="13"/>
  <c r="AO261" i="13" s="1"/>
  <c r="AO479" i="13" s="1"/>
  <c r="AO33" i="13"/>
  <c r="AO259" i="13" s="1"/>
  <c r="AO477" i="13" s="1"/>
  <c r="AO34" i="13"/>
  <c r="AO260" i="13" s="1"/>
  <c r="AO478" i="13" s="1"/>
  <c r="C37" i="12"/>
  <c r="G71" i="13" l="1"/>
  <c r="Q71" i="13" s="1"/>
  <c r="G72" i="13"/>
  <c r="M39" i="12"/>
  <c r="Z71" i="13"/>
  <c r="AD296" i="13"/>
  <c r="AA71" i="13"/>
  <c r="AC296" i="13"/>
  <c r="K296" i="13"/>
  <c r="I296" i="13"/>
  <c r="F324" i="13"/>
  <c r="H297" i="13"/>
  <c r="H325" i="13"/>
  <c r="J296" i="13"/>
  <c r="G324" i="13"/>
  <c r="F297" i="13"/>
  <c r="F325" i="13"/>
  <c r="Y71" i="13"/>
  <c r="K70" i="13"/>
  <c r="AO32" i="13"/>
  <c r="AO258" i="13" s="1"/>
  <c r="AO476" i="13" s="1"/>
  <c r="AO40" i="13"/>
  <c r="AO266" i="13" s="1"/>
  <c r="AO484" i="13" s="1"/>
  <c r="AO38" i="13"/>
  <c r="AO264" i="13" s="1"/>
  <c r="AO482" i="13" s="1"/>
  <c r="AO36" i="13"/>
  <c r="AO262" i="13" s="1"/>
  <c r="AO480" i="13" s="1"/>
  <c r="AO44" i="13"/>
  <c r="AO270" i="13" s="1"/>
  <c r="AO488" i="13" s="1"/>
  <c r="AO46" i="13"/>
  <c r="AO272" i="13" s="1"/>
  <c r="AO490" i="13" s="1"/>
  <c r="AO48" i="13"/>
  <c r="AO274" i="13" s="1"/>
  <c r="AO492" i="13" s="1"/>
  <c r="AO50" i="13"/>
  <c r="AO276" i="13" s="1"/>
  <c r="AO494" i="13" s="1"/>
  <c r="AO54" i="13"/>
  <c r="AO280" i="13" s="1"/>
  <c r="AO498" i="13" s="1"/>
  <c r="AO56" i="13"/>
  <c r="AO282" i="13" s="1"/>
  <c r="AO500" i="13" s="1"/>
  <c r="AO60" i="13"/>
  <c r="AO286" i="13" s="1"/>
  <c r="AO504" i="13" s="1"/>
  <c r="AO62" i="13"/>
  <c r="AO288" i="13" s="1"/>
  <c r="AO506" i="13" s="1"/>
  <c r="AO64" i="13"/>
  <c r="AO290" i="13" s="1"/>
  <c r="AO508" i="13" s="1"/>
  <c r="AO65" i="13"/>
  <c r="AO291" i="13" s="1"/>
  <c r="AO509" i="13" s="1"/>
  <c r="AO68" i="13"/>
  <c r="AO294" i="13" s="1"/>
  <c r="AO512" i="13" s="1"/>
  <c r="AO37" i="13"/>
  <c r="AO263" i="13" s="1"/>
  <c r="AO481" i="13" s="1"/>
  <c r="AO43" i="13"/>
  <c r="AO269" i="13" s="1"/>
  <c r="AO487" i="13" s="1"/>
  <c r="AO49" i="13"/>
  <c r="AO275" i="13" s="1"/>
  <c r="AO493" i="13" s="1"/>
  <c r="AO47" i="13"/>
  <c r="AO273" i="13" s="1"/>
  <c r="AO491" i="13" s="1"/>
  <c r="AO53" i="13"/>
  <c r="AO279" i="13" s="1"/>
  <c r="AO497" i="13" s="1"/>
  <c r="AO55" i="13"/>
  <c r="AO281" i="13" s="1"/>
  <c r="AO499" i="13" s="1"/>
  <c r="AO59" i="13"/>
  <c r="AO285" i="13" s="1"/>
  <c r="AO503" i="13" s="1"/>
  <c r="AO61" i="13"/>
  <c r="AO287" i="13" s="1"/>
  <c r="AO505" i="13" s="1"/>
  <c r="AO63" i="13"/>
  <c r="AO289" i="13" s="1"/>
  <c r="AO507" i="13" s="1"/>
  <c r="AO293" i="13"/>
  <c r="AO511" i="13" s="1"/>
  <c r="AO284" i="13"/>
  <c r="AO502" i="13" s="1"/>
  <c r="AO278" i="13"/>
  <c r="AO496" i="13" s="1"/>
  <c r="I70" i="13"/>
  <c r="J70" i="13"/>
  <c r="Z296" i="13"/>
  <c r="P71" i="13" l="1"/>
  <c r="P297" i="13"/>
  <c r="AA297" i="13"/>
  <c r="AA296" i="13"/>
  <c r="Z297" i="13"/>
  <c r="Q297" i="13"/>
  <c r="F296" i="13"/>
  <c r="F323" i="13"/>
  <c r="G296" i="13"/>
  <c r="G323" i="13"/>
  <c r="H296" i="13"/>
  <c r="H323" i="13"/>
  <c r="AB296" i="13"/>
  <c r="Y297" i="13"/>
  <c r="AB70" i="13"/>
  <c r="P296" i="13" l="1"/>
  <c r="AD70" i="13"/>
  <c r="Q296" i="13"/>
  <c r="C69" i="13"/>
  <c r="C68" i="13"/>
  <c r="Y296" i="13" l="1"/>
  <c r="AC70" i="13"/>
  <c r="G70" i="13"/>
  <c r="F70" i="13"/>
  <c r="H70" i="13"/>
  <c r="Q70" i="13" l="1"/>
  <c r="P70" i="13"/>
  <c r="Y70" i="13"/>
  <c r="F69" i="13"/>
  <c r="G69" i="13"/>
  <c r="AA294" i="13" l="1"/>
  <c r="AA70" i="13"/>
  <c r="Z70" i="13"/>
  <c r="G98" i="13"/>
  <c r="G295" i="13"/>
  <c r="G99" i="13"/>
  <c r="F295" i="13"/>
  <c r="F99" i="13"/>
  <c r="H294" i="13"/>
  <c r="H98" i="13"/>
  <c r="H295" i="13"/>
  <c r="H99" i="13"/>
  <c r="F294" i="13"/>
  <c r="F98" i="13"/>
  <c r="P69" i="13"/>
  <c r="Q69" i="13"/>
  <c r="Y294" i="13"/>
  <c r="Z69" i="13" l="1"/>
  <c r="P295" i="13"/>
  <c r="Q294" i="13"/>
  <c r="Z295" i="13"/>
  <c r="P294" i="13"/>
  <c r="Q295" i="13"/>
  <c r="AA295" i="13"/>
  <c r="Y69" i="13"/>
  <c r="Y295" i="13"/>
  <c r="C67" i="13"/>
  <c r="C64" i="13" l="1"/>
  <c r="C66" i="13"/>
  <c r="C65" i="13"/>
  <c r="F68" i="13" l="1"/>
  <c r="H68" i="13"/>
  <c r="F178" i="13"/>
  <c r="P68" i="13" l="1"/>
  <c r="Y68" i="13"/>
  <c r="F293" i="13"/>
  <c r="Q68" i="13"/>
  <c r="F97" i="13"/>
  <c r="Z293" i="13"/>
  <c r="F292" i="13"/>
  <c r="H291" i="13"/>
  <c r="AA291" i="13"/>
  <c r="F291" i="13"/>
  <c r="G290" i="13"/>
  <c r="Z290" i="13"/>
  <c r="H178" i="13"/>
  <c r="G292" i="13"/>
  <c r="Z292" i="13"/>
  <c r="H292" i="13"/>
  <c r="AA292" i="13"/>
  <c r="G291" i="13"/>
  <c r="Z291" i="13"/>
  <c r="H290" i="13"/>
  <c r="AA290" i="13"/>
  <c r="F290" i="13"/>
  <c r="G178" i="13"/>
  <c r="Y293" i="13" l="1"/>
  <c r="H293" i="13"/>
  <c r="H97" i="13"/>
  <c r="G293" i="13"/>
  <c r="G97" i="13"/>
  <c r="P290" i="13"/>
  <c r="Q290" i="13"/>
  <c r="P291" i="13"/>
  <c r="Q291" i="13"/>
  <c r="P292" i="13"/>
  <c r="Q292" i="13"/>
  <c r="P293" i="13" l="1"/>
  <c r="Q293" i="13"/>
  <c r="AA68" i="13"/>
  <c r="AA293" i="13"/>
  <c r="Y292" i="13"/>
  <c r="Y290" i="13"/>
  <c r="Y291" i="13"/>
  <c r="C63" i="13" l="1"/>
  <c r="C62" i="13"/>
  <c r="F67" i="13" l="1"/>
  <c r="F66" i="13"/>
  <c r="F65" i="13"/>
  <c r="H66" i="13" l="1"/>
  <c r="H67" i="13"/>
  <c r="G66" i="13"/>
  <c r="G67" i="13"/>
  <c r="Y323" i="13"/>
  <c r="Y67" i="13"/>
  <c r="Z67" i="13"/>
  <c r="AA67" i="13"/>
  <c r="F63" i="13"/>
  <c r="Z323" i="13"/>
  <c r="AA323" i="13"/>
  <c r="Y97" i="13"/>
  <c r="Q66" i="13" l="1"/>
  <c r="P66" i="13"/>
  <c r="P67" i="13"/>
  <c r="Q67" i="13"/>
  <c r="H63" i="13"/>
  <c r="H65" i="13"/>
  <c r="AA66" i="13"/>
  <c r="Y66" i="13"/>
  <c r="G63" i="13"/>
  <c r="G65" i="13"/>
  <c r="Z66" i="13"/>
  <c r="Y63" i="13"/>
  <c r="AA97" i="13"/>
  <c r="Z97" i="13"/>
  <c r="C61" i="13"/>
  <c r="P63" i="13" l="1"/>
  <c r="Q63" i="13"/>
  <c r="Y65" i="13"/>
  <c r="AA63" i="13"/>
  <c r="AA65" i="13"/>
  <c r="Q65" i="13"/>
  <c r="P65" i="13"/>
  <c r="Z63" i="13"/>
  <c r="Z65" i="13"/>
  <c r="F62" i="13" l="1"/>
  <c r="F64" i="13"/>
  <c r="G62" i="13"/>
  <c r="G64" i="13"/>
  <c r="Z322" i="13"/>
  <c r="G322" i="13"/>
  <c r="C60" i="13"/>
  <c r="Z64" i="13" l="1"/>
  <c r="Z62" i="13"/>
  <c r="H62" i="13"/>
  <c r="P62" i="13" s="1"/>
  <c r="H64" i="13"/>
  <c r="P64" i="13" s="1"/>
  <c r="Y62" i="13"/>
  <c r="F322" i="13"/>
  <c r="Q62" i="13" l="1"/>
  <c r="Q64" i="13"/>
  <c r="Y64" i="13"/>
  <c r="AA62" i="13"/>
  <c r="AA64" i="13"/>
  <c r="Y322" i="13"/>
  <c r="B57" i="13"/>
  <c r="C57" i="13" s="1"/>
  <c r="B58" i="13"/>
  <c r="C58" i="13" s="1"/>
  <c r="B59" i="13"/>
  <c r="C59" i="13" s="1"/>
  <c r="B56" i="13"/>
  <c r="C56" i="13" s="1"/>
  <c r="F289" i="13" l="1"/>
  <c r="F61" i="13"/>
  <c r="H61" i="13"/>
  <c r="H289" i="13"/>
  <c r="G61" i="13"/>
  <c r="G289" i="13"/>
  <c r="Y289" i="13"/>
  <c r="Q61" i="13" l="1"/>
  <c r="F287" i="13"/>
  <c r="P61" i="13"/>
  <c r="P289" i="13"/>
  <c r="H288" i="13"/>
  <c r="Q289" i="13"/>
  <c r="H286" i="13"/>
  <c r="F288" i="13"/>
  <c r="G288" i="13"/>
  <c r="Y96" i="13"/>
  <c r="G96" i="13"/>
  <c r="H96" i="13"/>
  <c r="Z96" i="13"/>
  <c r="G287" i="13"/>
  <c r="F59" i="13"/>
  <c r="G286" i="13"/>
  <c r="Y288" i="13"/>
  <c r="V282" i="13"/>
  <c r="V283" i="13"/>
  <c r="BE283" i="13"/>
  <c r="BG283" i="13" s="1"/>
  <c r="BF283" i="13"/>
  <c r="BH283" i="13" s="1"/>
  <c r="V284" i="13"/>
  <c r="V285" i="13"/>
  <c r="BE285" i="13"/>
  <c r="BG285" i="13" s="1"/>
  <c r="BF285" i="13"/>
  <c r="BH285" i="13" s="1"/>
  <c r="V286" i="13"/>
  <c r="V287" i="13"/>
  <c r="BE287" i="13"/>
  <c r="BG287" i="13" s="1"/>
  <c r="BF287" i="13"/>
  <c r="BH287" i="13" s="1"/>
  <c r="V288" i="13"/>
  <c r="V289" i="13"/>
  <c r="BE289" i="13"/>
  <c r="BG289" i="13" s="1"/>
  <c r="BF289" i="13"/>
  <c r="BH289" i="13" s="1"/>
  <c r="V290" i="13"/>
  <c r="AM290" i="13"/>
  <c r="AP290" i="13" s="1"/>
  <c r="AP508" i="13" s="1"/>
  <c r="AQ508" i="13" s="1"/>
  <c r="AN290" i="13"/>
  <c r="AQ290" i="13" s="1"/>
  <c r="V291" i="13"/>
  <c r="AM291" i="13"/>
  <c r="AP291" i="13" s="1"/>
  <c r="AP509" i="13" s="1"/>
  <c r="AQ509" i="13" s="1"/>
  <c r="AN291" i="13"/>
  <c r="AQ291" i="13" s="1"/>
  <c r="BE291" i="13"/>
  <c r="BG291" i="13" s="1"/>
  <c r="BF291" i="13"/>
  <c r="BH291" i="13" s="1"/>
  <c r="V292" i="13"/>
  <c r="AM292" i="13"/>
  <c r="AP292" i="13" s="1"/>
  <c r="AP510" i="13" s="1"/>
  <c r="AQ510" i="13" s="1"/>
  <c r="AN292" i="13"/>
  <c r="AQ292" i="13" s="1"/>
  <c r="V293" i="13"/>
  <c r="AM293" i="13"/>
  <c r="AP293" i="13" s="1"/>
  <c r="AP511" i="13" s="1"/>
  <c r="AQ511" i="13" s="1"/>
  <c r="AN293" i="13"/>
  <c r="AQ293" i="13" s="1"/>
  <c r="BE293" i="13"/>
  <c r="BG293" i="13" s="1"/>
  <c r="BF293" i="13"/>
  <c r="BH293" i="13" s="1"/>
  <c r="V294" i="13"/>
  <c r="AM294" i="13"/>
  <c r="AP294" i="13" s="1"/>
  <c r="AP512" i="13" s="1"/>
  <c r="AQ512" i="13" s="1"/>
  <c r="AN294" i="13"/>
  <c r="AQ294" i="13" s="1"/>
  <c r="V295" i="13"/>
  <c r="AM295" i="13"/>
  <c r="AP295" i="13" s="1"/>
  <c r="AP513" i="13" s="1"/>
  <c r="AQ513" i="13" s="1"/>
  <c r="AN295" i="13"/>
  <c r="AQ295" i="13" s="1"/>
  <c r="BE295" i="13"/>
  <c r="BG295" i="13" s="1"/>
  <c r="BF295" i="13"/>
  <c r="BH295" i="13" s="1"/>
  <c r="V296" i="13"/>
  <c r="AM296" i="13"/>
  <c r="AP296" i="13" s="1"/>
  <c r="AP514" i="13" s="1"/>
  <c r="AQ514" i="13" s="1"/>
  <c r="AN296" i="13"/>
  <c r="AQ296" i="13" s="1"/>
  <c r="V297" i="13"/>
  <c r="AM297" i="13"/>
  <c r="AP297" i="13" s="1"/>
  <c r="AP515" i="13" s="1"/>
  <c r="AQ515" i="13" s="1"/>
  <c r="AN297" i="13"/>
  <c r="AQ297" i="13" s="1"/>
  <c r="BE297" i="13"/>
  <c r="BG297" i="13" s="1"/>
  <c r="BF297" i="13"/>
  <c r="BH297" i="13" s="1"/>
  <c r="P298" i="13"/>
  <c r="Q298" i="13"/>
  <c r="V298" i="13"/>
  <c r="AM298" i="13"/>
  <c r="AP298" i="13" s="1"/>
  <c r="AP516" i="13" s="1"/>
  <c r="AQ516" i="13" s="1"/>
  <c r="AN298" i="13"/>
  <c r="AQ298" i="13" s="1"/>
  <c r="P299" i="13"/>
  <c r="Q299" i="13"/>
  <c r="V299" i="13"/>
  <c r="AM299" i="13"/>
  <c r="AN299" i="13"/>
  <c r="AO299" i="13"/>
  <c r="AO517" i="13" s="1"/>
  <c r="AR299" i="13"/>
  <c r="BE299" i="13"/>
  <c r="BG299" i="13" s="1"/>
  <c r="BF299" i="13"/>
  <c r="BH299" i="13" s="1"/>
  <c r="P300" i="13"/>
  <c r="Q300" i="13"/>
  <c r="V300" i="13"/>
  <c r="AM300" i="13"/>
  <c r="AP300" i="13" s="1"/>
  <c r="AP518" i="13" s="1"/>
  <c r="AQ518" i="13" s="1"/>
  <c r="AN300" i="13"/>
  <c r="AQ300" i="13" s="1"/>
  <c r="AR300" i="13"/>
  <c r="V301" i="13"/>
  <c r="AO301" i="13"/>
  <c r="AO519" i="13" s="1"/>
  <c r="AR301" i="13"/>
  <c r="BE301" i="13"/>
  <c r="BG301" i="13" s="1"/>
  <c r="BF301" i="13"/>
  <c r="BH301" i="13" s="1"/>
  <c r="V302" i="13"/>
  <c r="AR302" i="13"/>
  <c r="V303" i="13"/>
  <c r="AO303" i="13"/>
  <c r="AO521" i="13" s="1"/>
  <c r="AR303" i="13"/>
  <c r="BE303" i="13"/>
  <c r="BG303" i="13" s="1"/>
  <c r="BF303" i="13"/>
  <c r="BH303" i="13" s="1"/>
  <c r="V304" i="13"/>
  <c r="AR304" i="13"/>
  <c r="V305" i="13"/>
  <c r="AO305" i="13"/>
  <c r="AP305" i="13"/>
  <c r="AR305" i="13"/>
  <c r="BE305" i="13"/>
  <c r="BG305" i="13" s="1"/>
  <c r="BF305" i="13"/>
  <c r="BH305" i="13" s="1"/>
  <c r="V306" i="13"/>
  <c r="AR306" i="13"/>
  <c r="V307" i="13"/>
  <c r="AO307" i="13"/>
  <c r="AP307" i="13"/>
  <c r="AR307" i="13"/>
  <c r="BE307" i="13"/>
  <c r="BG307" i="13" s="1"/>
  <c r="BF307" i="13"/>
  <c r="BH307" i="13" s="1"/>
  <c r="V308" i="13"/>
  <c r="AR308" i="13"/>
  <c r="V309" i="13"/>
  <c r="AO309" i="13"/>
  <c r="AP309" i="13"/>
  <c r="AR309" i="13"/>
  <c r="BE309" i="13"/>
  <c r="BG309" i="13" s="1"/>
  <c r="BF309" i="13"/>
  <c r="BH309" i="13" s="1"/>
  <c r="V310" i="13"/>
  <c r="AR310" i="13"/>
  <c r="V311" i="13"/>
  <c r="AO311" i="13"/>
  <c r="AP311" i="13"/>
  <c r="AR311" i="13"/>
  <c r="BE311" i="13"/>
  <c r="BG311" i="13" s="1"/>
  <c r="BF311" i="13"/>
  <c r="BH311" i="13" s="1"/>
  <c r="V312" i="13"/>
  <c r="AR312" i="13"/>
  <c r="V313" i="13"/>
  <c r="AO313" i="13"/>
  <c r="AP313" i="13"/>
  <c r="AR313" i="13"/>
  <c r="BE313" i="13"/>
  <c r="BG313" i="13" s="1"/>
  <c r="BF313" i="13"/>
  <c r="BH313" i="13" s="1"/>
  <c r="V314" i="13"/>
  <c r="AR314" i="13"/>
  <c r="V315" i="13"/>
  <c r="AO315" i="13"/>
  <c r="AP315" i="13"/>
  <c r="AR315" i="13"/>
  <c r="BE315" i="13"/>
  <c r="BG315" i="13" s="1"/>
  <c r="BF315" i="13"/>
  <c r="BH315" i="13" s="1"/>
  <c r="V316" i="13"/>
  <c r="AR316" i="13"/>
  <c r="V317" i="13"/>
  <c r="AO317" i="13"/>
  <c r="AP317" i="13"/>
  <c r="AR317" i="13"/>
  <c r="BE317" i="13"/>
  <c r="BG317" i="13" s="1"/>
  <c r="BF317" i="13"/>
  <c r="BH317" i="13" s="1"/>
  <c r="V318" i="13"/>
  <c r="AR318" i="13"/>
  <c r="V319" i="13"/>
  <c r="AO319" i="13"/>
  <c r="AP319" i="13"/>
  <c r="AR319" i="13"/>
  <c r="BE319" i="13"/>
  <c r="BG319" i="13" s="1"/>
  <c r="BF319" i="13"/>
  <c r="BH319" i="13" s="1"/>
  <c r="V320" i="13"/>
  <c r="AR320" i="13"/>
  <c r="V321" i="13"/>
  <c r="AO321" i="13"/>
  <c r="AP321" i="13"/>
  <c r="AR321" i="13"/>
  <c r="BE321" i="13"/>
  <c r="BG321" i="13" s="1"/>
  <c r="BF321" i="13"/>
  <c r="BH321" i="13" s="1"/>
  <c r="P322" i="13"/>
  <c r="Q322" i="13"/>
  <c r="V322" i="13"/>
  <c r="AM322" i="13"/>
  <c r="AN322" i="13"/>
  <c r="AR322" i="13"/>
  <c r="P323" i="13"/>
  <c r="Q323" i="13"/>
  <c r="V323" i="13"/>
  <c r="AM323" i="13"/>
  <c r="AN323" i="13"/>
  <c r="AO323" i="13"/>
  <c r="AP323" i="13"/>
  <c r="AR323" i="13"/>
  <c r="BE323" i="13"/>
  <c r="BG323" i="13" s="1"/>
  <c r="BF323" i="13"/>
  <c r="BH323" i="13" s="1"/>
  <c r="P324" i="13"/>
  <c r="Q324" i="13"/>
  <c r="V324" i="13"/>
  <c r="AM324" i="13"/>
  <c r="AN324" i="13"/>
  <c r="AR324" i="13"/>
  <c r="P325" i="13"/>
  <c r="Q325" i="13"/>
  <c r="V325" i="13"/>
  <c r="AM325" i="13"/>
  <c r="AN325" i="13"/>
  <c r="AO325" i="13"/>
  <c r="AP325" i="13"/>
  <c r="AR325" i="13"/>
  <c r="BE325" i="13"/>
  <c r="BG325" i="13" s="1"/>
  <c r="BF325" i="13"/>
  <c r="BH325" i="13" s="1"/>
  <c r="P326" i="13"/>
  <c r="Q326" i="13"/>
  <c r="V326" i="13"/>
  <c r="AM326" i="13"/>
  <c r="AN326" i="13"/>
  <c r="AR326" i="13"/>
  <c r="P327" i="13"/>
  <c r="Q327" i="13"/>
  <c r="V327" i="13"/>
  <c r="AM327" i="13"/>
  <c r="AN327" i="13"/>
  <c r="AO327" i="13"/>
  <c r="AP327" i="13"/>
  <c r="AR327" i="13"/>
  <c r="BE327" i="13"/>
  <c r="BG327" i="13" s="1"/>
  <c r="BF327" i="13"/>
  <c r="BH327" i="13" s="1"/>
  <c r="V280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P97" i="13"/>
  <c r="R97" i="13" s="1"/>
  <c r="Q97" i="13"/>
  <c r="V97" i="13"/>
  <c r="AM97" i="13"/>
  <c r="AN97" i="13"/>
  <c r="P98" i="13"/>
  <c r="R98" i="13" s="1"/>
  <c r="Q98" i="13"/>
  <c r="AM98" i="13"/>
  <c r="AN98" i="13"/>
  <c r="P99" i="13"/>
  <c r="R99" i="13" s="1"/>
  <c r="Q99" i="13"/>
  <c r="V99" i="13"/>
  <c r="AM99" i="13"/>
  <c r="AN99" i="13"/>
  <c r="P100" i="13"/>
  <c r="R100" i="13" s="1"/>
  <c r="Q100" i="13"/>
  <c r="V100" i="13"/>
  <c r="AM100" i="13"/>
  <c r="AN100" i="13"/>
  <c r="P101" i="13"/>
  <c r="R101" i="13" s="1"/>
  <c r="Q101" i="13"/>
  <c r="V101" i="13"/>
  <c r="AM101" i="13"/>
  <c r="AN101" i="13"/>
  <c r="P102" i="13"/>
  <c r="R102" i="13" s="1"/>
  <c r="Q102" i="13"/>
  <c r="V102" i="13"/>
  <c r="AM102" i="13"/>
  <c r="AN102" i="13"/>
  <c r="P103" i="13"/>
  <c r="R103" i="13" s="1"/>
  <c r="Q103" i="13"/>
  <c r="V103" i="13"/>
  <c r="AM103" i="13"/>
  <c r="AN103" i="13"/>
  <c r="P104" i="13"/>
  <c r="R104" i="13" s="1"/>
  <c r="Q104" i="13"/>
  <c r="V104" i="13"/>
  <c r="AM104" i="13"/>
  <c r="AN104" i="13"/>
  <c r="P105" i="13"/>
  <c r="R105" i="13" s="1"/>
  <c r="Q105" i="13"/>
  <c r="V105" i="13"/>
  <c r="AM105" i="13"/>
  <c r="AN105" i="13"/>
  <c r="P106" i="13"/>
  <c r="R106" i="13" s="1"/>
  <c r="Q106" i="13"/>
  <c r="V106" i="13"/>
  <c r="AM106" i="13"/>
  <c r="AN106" i="13"/>
  <c r="P107" i="13"/>
  <c r="R107" i="13" s="1"/>
  <c r="Q107" i="13"/>
  <c r="V107" i="13"/>
  <c r="AM107" i="13"/>
  <c r="AN107" i="13"/>
  <c r="P108" i="13"/>
  <c r="R108" i="13" s="1"/>
  <c r="Q108" i="13"/>
  <c r="V108" i="13"/>
  <c r="AM108" i="13"/>
  <c r="AN108" i="13"/>
  <c r="P109" i="13"/>
  <c r="R109" i="13" s="1"/>
  <c r="Q109" i="13"/>
  <c r="V109" i="13"/>
  <c r="AM109" i="13"/>
  <c r="AN109" i="13"/>
  <c r="P110" i="13"/>
  <c r="R110" i="13" s="1"/>
  <c r="Q110" i="13"/>
  <c r="V110" i="13"/>
  <c r="AM110" i="13"/>
  <c r="AN110" i="13"/>
  <c r="P111" i="13"/>
  <c r="R111" i="13" s="1"/>
  <c r="Q111" i="13"/>
  <c r="V111" i="13"/>
  <c r="AM111" i="13"/>
  <c r="AN111" i="13"/>
  <c r="P112" i="13"/>
  <c r="R112" i="13" s="1"/>
  <c r="Q112" i="13"/>
  <c r="V112" i="13"/>
  <c r="AM112" i="13"/>
  <c r="AN112" i="13"/>
  <c r="P113" i="13"/>
  <c r="R113" i="13" s="1"/>
  <c r="Q113" i="13"/>
  <c r="V113" i="13"/>
  <c r="AM113" i="13"/>
  <c r="AN113" i="13"/>
  <c r="P114" i="13"/>
  <c r="R114" i="13" s="1"/>
  <c r="Q114" i="13"/>
  <c r="V114" i="13"/>
  <c r="AM114" i="13"/>
  <c r="AN114" i="13"/>
  <c r="P115" i="13"/>
  <c r="R115" i="13" s="1"/>
  <c r="Q115" i="13"/>
  <c r="V115" i="13"/>
  <c r="AM115" i="13"/>
  <c r="AN115" i="13"/>
  <c r="P116" i="13"/>
  <c r="R116" i="13" s="1"/>
  <c r="Q116" i="13"/>
  <c r="V116" i="13"/>
  <c r="AM116" i="13"/>
  <c r="AN116" i="13"/>
  <c r="P117" i="13"/>
  <c r="R117" i="13" s="1"/>
  <c r="Q117" i="13"/>
  <c r="V117" i="13"/>
  <c r="AM117" i="13"/>
  <c r="AN117" i="13"/>
  <c r="P118" i="13"/>
  <c r="R118" i="13" s="1"/>
  <c r="Q118" i="13"/>
  <c r="V118" i="13"/>
  <c r="AM118" i="13"/>
  <c r="AN118" i="13"/>
  <c r="P119" i="13"/>
  <c r="R119" i="13" s="1"/>
  <c r="Q119" i="13"/>
  <c r="V119" i="13"/>
  <c r="AM119" i="13"/>
  <c r="AN119" i="13"/>
  <c r="P120" i="13"/>
  <c r="R120" i="13" s="1"/>
  <c r="Q120" i="13"/>
  <c r="V120" i="13"/>
  <c r="AM120" i="13"/>
  <c r="AN120" i="13"/>
  <c r="P121" i="13"/>
  <c r="R121" i="13" s="1"/>
  <c r="Q121" i="13"/>
  <c r="V121" i="13"/>
  <c r="AM121" i="13"/>
  <c r="AN121" i="13"/>
  <c r="P122" i="13"/>
  <c r="R122" i="13" s="1"/>
  <c r="Q122" i="13"/>
  <c r="V122" i="13"/>
  <c r="AM122" i="13"/>
  <c r="AN122" i="13"/>
  <c r="P123" i="13"/>
  <c r="R123" i="13" s="1"/>
  <c r="Q123" i="13"/>
  <c r="V123" i="13"/>
  <c r="AM123" i="13"/>
  <c r="AN123" i="13"/>
  <c r="P124" i="13"/>
  <c r="R124" i="13" s="1"/>
  <c r="Q124" i="13"/>
  <c r="V124" i="13"/>
  <c r="AM124" i="13"/>
  <c r="AN124" i="13"/>
  <c r="P125" i="13"/>
  <c r="R125" i="13" s="1"/>
  <c r="Q125" i="13"/>
  <c r="V125" i="13"/>
  <c r="AM125" i="13"/>
  <c r="AN125" i="13"/>
  <c r="P126" i="13"/>
  <c r="R126" i="13" s="1"/>
  <c r="Q126" i="13"/>
  <c r="V126" i="13"/>
  <c r="AM126" i="13"/>
  <c r="AN126" i="13"/>
  <c r="P127" i="13"/>
  <c r="R127" i="13" s="1"/>
  <c r="Q127" i="13"/>
  <c r="V127" i="13"/>
  <c r="AM127" i="13"/>
  <c r="AN127" i="13"/>
  <c r="P128" i="13"/>
  <c r="R128" i="13" s="1"/>
  <c r="Q128" i="13"/>
  <c r="V128" i="13"/>
  <c r="AM128" i="13"/>
  <c r="AN128" i="13"/>
  <c r="P129" i="13"/>
  <c r="R129" i="13" s="1"/>
  <c r="Q129" i="13"/>
  <c r="V129" i="13"/>
  <c r="AM129" i="13"/>
  <c r="AN129" i="13"/>
  <c r="P130" i="13"/>
  <c r="R130" i="13" s="1"/>
  <c r="Q130" i="13"/>
  <c r="V130" i="13"/>
  <c r="AM130" i="13"/>
  <c r="AN130" i="13"/>
  <c r="P131" i="13"/>
  <c r="R131" i="13" s="1"/>
  <c r="Q131" i="13"/>
  <c r="V131" i="13"/>
  <c r="AM131" i="13"/>
  <c r="AN131" i="13"/>
  <c r="P132" i="13"/>
  <c r="R132" i="13" s="1"/>
  <c r="Q132" i="13"/>
  <c r="V132" i="13"/>
  <c r="AM132" i="13"/>
  <c r="AN132" i="13"/>
  <c r="P133" i="13"/>
  <c r="R133" i="13" s="1"/>
  <c r="Q133" i="13"/>
  <c r="V133" i="13"/>
  <c r="AM133" i="13"/>
  <c r="AN133" i="13"/>
  <c r="P134" i="13"/>
  <c r="R134" i="13" s="1"/>
  <c r="Q134" i="13"/>
  <c r="V134" i="13"/>
  <c r="AM134" i="13"/>
  <c r="AN134" i="13"/>
  <c r="P135" i="13"/>
  <c r="R135" i="13" s="1"/>
  <c r="Q135" i="13"/>
  <c r="V135" i="13"/>
  <c r="AM135" i="13"/>
  <c r="AN135" i="13"/>
  <c r="P136" i="13"/>
  <c r="R136" i="13" s="1"/>
  <c r="Q136" i="13"/>
  <c r="V136" i="13"/>
  <c r="AM136" i="13"/>
  <c r="AN136" i="13"/>
  <c r="P137" i="13"/>
  <c r="R137" i="13" s="1"/>
  <c r="Q137" i="13"/>
  <c r="V137" i="13"/>
  <c r="AM137" i="13"/>
  <c r="AN137" i="13"/>
  <c r="P138" i="13"/>
  <c r="R138" i="13" s="1"/>
  <c r="Q138" i="13"/>
  <c r="V138" i="13"/>
  <c r="AM138" i="13"/>
  <c r="AN138" i="13"/>
  <c r="P139" i="13"/>
  <c r="R139" i="13" s="1"/>
  <c r="Q139" i="13"/>
  <c r="V139" i="13"/>
  <c r="AM139" i="13"/>
  <c r="AN139" i="13"/>
  <c r="P140" i="13"/>
  <c r="R140" i="13" s="1"/>
  <c r="Q140" i="13"/>
  <c r="V140" i="13"/>
  <c r="AM140" i="13"/>
  <c r="AN140" i="13"/>
  <c r="P141" i="13"/>
  <c r="R141" i="13" s="1"/>
  <c r="Q141" i="13"/>
  <c r="V141" i="13"/>
  <c r="AM141" i="13"/>
  <c r="AN141" i="13"/>
  <c r="P142" i="13"/>
  <c r="R142" i="13" s="1"/>
  <c r="Q142" i="13"/>
  <c r="V142" i="13"/>
  <c r="AM142" i="13"/>
  <c r="AN142" i="13"/>
  <c r="P143" i="13"/>
  <c r="R143" i="13" s="1"/>
  <c r="Q143" i="13"/>
  <c r="V143" i="13"/>
  <c r="AM143" i="13"/>
  <c r="AN143" i="13"/>
  <c r="P144" i="13"/>
  <c r="R144" i="13" s="1"/>
  <c r="Q144" i="13"/>
  <c r="V144" i="13"/>
  <c r="AM144" i="13"/>
  <c r="AN144" i="13"/>
  <c r="P145" i="13"/>
  <c r="R145" i="13" s="1"/>
  <c r="Q145" i="13"/>
  <c r="V145" i="13"/>
  <c r="AM145" i="13"/>
  <c r="AN145" i="13"/>
  <c r="P146" i="13"/>
  <c r="R146" i="13" s="1"/>
  <c r="Q146" i="13"/>
  <c r="V146" i="13"/>
  <c r="AM146" i="13"/>
  <c r="AN146" i="13"/>
  <c r="P147" i="13"/>
  <c r="R147" i="13" s="1"/>
  <c r="Q147" i="13"/>
  <c r="V147" i="13"/>
  <c r="AM147" i="13"/>
  <c r="AN147" i="13"/>
  <c r="P148" i="13"/>
  <c r="R148" i="13" s="1"/>
  <c r="Q148" i="13"/>
  <c r="V148" i="13"/>
  <c r="AM148" i="13"/>
  <c r="AN148" i="13"/>
  <c r="P149" i="13"/>
  <c r="R149" i="13" s="1"/>
  <c r="Q149" i="13"/>
  <c r="V149" i="13"/>
  <c r="AM149" i="13"/>
  <c r="AN149" i="13"/>
  <c r="P150" i="13"/>
  <c r="R150" i="13" s="1"/>
  <c r="Q150" i="13"/>
  <c r="V150" i="13"/>
  <c r="AM150" i="13"/>
  <c r="AN150" i="13"/>
  <c r="P151" i="13"/>
  <c r="R151" i="13" s="1"/>
  <c r="Q151" i="13"/>
  <c r="V151" i="13"/>
  <c r="AM151" i="13"/>
  <c r="AN151" i="13"/>
  <c r="P152" i="13"/>
  <c r="R152" i="13" s="1"/>
  <c r="Q152" i="13"/>
  <c r="V152" i="13"/>
  <c r="AM152" i="13"/>
  <c r="AN152" i="13"/>
  <c r="P153" i="13"/>
  <c r="R153" i="13" s="1"/>
  <c r="Q153" i="13"/>
  <c r="V153" i="13"/>
  <c r="AM153" i="13"/>
  <c r="AN153" i="13"/>
  <c r="P154" i="13"/>
  <c r="R154" i="13" s="1"/>
  <c r="Q154" i="13"/>
  <c r="V154" i="13"/>
  <c r="AM154" i="13"/>
  <c r="AN154" i="13"/>
  <c r="P155" i="13"/>
  <c r="R155" i="13" s="1"/>
  <c r="Q155" i="13"/>
  <c r="V155" i="13"/>
  <c r="AM155" i="13"/>
  <c r="AN155" i="13"/>
  <c r="P156" i="13"/>
  <c r="R156" i="13" s="1"/>
  <c r="Q156" i="13"/>
  <c r="V156" i="13"/>
  <c r="AM156" i="13"/>
  <c r="AN156" i="13"/>
  <c r="P157" i="13"/>
  <c r="R157" i="13" s="1"/>
  <c r="Q157" i="13"/>
  <c r="V157" i="13"/>
  <c r="AM157" i="13"/>
  <c r="AN157" i="13"/>
  <c r="P158" i="13"/>
  <c r="R158" i="13" s="1"/>
  <c r="Q158" i="13"/>
  <c r="V158" i="13"/>
  <c r="AM158" i="13"/>
  <c r="AN158" i="13"/>
  <c r="P159" i="13"/>
  <c r="R159" i="13" s="1"/>
  <c r="Q159" i="13"/>
  <c r="V159" i="13"/>
  <c r="AM159" i="13"/>
  <c r="AN159" i="13"/>
  <c r="P160" i="13"/>
  <c r="R160" i="13" s="1"/>
  <c r="Q160" i="13"/>
  <c r="V160" i="13"/>
  <c r="AM160" i="13"/>
  <c r="AN160" i="13"/>
  <c r="V161" i="13"/>
  <c r="AM161" i="13"/>
  <c r="AN161" i="13"/>
  <c r="V162" i="13"/>
  <c r="AM162" i="13"/>
  <c r="AN162" i="13"/>
  <c r="P163" i="13"/>
  <c r="R163" i="13" s="1"/>
  <c r="Q163" i="13"/>
  <c r="V163" i="13"/>
  <c r="AM163" i="13"/>
  <c r="AN163" i="13"/>
  <c r="P164" i="13"/>
  <c r="R164" i="13" s="1"/>
  <c r="Q164" i="13"/>
  <c r="V164" i="13"/>
  <c r="AM164" i="13"/>
  <c r="AN164" i="13"/>
  <c r="P165" i="13"/>
  <c r="R165" i="13" s="1"/>
  <c r="Q165" i="13"/>
  <c r="V165" i="13"/>
  <c r="AM165" i="13"/>
  <c r="AN165" i="13"/>
  <c r="P166" i="13"/>
  <c r="R166" i="13" s="1"/>
  <c r="Q166" i="13"/>
  <c r="V166" i="13"/>
  <c r="AM166" i="13"/>
  <c r="AN166" i="13"/>
  <c r="P167" i="13"/>
  <c r="R167" i="13" s="1"/>
  <c r="Q167" i="13"/>
  <c r="V167" i="13"/>
  <c r="AM167" i="13"/>
  <c r="AN167" i="13"/>
  <c r="P168" i="13"/>
  <c r="R168" i="13" s="1"/>
  <c r="Q168" i="13"/>
  <c r="V168" i="13"/>
  <c r="AM168" i="13"/>
  <c r="AN168" i="13"/>
  <c r="P169" i="13"/>
  <c r="R169" i="13" s="1"/>
  <c r="Q169" i="13"/>
  <c r="V169" i="13"/>
  <c r="AM169" i="13"/>
  <c r="AN169" i="13"/>
  <c r="P170" i="13"/>
  <c r="R170" i="13" s="1"/>
  <c r="Q170" i="13"/>
  <c r="V170" i="13"/>
  <c r="AM170" i="13"/>
  <c r="AN170" i="13"/>
  <c r="P171" i="13"/>
  <c r="R171" i="13" s="1"/>
  <c r="Q171" i="13"/>
  <c r="V171" i="13"/>
  <c r="AM171" i="13"/>
  <c r="AN171" i="13"/>
  <c r="P172" i="13"/>
  <c r="R172" i="13" s="1"/>
  <c r="Q172" i="13"/>
  <c r="V172" i="13"/>
  <c r="AM172" i="13"/>
  <c r="AN172" i="13"/>
  <c r="P173" i="13"/>
  <c r="R173" i="13" s="1"/>
  <c r="Q173" i="13"/>
  <c r="V173" i="13"/>
  <c r="AM173" i="13"/>
  <c r="AN173" i="13"/>
  <c r="P174" i="13"/>
  <c r="R174" i="13" s="1"/>
  <c r="Q174" i="13"/>
  <c r="V174" i="13"/>
  <c r="AM174" i="13"/>
  <c r="AN174" i="13"/>
  <c r="P175" i="13"/>
  <c r="R175" i="13" s="1"/>
  <c r="Q175" i="13"/>
  <c r="V175" i="13"/>
  <c r="AM175" i="13"/>
  <c r="AN175" i="13"/>
  <c r="P176" i="13"/>
  <c r="R176" i="13" s="1"/>
  <c r="Q176" i="13"/>
  <c r="V176" i="13"/>
  <c r="AM176" i="13"/>
  <c r="AN176" i="13"/>
  <c r="P177" i="13"/>
  <c r="R177" i="13" s="1"/>
  <c r="Q177" i="13"/>
  <c r="V177" i="13"/>
  <c r="AM177" i="13"/>
  <c r="AN177" i="13"/>
  <c r="P178" i="13"/>
  <c r="R178" i="13" s="1"/>
  <c r="Q178" i="13"/>
  <c r="V178" i="13"/>
  <c r="AM178" i="13"/>
  <c r="AN178" i="13"/>
  <c r="P179" i="13"/>
  <c r="R179" i="13" s="1"/>
  <c r="Q179" i="13"/>
  <c r="V179" i="13"/>
  <c r="AM179" i="13"/>
  <c r="AN179" i="13"/>
  <c r="P180" i="13"/>
  <c r="R180" i="13" s="1"/>
  <c r="Q180" i="13"/>
  <c r="V180" i="13"/>
  <c r="AM180" i="13"/>
  <c r="AN180" i="13"/>
  <c r="P181" i="13"/>
  <c r="R181" i="13" s="1"/>
  <c r="Q181" i="13"/>
  <c r="V181" i="13"/>
  <c r="AM181" i="13"/>
  <c r="AN181" i="13"/>
  <c r="P182" i="13"/>
  <c r="R182" i="13" s="1"/>
  <c r="Q182" i="13"/>
  <c r="V182" i="13"/>
  <c r="AM182" i="13"/>
  <c r="AN182" i="13"/>
  <c r="P183" i="13"/>
  <c r="R183" i="13" s="1"/>
  <c r="Q183" i="13"/>
  <c r="V183" i="13"/>
  <c r="AM183" i="13"/>
  <c r="AN183" i="13"/>
  <c r="P184" i="13"/>
  <c r="R184" i="13" s="1"/>
  <c r="Q184" i="13"/>
  <c r="V184" i="13"/>
  <c r="AM184" i="13"/>
  <c r="AN184" i="13"/>
  <c r="P185" i="13"/>
  <c r="R185" i="13" s="1"/>
  <c r="Q185" i="13"/>
  <c r="V185" i="13"/>
  <c r="AM185" i="13"/>
  <c r="AN185" i="13"/>
  <c r="P186" i="13"/>
  <c r="R186" i="13" s="1"/>
  <c r="Q186" i="13"/>
  <c r="V186" i="13"/>
  <c r="AM186" i="13"/>
  <c r="AN186" i="13"/>
  <c r="P187" i="13"/>
  <c r="R187" i="13" s="1"/>
  <c r="Q187" i="13"/>
  <c r="V187" i="13"/>
  <c r="AM187" i="13"/>
  <c r="AN187" i="13"/>
  <c r="P188" i="13"/>
  <c r="R188" i="13" s="1"/>
  <c r="Q188" i="13"/>
  <c r="V188" i="13"/>
  <c r="AM188" i="13"/>
  <c r="AN188" i="13"/>
  <c r="P189" i="13"/>
  <c r="R189" i="13" s="1"/>
  <c r="Q189" i="13"/>
  <c r="V189" i="13"/>
  <c r="AM189" i="13"/>
  <c r="AN189" i="13"/>
  <c r="P190" i="13"/>
  <c r="R190" i="13" s="1"/>
  <c r="Q190" i="13"/>
  <c r="V190" i="13"/>
  <c r="AM190" i="13"/>
  <c r="AN190" i="13"/>
  <c r="P191" i="13"/>
  <c r="R191" i="13" s="1"/>
  <c r="Q191" i="13"/>
  <c r="V191" i="13"/>
  <c r="AM191" i="13"/>
  <c r="AN191" i="13"/>
  <c r="P192" i="13"/>
  <c r="R192" i="13" s="1"/>
  <c r="Q192" i="13"/>
  <c r="V192" i="13"/>
  <c r="AM192" i="13"/>
  <c r="AN192" i="13"/>
  <c r="P193" i="13"/>
  <c r="R193" i="13" s="1"/>
  <c r="Q193" i="13"/>
  <c r="V193" i="13"/>
  <c r="AM193" i="13"/>
  <c r="AN193" i="13"/>
  <c r="P194" i="13"/>
  <c r="R194" i="13" s="1"/>
  <c r="Q194" i="13"/>
  <c r="V194" i="13"/>
  <c r="AM194" i="13"/>
  <c r="AN194" i="13"/>
  <c r="P195" i="13"/>
  <c r="R195" i="13" s="1"/>
  <c r="Q195" i="13"/>
  <c r="V195" i="13"/>
  <c r="AM195" i="13"/>
  <c r="AN195" i="13"/>
  <c r="P196" i="13"/>
  <c r="R196" i="13" s="1"/>
  <c r="Q196" i="13"/>
  <c r="V196" i="13"/>
  <c r="AM196" i="13"/>
  <c r="AN196" i="13"/>
  <c r="P197" i="13"/>
  <c r="R197" i="13" s="1"/>
  <c r="Q197" i="13"/>
  <c r="V197" i="13"/>
  <c r="AM197" i="13"/>
  <c r="AN197" i="13"/>
  <c r="P198" i="13"/>
  <c r="R198" i="13" s="1"/>
  <c r="Q198" i="13"/>
  <c r="V198" i="13"/>
  <c r="AM198" i="13"/>
  <c r="AN198" i="13"/>
  <c r="P199" i="13"/>
  <c r="R199" i="13" s="1"/>
  <c r="Q199" i="13"/>
  <c r="V199" i="13"/>
  <c r="AM199" i="13"/>
  <c r="AN199" i="13"/>
  <c r="P200" i="13"/>
  <c r="R200" i="13" s="1"/>
  <c r="Q200" i="13"/>
  <c r="V200" i="13"/>
  <c r="AM200" i="13"/>
  <c r="AN200" i="13"/>
  <c r="P201" i="13"/>
  <c r="R201" i="13" s="1"/>
  <c r="Q201" i="13"/>
  <c r="V201" i="13"/>
  <c r="AM201" i="13"/>
  <c r="AN201" i="13"/>
  <c r="P202" i="13"/>
  <c r="R202" i="13" s="1"/>
  <c r="Q202" i="13"/>
  <c r="V202" i="13"/>
  <c r="AM202" i="13"/>
  <c r="AN202" i="13"/>
  <c r="P203" i="13"/>
  <c r="R203" i="13" s="1"/>
  <c r="Q203" i="13"/>
  <c r="V203" i="13"/>
  <c r="AM203" i="13"/>
  <c r="AN203" i="13"/>
  <c r="P204" i="13"/>
  <c r="R204" i="13" s="1"/>
  <c r="Q204" i="13"/>
  <c r="V204" i="13"/>
  <c r="AM204" i="13"/>
  <c r="AN204" i="13"/>
  <c r="P205" i="13"/>
  <c r="R205" i="13" s="1"/>
  <c r="Q205" i="13"/>
  <c r="V205" i="13"/>
  <c r="AM205" i="13"/>
  <c r="AN205" i="13"/>
  <c r="P206" i="13"/>
  <c r="R206" i="13" s="1"/>
  <c r="Q206" i="13"/>
  <c r="V206" i="13"/>
  <c r="AM206" i="13"/>
  <c r="AN206" i="13"/>
  <c r="P207" i="13"/>
  <c r="R207" i="13" s="1"/>
  <c r="Q207" i="13"/>
  <c r="V207" i="13"/>
  <c r="AM207" i="13"/>
  <c r="AN207" i="13"/>
  <c r="P208" i="13"/>
  <c r="R208" i="13" s="1"/>
  <c r="Q208" i="13"/>
  <c r="V208" i="13"/>
  <c r="AM208" i="13"/>
  <c r="AN208" i="13"/>
  <c r="P209" i="13"/>
  <c r="R209" i="13" s="1"/>
  <c r="Q209" i="13"/>
  <c r="V209" i="13"/>
  <c r="AM209" i="13"/>
  <c r="AN209" i="13"/>
  <c r="P210" i="13"/>
  <c r="R210" i="13" s="1"/>
  <c r="Q210" i="13"/>
  <c r="V210" i="13"/>
  <c r="AM210" i="13"/>
  <c r="AN210" i="13"/>
  <c r="P211" i="13"/>
  <c r="R211" i="13" s="1"/>
  <c r="Q211" i="13"/>
  <c r="V211" i="13"/>
  <c r="AM211" i="13"/>
  <c r="AN211" i="13"/>
  <c r="P212" i="13"/>
  <c r="R212" i="13" s="1"/>
  <c r="Q212" i="13"/>
  <c r="V212" i="13"/>
  <c r="AM212" i="13"/>
  <c r="AN212" i="13"/>
  <c r="P213" i="13"/>
  <c r="R213" i="13" s="1"/>
  <c r="Q213" i="13"/>
  <c r="V213" i="13"/>
  <c r="AM213" i="13"/>
  <c r="AN213" i="13"/>
  <c r="P214" i="13"/>
  <c r="R214" i="13" s="1"/>
  <c r="Q214" i="13"/>
  <c r="V214" i="13"/>
  <c r="AM214" i="13"/>
  <c r="AN214" i="13"/>
  <c r="P215" i="13"/>
  <c r="R215" i="13" s="1"/>
  <c r="Q215" i="13"/>
  <c r="V215" i="13"/>
  <c r="AM215" i="13"/>
  <c r="AN215" i="13"/>
  <c r="P216" i="13"/>
  <c r="R216" i="13" s="1"/>
  <c r="Q216" i="13"/>
  <c r="V216" i="13"/>
  <c r="AM216" i="13"/>
  <c r="AN216" i="13"/>
  <c r="P217" i="13"/>
  <c r="R217" i="13" s="1"/>
  <c r="Q217" i="13"/>
  <c r="V217" i="13"/>
  <c r="AM217" i="13"/>
  <c r="AN217" i="13"/>
  <c r="P218" i="13"/>
  <c r="R218" i="13" s="1"/>
  <c r="Q218" i="13"/>
  <c r="V218" i="13"/>
  <c r="AM218" i="13"/>
  <c r="AN218" i="13"/>
  <c r="P219" i="13"/>
  <c r="R219" i="13" s="1"/>
  <c r="Q219" i="13"/>
  <c r="V219" i="13"/>
  <c r="AM219" i="13"/>
  <c r="AN219" i="13"/>
  <c r="P220" i="13"/>
  <c r="R220" i="13" s="1"/>
  <c r="Q220" i="13"/>
  <c r="V220" i="13"/>
  <c r="AM220" i="13"/>
  <c r="AN220" i="13"/>
  <c r="P221" i="13"/>
  <c r="R221" i="13" s="1"/>
  <c r="Q221" i="13"/>
  <c r="V221" i="13"/>
  <c r="AM221" i="13"/>
  <c r="AN221" i="13"/>
  <c r="P222" i="13"/>
  <c r="R222" i="13" s="1"/>
  <c r="Q222" i="13"/>
  <c r="V222" i="13"/>
  <c r="AM222" i="13"/>
  <c r="AN222" i="13"/>
  <c r="V56" i="13"/>
  <c r="V57" i="13"/>
  <c r="V58" i="13"/>
  <c r="V59" i="13"/>
  <c r="V60" i="13"/>
  <c r="V61" i="13"/>
  <c r="V62" i="13"/>
  <c r="AM62" i="13"/>
  <c r="AP62" i="13" s="1"/>
  <c r="AN62" i="13"/>
  <c r="AQ62" i="13" s="1"/>
  <c r="V63" i="13"/>
  <c r="AM63" i="13"/>
  <c r="AP63" i="13" s="1"/>
  <c r="AN63" i="13"/>
  <c r="AQ63" i="13" s="1"/>
  <c r="V64" i="13"/>
  <c r="AM64" i="13"/>
  <c r="AP64" i="13" s="1"/>
  <c r="AN64" i="13"/>
  <c r="AQ64" i="13" s="1"/>
  <c r="V65" i="13"/>
  <c r="AM65" i="13"/>
  <c r="AP65" i="13" s="1"/>
  <c r="AN65" i="13"/>
  <c r="AQ65" i="13" s="1"/>
  <c r="V66" i="13"/>
  <c r="AM66" i="13"/>
  <c r="AP66" i="13" s="1"/>
  <c r="AN66" i="13"/>
  <c r="AQ66" i="13" s="1"/>
  <c r="V67" i="13"/>
  <c r="AM67" i="13"/>
  <c r="AP67" i="13" s="1"/>
  <c r="AN67" i="13"/>
  <c r="AQ67" i="13" s="1"/>
  <c r="V68" i="13"/>
  <c r="AM68" i="13"/>
  <c r="AP68" i="13" s="1"/>
  <c r="AN68" i="13"/>
  <c r="AQ68" i="13" s="1"/>
  <c r="R69" i="13"/>
  <c r="V69" i="13"/>
  <c r="AM69" i="13"/>
  <c r="AP69" i="13" s="1"/>
  <c r="AN69" i="13"/>
  <c r="AQ69" i="13" s="1"/>
  <c r="R70" i="13"/>
  <c r="V70" i="13"/>
  <c r="AM70" i="13"/>
  <c r="AP70" i="13" s="1"/>
  <c r="AN70" i="13"/>
  <c r="AQ70" i="13" s="1"/>
  <c r="R71" i="13"/>
  <c r="V71" i="13"/>
  <c r="AM71" i="13"/>
  <c r="AP71" i="13" s="1"/>
  <c r="AN71" i="13"/>
  <c r="AQ71" i="13" s="1"/>
  <c r="P72" i="13"/>
  <c r="R72" i="13" s="1"/>
  <c r="Q72" i="13"/>
  <c r="V72" i="13"/>
  <c r="AM72" i="13"/>
  <c r="AP72" i="13" s="1"/>
  <c r="AN72" i="13"/>
  <c r="AQ72" i="13" s="1"/>
  <c r="P73" i="13"/>
  <c r="R73" i="13" s="1"/>
  <c r="Q73" i="13"/>
  <c r="V73" i="13"/>
  <c r="AM73" i="13"/>
  <c r="AP73" i="13" s="1"/>
  <c r="AN73" i="13"/>
  <c r="AQ73" i="13" s="1"/>
  <c r="P74" i="13"/>
  <c r="R74" i="13" s="1"/>
  <c r="Q74" i="13"/>
  <c r="V74" i="13"/>
  <c r="AM74" i="13"/>
  <c r="AP74" i="13" s="1"/>
  <c r="AN74" i="13"/>
  <c r="AQ74" i="13" s="1"/>
  <c r="V75" i="13"/>
  <c r="V54" i="13"/>
  <c r="V55" i="13"/>
  <c r="H58" i="13" l="1"/>
  <c r="F58" i="13"/>
  <c r="Y60" i="13"/>
  <c r="F60" i="13"/>
  <c r="P96" i="13"/>
  <c r="R96" i="13" s="1"/>
  <c r="Z58" i="13"/>
  <c r="H60" i="13"/>
  <c r="G60" i="13"/>
  <c r="AN96" i="13"/>
  <c r="Q96" i="13"/>
  <c r="S96" i="13" s="1"/>
  <c r="H59" i="13"/>
  <c r="H287" i="13"/>
  <c r="P287" i="13" s="1"/>
  <c r="Z289" i="13"/>
  <c r="Y287" i="13"/>
  <c r="Y61" i="13"/>
  <c r="Z61" i="13"/>
  <c r="Z287" i="13"/>
  <c r="AA286" i="13"/>
  <c r="AA289" i="13"/>
  <c r="Q288" i="13"/>
  <c r="S288" i="13" s="1"/>
  <c r="F286" i="13"/>
  <c r="Q286" i="13" s="1"/>
  <c r="P288" i="13"/>
  <c r="T288" i="13" s="1"/>
  <c r="AA59" i="13"/>
  <c r="AM96" i="13"/>
  <c r="AA60" i="13"/>
  <c r="Z284" i="13"/>
  <c r="Z60" i="13"/>
  <c r="Z59" i="13"/>
  <c r="G59" i="13"/>
  <c r="G58" i="13"/>
  <c r="AA95" i="13"/>
  <c r="H95" i="13"/>
  <c r="H320" i="13"/>
  <c r="H282" i="13"/>
  <c r="H319" i="13"/>
  <c r="F285" i="13"/>
  <c r="F321" i="13"/>
  <c r="F284" i="13"/>
  <c r="F95" i="13"/>
  <c r="F320" i="13"/>
  <c r="F282" i="13"/>
  <c r="F319" i="13"/>
  <c r="Z321" i="13"/>
  <c r="Z95" i="13"/>
  <c r="G285" i="13"/>
  <c r="G321" i="13"/>
  <c r="G284" i="13"/>
  <c r="G95" i="13"/>
  <c r="Z320" i="13"/>
  <c r="Z282" i="13"/>
  <c r="Z319" i="13"/>
  <c r="G320" i="13"/>
  <c r="G282" i="13"/>
  <c r="G319" i="13"/>
  <c r="AA321" i="13"/>
  <c r="H285" i="13"/>
  <c r="H321" i="13"/>
  <c r="AA320" i="13"/>
  <c r="AA282" i="13"/>
  <c r="AA319" i="13"/>
  <c r="Y59" i="13"/>
  <c r="Y286" i="13"/>
  <c r="AQ299" i="13"/>
  <c r="AP299" i="13"/>
  <c r="AP517" i="13" s="1"/>
  <c r="AQ517" i="13" s="1"/>
  <c r="U221" i="13"/>
  <c r="E221" i="13" s="1"/>
  <c r="S221" i="13"/>
  <c r="U219" i="13"/>
  <c r="E219" i="13" s="1"/>
  <c r="S219" i="13"/>
  <c r="U217" i="13"/>
  <c r="E217" i="13" s="1"/>
  <c r="S217" i="13"/>
  <c r="U215" i="13"/>
  <c r="E215" i="13" s="1"/>
  <c r="S215" i="13"/>
  <c r="U213" i="13"/>
  <c r="E213" i="13" s="1"/>
  <c r="S213" i="13"/>
  <c r="U211" i="13"/>
  <c r="E211" i="13" s="1"/>
  <c r="S211" i="13"/>
  <c r="U209" i="13"/>
  <c r="E209" i="13" s="1"/>
  <c r="S209" i="13"/>
  <c r="U207" i="13"/>
  <c r="E207" i="13" s="1"/>
  <c r="S207" i="13"/>
  <c r="U205" i="13"/>
  <c r="S205" i="13"/>
  <c r="U203" i="13"/>
  <c r="E203" i="13" s="1"/>
  <c r="S203" i="13"/>
  <c r="U201" i="13"/>
  <c r="E201" i="13" s="1"/>
  <c r="S201" i="13"/>
  <c r="U199" i="13"/>
  <c r="E199" i="13" s="1"/>
  <c r="S199" i="13"/>
  <c r="U197" i="13"/>
  <c r="E197" i="13" s="1"/>
  <c r="S197" i="13"/>
  <c r="U195" i="13"/>
  <c r="E195" i="13" s="1"/>
  <c r="S195" i="13"/>
  <c r="U193" i="13"/>
  <c r="E193" i="13" s="1"/>
  <c r="S193" i="13"/>
  <c r="U191" i="13"/>
  <c r="E191" i="13" s="1"/>
  <c r="S191" i="13"/>
  <c r="U189" i="13"/>
  <c r="E189" i="13" s="1"/>
  <c r="S189" i="13"/>
  <c r="U187" i="13"/>
  <c r="E187" i="13" s="1"/>
  <c r="S187" i="13"/>
  <c r="U185" i="13"/>
  <c r="E185" i="13" s="1"/>
  <c r="S185" i="13"/>
  <c r="U183" i="13"/>
  <c r="E183" i="13" s="1"/>
  <c r="S183" i="13"/>
  <c r="U181" i="13"/>
  <c r="E181" i="13" s="1"/>
  <c r="S181" i="13"/>
  <c r="U179" i="13"/>
  <c r="E179" i="13" s="1"/>
  <c r="S179" i="13"/>
  <c r="U177" i="13"/>
  <c r="E177" i="13" s="1"/>
  <c r="S177" i="13"/>
  <c r="U175" i="13"/>
  <c r="E175" i="13" s="1"/>
  <c r="S175" i="13"/>
  <c r="U173" i="13"/>
  <c r="E173" i="13" s="1"/>
  <c r="S173" i="13"/>
  <c r="U171" i="13"/>
  <c r="E171" i="13" s="1"/>
  <c r="S171" i="13"/>
  <c r="U169" i="13"/>
  <c r="E169" i="13" s="1"/>
  <c r="S169" i="13"/>
  <c r="U167" i="13"/>
  <c r="E167" i="13" s="1"/>
  <c r="S167" i="13"/>
  <c r="U165" i="13"/>
  <c r="E165" i="13" s="1"/>
  <c r="S165" i="13"/>
  <c r="U163" i="13"/>
  <c r="E163" i="13" s="1"/>
  <c r="S163" i="13"/>
  <c r="U159" i="13"/>
  <c r="E159" i="13" s="1"/>
  <c r="S159" i="13"/>
  <c r="U157" i="13"/>
  <c r="E157" i="13" s="1"/>
  <c r="S157" i="13"/>
  <c r="U155" i="13"/>
  <c r="E155" i="13" s="1"/>
  <c r="S155" i="13"/>
  <c r="U153" i="13"/>
  <c r="E153" i="13" s="1"/>
  <c r="S153" i="13"/>
  <c r="U151" i="13"/>
  <c r="E151" i="13" s="1"/>
  <c r="S151" i="13"/>
  <c r="U149" i="13"/>
  <c r="E149" i="13" s="1"/>
  <c r="S149" i="13"/>
  <c r="U147" i="13"/>
  <c r="E147" i="13" s="1"/>
  <c r="S147" i="13"/>
  <c r="U145" i="13"/>
  <c r="E145" i="13" s="1"/>
  <c r="S145" i="13"/>
  <c r="U143" i="13"/>
  <c r="E143" i="13" s="1"/>
  <c r="S143" i="13"/>
  <c r="U141" i="13"/>
  <c r="E141" i="13" s="1"/>
  <c r="S141" i="13"/>
  <c r="U139" i="13"/>
  <c r="E139" i="13" s="1"/>
  <c r="S139" i="13"/>
  <c r="U137" i="13"/>
  <c r="E137" i="13" s="1"/>
  <c r="S137" i="13"/>
  <c r="U135" i="13"/>
  <c r="E135" i="13" s="1"/>
  <c r="S135" i="13"/>
  <c r="U133" i="13"/>
  <c r="E133" i="13" s="1"/>
  <c r="S133" i="13"/>
  <c r="U131" i="13"/>
  <c r="E131" i="13" s="1"/>
  <c r="S131" i="13"/>
  <c r="U129" i="13"/>
  <c r="E129" i="13" s="1"/>
  <c r="S129" i="13"/>
  <c r="U127" i="13"/>
  <c r="E127" i="13" s="1"/>
  <c r="S127" i="13"/>
  <c r="U125" i="13"/>
  <c r="E125" i="13" s="1"/>
  <c r="S125" i="13"/>
  <c r="U123" i="13"/>
  <c r="E123" i="13" s="1"/>
  <c r="S123" i="13"/>
  <c r="U121" i="13"/>
  <c r="E121" i="13" s="1"/>
  <c r="S121" i="13"/>
  <c r="U119" i="13"/>
  <c r="E119" i="13" s="1"/>
  <c r="S119" i="13"/>
  <c r="U117" i="13"/>
  <c r="E117" i="13" s="1"/>
  <c r="S117" i="13"/>
  <c r="U115" i="13"/>
  <c r="E115" i="13" s="1"/>
  <c r="S115" i="13"/>
  <c r="U113" i="13"/>
  <c r="E113" i="13" s="1"/>
  <c r="S113" i="13"/>
  <c r="U111" i="13"/>
  <c r="E111" i="13" s="1"/>
  <c r="S111" i="13"/>
  <c r="U109" i="13"/>
  <c r="E109" i="13" s="1"/>
  <c r="S109" i="13"/>
  <c r="U107" i="13"/>
  <c r="E107" i="13" s="1"/>
  <c r="S107" i="13"/>
  <c r="U105" i="13"/>
  <c r="E105" i="13" s="1"/>
  <c r="S105" i="13"/>
  <c r="U103" i="13"/>
  <c r="E103" i="13" s="1"/>
  <c r="S103" i="13"/>
  <c r="U101" i="13"/>
  <c r="E101" i="13" s="1"/>
  <c r="S101" i="13"/>
  <c r="U99" i="13"/>
  <c r="E99" i="13" s="1"/>
  <c r="S99" i="13"/>
  <c r="U97" i="13"/>
  <c r="E97" i="13" s="1"/>
  <c r="S97" i="13"/>
  <c r="U222" i="13"/>
  <c r="E222" i="13" s="1"/>
  <c r="S222" i="13"/>
  <c r="U220" i="13"/>
  <c r="E220" i="13" s="1"/>
  <c r="S220" i="13"/>
  <c r="U218" i="13"/>
  <c r="E218" i="13" s="1"/>
  <c r="S218" i="13"/>
  <c r="U216" i="13"/>
  <c r="E216" i="13" s="1"/>
  <c r="S216" i="13"/>
  <c r="U214" i="13"/>
  <c r="E214" i="13" s="1"/>
  <c r="S214" i="13"/>
  <c r="U212" i="13"/>
  <c r="E212" i="13" s="1"/>
  <c r="S212" i="13"/>
  <c r="U210" i="13"/>
  <c r="E210" i="13" s="1"/>
  <c r="S210" i="13"/>
  <c r="U208" i="13"/>
  <c r="E208" i="13" s="1"/>
  <c r="S208" i="13"/>
  <c r="U206" i="13"/>
  <c r="E206" i="13" s="1"/>
  <c r="S206" i="13"/>
  <c r="U204" i="13"/>
  <c r="E204" i="13" s="1"/>
  <c r="S204" i="13"/>
  <c r="U202" i="13"/>
  <c r="S202" i="13"/>
  <c r="U200" i="13"/>
  <c r="E200" i="13" s="1"/>
  <c r="S200" i="13"/>
  <c r="U198" i="13"/>
  <c r="E198" i="13" s="1"/>
  <c r="S198" i="13"/>
  <c r="U196" i="13"/>
  <c r="S196" i="13"/>
  <c r="U194" i="13"/>
  <c r="E194" i="13" s="1"/>
  <c r="S194" i="13"/>
  <c r="U192" i="13"/>
  <c r="S192" i="13"/>
  <c r="U190" i="13"/>
  <c r="E190" i="13" s="1"/>
  <c r="S190" i="13"/>
  <c r="U188" i="13"/>
  <c r="E188" i="13" s="1"/>
  <c r="S188" i="13"/>
  <c r="U186" i="13"/>
  <c r="E186" i="13" s="1"/>
  <c r="S186" i="13"/>
  <c r="U184" i="13"/>
  <c r="E184" i="13" s="1"/>
  <c r="S184" i="13"/>
  <c r="U182" i="13"/>
  <c r="E182" i="13" s="1"/>
  <c r="S182" i="13"/>
  <c r="U180" i="13"/>
  <c r="E180" i="13" s="1"/>
  <c r="S180" i="13"/>
  <c r="U178" i="13"/>
  <c r="E178" i="13" s="1"/>
  <c r="S178" i="13"/>
  <c r="U176" i="13"/>
  <c r="E176" i="13" s="1"/>
  <c r="S176" i="13"/>
  <c r="U174" i="13"/>
  <c r="E174" i="13" s="1"/>
  <c r="S174" i="13"/>
  <c r="U172" i="13"/>
  <c r="E172" i="13" s="1"/>
  <c r="S172" i="13"/>
  <c r="U170" i="13"/>
  <c r="E170" i="13" s="1"/>
  <c r="S170" i="13"/>
  <c r="U168" i="13"/>
  <c r="E168" i="13" s="1"/>
  <c r="S168" i="13"/>
  <c r="U166" i="13"/>
  <c r="E166" i="13" s="1"/>
  <c r="S166" i="13"/>
  <c r="U164" i="13"/>
  <c r="E164" i="13" s="1"/>
  <c r="S164" i="13"/>
  <c r="U160" i="13"/>
  <c r="E160" i="13" s="1"/>
  <c r="S160" i="13"/>
  <c r="U158" i="13"/>
  <c r="E158" i="13" s="1"/>
  <c r="S158" i="13"/>
  <c r="U156" i="13"/>
  <c r="E156" i="13" s="1"/>
  <c r="S156" i="13"/>
  <c r="U154" i="13"/>
  <c r="E154" i="13" s="1"/>
  <c r="S154" i="13"/>
  <c r="U152" i="13"/>
  <c r="E152" i="13" s="1"/>
  <c r="S152" i="13"/>
  <c r="U150" i="13"/>
  <c r="E150" i="13" s="1"/>
  <c r="S150" i="13"/>
  <c r="U148" i="13"/>
  <c r="E148" i="13" s="1"/>
  <c r="S148" i="13"/>
  <c r="U146" i="13"/>
  <c r="E146" i="13" s="1"/>
  <c r="S146" i="13"/>
  <c r="U144" i="13"/>
  <c r="E144" i="13" s="1"/>
  <c r="S144" i="13"/>
  <c r="U142" i="13"/>
  <c r="E142" i="13" s="1"/>
  <c r="S142" i="13"/>
  <c r="U140" i="13"/>
  <c r="E140" i="13" s="1"/>
  <c r="S140" i="13"/>
  <c r="U138" i="13"/>
  <c r="E138" i="13" s="1"/>
  <c r="S138" i="13"/>
  <c r="U136" i="13"/>
  <c r="E136" i="13" s="1"/>
  <c r="S136" i="13"/>
  <c r="U134" i="13"/>
  <c r="E134" i="13" s="1"/>
  <c r="S134" i="13"/>
  <c r="U132" i="13"/>
  <c r="E132" i="13" s="1"/>
  <c r="S132" i="13"/>
  <c r="U130" i="13"/>
  <c r="E130" i="13" s="1"/>
  <c r="S130" i="13"/>
  <c r="U128" i="13"/>
  <c r="E128" i="13" s="1"/>
  <c r="S128" i="13"/>
  <c r="U126" i="13"/>
  <c r="E126" i="13" s="1"/>
  <c r="S126" i="13"/>
  <c r="U124" i="13"/>
  <c r="E124" i="13" s="1"/>
  <c r="S124" i="13"/>
  <c r="U122" i="13"/>
  <c r="E122" i="13" s="1"/>
  <c r="S122" i="13"/>
  <c r="U120" i="13"/>
  <c r="E120" i="13" s="1"/>
  <c r="S120" i="13"/>
  <c r="U118" i="13"/>
  <c r="E118" i="13" s="1"/>
  <c r="S118" i="13"/>
  <c r="U116" i="13"/>
  <c r="E116" i="13" s="1"/>
  <c r="S116" i="13"/>
  <c r="U114" i="13"/>
  <c r="E114" i="13" s="1"/>
  <c r="S114" i="13"/>
  <c r="U112" i="13"/>
  <c r="E112" i="13" s="1"/>
  <c r="S112" i="13"/>
  <c r="U110" i="13"/>
  <c r="E110" i="13" s="1"/>
  <c r="S110" i="13"/>
  <c r="U108" i="13"/>
  <c r="E108" i="13" s="1"/>
  <c r="S108" i="13"/>
  <c r="U106" i="13"/>
  <c r="E106" i="13" s="1"/>
  <c r="S106" i="13"/>
  <c r="U104" i="13"/>
  <c r="E104" i="13" s="1"/>
  <c r="S104" i="13"/>
  <c r="U102" i="13"/>
  <c r="E102" i="13" s="1"/>
  <c r="S102" i="13"/>
  <c r="U100" i="13"/>
  <c r="E100" i="13" s="1"/>
  <c r="S100" i="13"/>
  <c r="U98" i="13"/>
  <c r="E98" i="13" s="1"/>
  <c r="S98" i="13"/>
  <c r="U74" i="13"/>
  <c r="E74" i="13" s="1"/>
  <c r="S74" i="13"/>
  <c r="U73" i="13"/>
  <c r="E73" i="13" s="1"/>
  <c r="S73" i="13"/>
  <c r="U72" i="13"/>
  <c r="E72" i="13" s="1"/>
  <c r="S72" i="13"/>
  <c r="U71" i="13"/>
  <c r="E71" i="13" s="1"/>
  <c r="S71" i="13"/>
  <c r="U70" i="13"/>
  <c r="E70" i="13" s="1"/>
  <c r="S70" i="13"/>
  <c r="U69" i="13"/>
  <c r="E69" i="13" s="1"/>
  <c r="S69" i="13"/>
  <c r="S68" i="13"/>
  <c r="U68" i="13"/>
  <c r="R67" i="13"/>
  <c r="T67" i="13"/>
  <c r="S327" i="13"/>
  <c r="U327" i="13"/>
  <c r="S326" i="13"/>
  <c r="U326" i="13"/>
  <c r="S325" i="13"/>
  <c r="U325" i="13"/>
  <c r="S324" i="13"/>
  <c r="U324" i="13"/>
  <c r="S323" i="13"/>
  <c r="U323" i="13"/>
  <c r="S322" i="13"/>
  <c r="U322" i="13"/>
  <c r="S300" i="13"/>
  <c r="U300" i="13"/>
  <c r="S299" i="13"/>
  <c r="U299" i="13"/>
  <c r="S298" i="13"/>
  <c r="U298" i="13"/>
  <c r="S297" i="13"/>
  <c r="U297" i="13"/>
  <c r="S296" i="13"/>
  <c r="U296" i="13"/>
  <c r="S295" i="13"/>
  <c r="U295" i="13"/>
  <c r="S294" i="13"/>
  <c r="U294" i="13"/>
  <c r="S293" i="13"/>
  <c r="U293" i="13"/>
  <c r="R68" i="13"/>
  <c r="T68" i="13"/>
  <c r="S67" i="13"/>
  <c r="U67" i="13"/>
  <c r="R327" i="13"/>
  <c r="T327" i="13"/>
  <c r="R326" i="13"/>
  <c r="T326" i="13"/>
  <c r="R325" i="13"/>
  <c r="T325" i="13"/>
  <c r="R324" i="13"/>
  <c r="T324" i="13"/>
  <c r="R323" i="13"/>
  <c r="T323" i="13"/>
  <c r="R322" i="13"/>
  <c r="T322" i="13"/>
  <c r="R300" i="13"/>
  <c r="T300" i="13"/>
  <c r="R299" i="13"/>
  <c r="T299" i="13"/>
  <c r="R298" i="13"/>
  <c r="T298" i="13"/>
  <c r="R297" i="13"/>
  <c r="T297" i="13"/>
  <c r="R296" i="13"/>
  <c r="T296" i="13"/>
  <c r="R295" i="13"/>
  <c r="T295" i="13"/>
  <c r="R294" i="13"/>
  <c r="T294" i="13"/>
  <c r="R293" i="13"/>
  <c r="T293" i="13"/>
  <c r="S291" i="13"/>
  <c r="U291" i="13"/>
  <c r="S292" i="13"/>
  <c r="U292" i="13"/>
  <c r="R291" i="13"/>
  <c r="T291" i="13"/>
  <c r="R292" i="13"/>
  <c r="T292" i="13"/>
  <c r="S290" i="13"/>
  <c r="U290" i="13"/>
  <c r="R290" i="13"/>
  <c r="T290" i="13"/>
  <c r="R65" i="13"/>
  <c r="T65" i="13"/>
  <c r="S66" i="13"/>
  <c r="U66" i="13"/>
  <c r="R66" i="13"/>
  <c r="T66" i="13"/>
  <c r="S65" i="13"/>
  <c r="U65" i="13"/>
  <c r="S64" i="13"/>
  <c r="U64" i="13"/>
  <c r="R64" i="13"/>
  <c r="T64" i="13"/>
  <c r="S289" i="13"/>
  <c r="U289" i="13"/>
  <c r="R289" i="13"/>
  <c r="T289" i="13"/>
  <c r="S63" i="13"/>
  <c r="U63" i="13"/>
  <c r="R63" i="13"/>
  <c r="T63" i="13"/>
  <c r="S62" i="13"/>
  <c r="U62" i="13"/>
  <c r="R62" i="13"/>
  <c r="T62" i="13"/>
  <c r="S61" i="13"/>
  <c r="U61" i="13"/>
  <c r="R61" i="13"/>
  <c r="T61" i="13"/>
  <c r="Y321" i="13"/>
  <c r="Y320" i="13"/>
  <c r="X290" i="13"/>
  <c r="X294" i="13"/>
  <c r="X293" i="13"/>
  <c r="X291" i="13"/>
  <c r="X300" i="13"/>
  <c r="X323" i="13"/>
  <c r="AQ319" i="13"/>
  <c r="AQ327" i="13"/>
  <c r="X324" i="13"/>
  <c r="AQ315" i="13"/>
  <c r="AQ313" i="13"/>
  <c r="AQ305" i="13"/>
  <c r="X295" i="13"/>
  <c r="X292" i="13"/>
  <c r="X298" i="13"/>
  <c r="X327" i="13"/>
  <c r="X325" i="13"/>
  <c r="AQ321" i="13"/>
  <c r="AQ307" i="13"/>
  <c r="X297" i="13"/>
  <c r="AQ325" i="13"/>
  <c r="AQ323" i="13"/>
  <c r="AQ317" i="13"/>
  <c r="AQ311" i="13"/>
  <c r="AQ309" i="13"/>
  <c r="X299" i="13"/>
  <c r="X296" i="13"/>
  <c r="X322" i="13"/>
  <c r="X326" i="13"/>
  <c r="X68" i="13"/>
  <c r="X220" i="13"/>
  <c r="X116" i="13"/>
  <c r="X202" i="13"/>
  <c r="X178" i="13"/>
  <c r="X142" i="13"/>
  <c r="X99" i="13"/>
  <c r="X197" i="13"/>
  <c r="X153" i="13"/>
  <c r="X114" i="13"/>
  <c r="X106" i="13"/>
  <c r="X74" i="13"/>
  <c r="X147" i="13"/>
  <c r="X144" i="13"/>
  <c r="X221" i="13"/>
  <c r="X217" i="13"/>
  <c r="X189" i="13"/>
  <c r="X165" i="13"/>
  <c r="X162" i="13"/>
  <c r="X105" i="13"/>
  <c r="X104" i="13"/>
  <c r="X214" i="13"/>
  <c r="X191" i="13"/>
  <c r="X175" i="13"/>
  <c r="X161" i="13"/>
  <c r="X156" i="13"/>
  <c r="X128" i="13"/>
  <c r="X119" i="13"/>
  <c r="X112" i="13"/>
  <c r="X174" i="13"/>
  <c r="X166" i="13"/>
  <c r="X70" i="13"/>
  <c r="X216" i="13"/>
  <c r="X207" i="13"/>
  <c r="X193" i="13"/>
  <c r="X160" i="13"/>
  <c r="X150" i="13"/>
  <c r="X140" i="13"/>
  <c r="X124" i="13"/>
  <c r="X120" i="13"/>
  <c r="X108" i="13"/>
  <c r="X198" i="13"/>
  <c r="X194" i="13"/>
  <c r="X155" i="13"/>
  <c r="X152" i="13"/>
  <c r="X148" i="13"/>
  <c r="X145" i="13"/>
  <c r="X136" i="13"/>
  <c r="X137" i="13"/>
  <c r="X222" i="13"/>
  <c r="X218" i="13"/>
  <c r="X213" i="13"/>
  <c r="X209" i="13"/>
  <c r="X182" i="13"/>
  <c r="X181" i="13"/>
  <c r="X177" i="13"/>
  <c r="X159" i="13"/>
  <c r="X158" i="13"/>
  <c r="X122" i="13"/>
  <c r="X115" i="13"/>
  <c r="X101" i="13"/>
  <c r="X98" i="13"/>
  <c r="X219" i="13"/>
  <c r="X210" i="13"/>
  <c r="X206" i="13"/>
  <c r="X205" i="13"/>
  <c r="X201" i="13"/>
  <c r="X186" i="13"/>
  <c r="X183" i="13"/>
  <c r="X173" i="13"/>
  <c r="X169" i="13"/>
  <c r="X151" i="13"/>
  <c r="X149" i="13"/>
  <c r="X146" i="13"/>
  <c r="X141" i="13"/>
  <c r="X138" i="13"/>
  <c r="X133" i="13"/>
  <c r="X118" i="13"/>
  <c r="X100" i="13"/>
  <c r="X211" i="13"/>
  <c r="X199" i="13"/>
  <c r="X190" i="13"/>
  <c r="X185" i="13"/>
  <c r="X170" i="13"/>
  <c r="X157" i="13"/>
  <c r="X154" i="13"/>
  <c r="X132" i="13"/>
  <c r="E196" i="13"/>
  <c r="X64" i="13"/>
  <c r="X215" i="13"/>
  <c r="X212" i="13"/>
  <c r="X203" i="13"/>
  <c r="X195" i="13"/>
  <c r="X187" i="13"/>
  <c r="X179" i="13"/>
  <c r="X171" i="13"/>
  <c r="X163" i="13"/>
  <c r="X143" i="13"/>
  <c r="X134" i="13"/>
  <c r="X130" i="13"/>
  <c r="X126" i="13"/>
  <c r="X121" i="13"/>
  <c r="X117" i="13"/>
  <c r="X113" i="13"/>
  <c r="X109" i="13"/>
  <c r="X102" i="13"/>
  <c r="X97" i="13"/>
  <c r="X71" i="13"/>
  <c r="E192" i="13"/>
  <c r="X167" i="13"/>
  <c r="X139" i="13"/>
  <c r="X131" i="13"/>
  <c r="X129" i="13"/>
  <c r="X125" i="13"/>
  <c r="X110" i="13"/>
  <c r="X135" i="13"/>
  <c r="X69" i="13"/>
  <c r="X66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63" i="13"/>
  <c r="E205" i="13"/>
  <c r="X72" i="13"/>
  <c r="E202" i="13"/>
  <c r="X123" i="13"/>
  <c r="X127" i="13"/>
  <c r="X111" i="13"/>
  <c r="X107" i="13"/>
  <c r="X103" i="13"/>
  <c r="X73" i="13"/>
  <c r="X62" i="13"/>
  <c r="X67" i="13"/>
  <c r="X65" i="13"/>
  <c r="Q58" i="13" l="1"/>
  <c r="S58" i="13" s="1"/>
  <c r="X96" i="13"/>
  <c r="P60" i="13"/>
  <c r="T60" i="13" s="1"/>
  <c r="U288" i="13"/>
  <c r="U96" i="13"/>
  <c r="E96" i="13" s="1"/>
  <c r="P58" i="13"/>
  <c r="R58" i="13" s="1"/>
  <c r="Q60" i="13"/>
  <c r="Q284" i="13"/>
  <c r="U284" i="13" s="1"/>
  <c r="AM60" i="13"/>
  <c r="AP60" i="13" s="1"/>
  <c r="AN60" i="13"/>
  <c r="R60" i="13"/>
  <c r="AA58" i="13"/>
  <c r="Q287" i="13"/>
  <c r="U287" i="13" s="1"/>
  <c r="Q59" i="13"/>
  <c r="U59" i="13" s="1"/>
  <c r="R288" i="13"/>
  <c r="E288" i="13" s="1"/>
  <c r="S286" i="13"/>
  <c r="U286" i="13"/>
  <c r="R287" i="13"/>
  <c r="T287" i="13"/>
  <c r="P286" i="13"/>
  <c r="Z288" i="13"/>
  <c r="AA285" i="13"/>
  <c r="AA288" i="13"/>
  <c r="AA61" i="13"/>
  <c r="AM61" i="13" s="1"/>
  <c r="AP61" i="13" s="1"/>
  <c r="AA287" i="13"/>
  <c r="AN287" i="13" s="1"/>
  <c r="AM289" i="13"/>
  <c r="AP289" i="13" s="1"/>
  <c r="AP507" i="13" s="1"/>
  <c r="AQ507" i="13" s="1"/>
  <c r="AN289" i="13"/>
  <c r="Z286" i="13"/>
  <c r="AN286" i="13" s="1"/>
  <c r="P59" i="13"/>
  <c r="T59" i="13" s="1"/>
  <c r="P284" i="13"/>
  <c r="R284" i="13" s="1"/>
  <c r="AN59" i="13"/>
  <c r="AQ59" i="13" s="1"/>
  <c r="P282" i="13"/>
  <c r="R282" i="13" s="1"/>
  <c r="Z285" i="13"/>
  <c r="Y58" i="13"/>
  <c r="Q282" i="13"/>
  <c r="S282" i="13" s="1"/>
  <c r="Y319" i="13"/>
  <c r="AN319" i="13" s="1"/>
  <c r="Y95" i="13"/>
  <c r="AM95" i="13" s="1"/>
  <c r="P285" i="13"/>
  <c r="R285" i="13" s="1"/>
  <c r="AM59" i="13"/>
  <c r="AP59" i="13" s="1"/>
  <c r="AM320" i="13"/>
  <c r="AN320" i="13"/>
  <c r="AM321" i="13"/>
  <c r="AN321" i="13"/>
  <c r="P319" i="13"/>
  <c r="Q319" i="13"/>
  <c r="P320" i="13"/>
  <c r="Q320" i="13"/>
  <c r="P95" i="13"/>
  <c r="R95" i="13" s="1"/>
  <c r="Q95" i="13"/>
  <c r="Q285" i="13"/>
  <c r="S285" i="13" s="1"/>
  <c r="P321" i="13"/>
  <c r="Q321" i="13"/>
  <c r="Y285" i="13"/>
  <c r="Y282" i="13"/>
  <c r="AN282" i="13" s="1"/>
  <c r="AQ282" i="13" s="1"/>
  <c r="E65" i="13"/>
  <c r="Y284" i="13"/>
  <c r="AM284" i="13" s="1"/>
  <c r="AP284" i="13" s="1"/>
  <c r="AP502" i="13" s="1"/>
  <c r="AQ502" i="13" s="1"/>
  <c r="E300" i="13"/>
  <c r="E324" i="13"/>
  <c r="E294" i="13"/>
  <c r="E327" i="13"/>
  <c r="E67" i="13"/>
  <c r="E68" i="13"/>
  <c r="E325" i="13"/>
  <c r="E64" i="13"/>
  <c r="E290" i="13"/>
  <c r="E293" i="13"/>
  <c r="E296" i="13"/>
  <c r="E326" i="13"/>
  <c r="E323" i="13"/>
  <c r="E322" i="13"/>
  <c r="E292" i="13"/>
  <c r="E295" i="13"/>
  <c r="E297" i="13"/>
  <c r="E298" i="13"/>
  <c r="E299" i="13"/>
  <c r="E291" i="13"/>
  <c r="E66" i="13"/>
  <c r="E63" i="13"/>
  <c r="E289" i="13"/>
  <c r="E62" i="13"/>
  <c r="E61" i="13"/>
  <c r="U58" i="13" l="1"/>
  <c r="E58" i="13"/>
  <c r="T58" i="13"/>
  <c r="X321" i="13"/>
  <c r="S284" i="13"/>
  <c r="E284" i="13" s="1"/>
  <c r="AN95" i="13"/>
  <c r="X95" i="13" s="1"/>
  <c r="AN61" i="13"/>
  <c r="AQ61" i="13" s="1"/>
  <c r="S287" i="13"/>
  <c r="E287" i="13" s="1"/>
  <c r="AM287" i="13"/>
  <c r="AP287" i="13" s="1"/>
  <c r="AP505" i="13" s="1"/>
  <c r="AQ505" i="13" s="1"/>
  <c r="S60" i="13"/>
  <c r="E60" i="13" s="1"/>
  <c r="U60" i="13"/>
  <c r="R59" i="13"/>
  <c r="AM286" i="13"/>
  <c r="AP286" i="13" s="1"/>
  <c r="AP504" i="13" s="1"/>
  <c r="AQ504" i="13" s="1"/>
  <c r="E282" i="13"/>
  <c r="S59" i="13"/>
  <c r="AQ60" i="13"/>
  <c r="X60" i="13"/>
  <c r="T282" i="13"/>
  <c r="AQ287" i="13"/>
  <c r="AM288" i="13"/>
  <c r="AP288" i="13" s="1"/>
  <c r="AP506" i="13" s="1"/>
  <c r="AQ506" i="13" s="1"/>
  <c r="AN288" i="13"/>
  <c r="R286" i="13"/>
  <c r="E286" i="13" s="1"/>
  <c r="T286" i="13"/>
  <c r="T284" i="13"/>
  <c r="AQ289" i="13"/>
  <c r="X289" i="13"/>
  <c r="X320" i="13"/>
  <c r="AM319" i="13"/>
  <c r="X319" i="13" s="1"/>
  <c r="AQ286" i="13"/>
  <c r="AM285" i="13"/>
  <c r="AP285" i="13" s="1"/>
  <c r="AP503" i="13" s="1"/>
  <c r="AQ503" i="13" s="1"/>
  <c r="U282" i="13"/>
  <c r="AN58" i="13"/>
  <c r="AM58" i="13"/>
  <c r="AP58" i="13" s="1"/>
  <c r="T285" i="13"/>
  <c r="X59" i="13"/>
  <c r="E285" i="13"/>
  <c r="AN284" i="13"/>
  <c r="AQ284" i="13" s="1"/>
  <c r="S321" i="13"/>
  <c r="U321" i="13"/>
  <c r="S320" i="13"/>
  <c r="U320" i="13"/>
  <c r="T320" i="13"/>
  <c r="R320" i="13"/>
  <c r="S319" i="13"/>
  <c r="U319" i="13"/>
  <c r="U285" i="13"/>
  <c r="R319" i="13"/>
  <c r="T319" i="13"/>
  <c r="U95" i="13"/>
  <c r="E95" i="13" s="1"/>
  <c r="S95" i="13"/>
  <c r="R321" i="13"/>
  <c r="T321" i="13"/>
  <c r="AN285" i="13"/>
  <c r="AQ285" i="13" s="1"/>
  <c r="AM282" i="13"/>
  <c r="AP282" i="13" s="1"/>
  <c r="AP500" i="13" s="1"/>
  <c r="AQ500" i="13" s="1"/>
  <c r="C46" i="13"/>
  <c r="C48" i="13"/>
  <c r="C47" i="13"/>
  <c r="V50" i="13"/>
  <c r="V51" i="13"/>
  <c r="V52" i="13"/>
  <c r="V53" i="13"/>
  <c r="E59" i="13" l="1"/>
  <c r="X61" i="13"/>
  <c r="X287" i="13"/>
  <c r="X286" i="13"/>
  <c r="AQ288" i="13"/>
  <c r="X288" i="13"/>
  <c r="X284" i="13"/>
  <c r="X282" i="13"/>
  <c r="AQ58" i="13"/>
  <c r="X58" i="13"/>
  <c r="E319" i="13"/>
  <c r="E320" i="13"/>
  <c r="X285" i="13"/>
  <c r="E321" i="13"/>
  <c r="C49" i="13"/>
  <c r="B42" i="13"/>
  <c r="B47" i="13"/>
  <c r="B40" i="13"/>
  <c r="B53" i="13"/>
  <c r="C53" i="13" s="1"/>
  <c r="B51" i="13"/>
  <c r="C51" i="13" s="1"/>
  <c r="B44" i="13"/>
  <c r="B55" i="13"/>
  <c r="C55" i="13" s="1"/>
  <c r="B41" i="13"/>
  <c r="B46" i="13"/>
  <c r="B39" i="13"/>
  <c r="B43" i="13"/>
  <c r="B52" i="13"/>
  <c r="C52" i="13" s="1"/>
  <c r="B50" i="13"/>
  <c r="C50" i="13" s="1"/>
  <c r="B49" i="13"/>
  <c r="B54" i="13"/>
  <c r="C54" i="13" s="1"/>
  <c r="B45" i="13"/>
  <c r="B48" i="13"/>
  <c r="B38" i="13"/>
  <c r="H283" i="13" l="1"/>
  <c r="F283" i="13" l="1"/>
  <c r="F56" i="13"/>
  <c r="G56" i="13"/>
  <c r="G283" i="13"/>
  <c r="Z273" i="13"/>
  <c r="G273" i="13"/>
  <c r="AA272" i="13"/>
  <c r="H272" i="13"/>
  <c r="F94" i="13"/>
  <c r="F317" i="13"/>
  <c r="AA273" i="13"/>
  <c r="H273" i="13"/>
  <c r="F272" i="13"/>
  <c r="Z272" i="13"/>
  <c r="G272" i="13"/>
  <c r="F318" i="13"/>
  <c r="AA274" i="13"/>
  <c r="H274" i="13"/>
  <c r="Z274" i="13"/>
  <c r="G274" i="13"/>
  <c r="H94" i="13"/>
  <c r="AA275" i="13"/>
  <c r="H275" i="13"/>
  <c r="Z275" i="13"/>
  <c r="G275" i="13"/>
  <c r="Z48" i="13"/>
  <c r="G57" i="13"/>
  <c r="P56" i="13" l="1"/>
  <c r="R56" i="13" s="1"/>
  <c r="Q283" i="13"/>
  <c r="S283" i="13" s="1"/>
  <c r="Q56" i="13"/>
  <c r="S56" i="13" s="1"/>
  <c r="P283" i="13"/>
  <c r="R283" i="13" s="1"/>
  <c r="Y54" i="13"/>
  <c r="Y283" i="13"/>
  <c r="Y56" i="13"/>
  <c r="Z57" i="13"/>
  <c r="AM57" i="13" s="1"/>
  <c r="AP57" i="13" s="1"/>
  <c r="H54" i="13"/>
  <c r="Q57" i="13"/>
  <c r="P57" i="13"/>
  <c r="AA283" i="13"/>
  <c r="AA94" i="13"/>
  <c r="G277" i="13"/>
  <c r="F53" i="13"/>
  <c r="Z54" i="13"/>
  <c r="Z277" i="13"/>
  <c r="AA54" i="13"/>
  <c r="Z92" i="13"/>
  <c r="F54" i="13"/>
  <c r="Z278" i="13"/>
  <c r="F93" i="13"/>
  <c r="G94" i="13"/>
  <c r="Q94" i="13" s="1"/>
  <c r="Z94" i="13"/>
  <c r="F92" i="13"/>
  <c r="H279" i="13"/>
  <c r="H93" i="13"/>
  <c r="AA93" i="13"/>
  <c r="Z93" i="13"/>
  <c r="H277" i="13"/>
  <c r="H317" i="13"/>
  <c r="P317" i="13" s="1"/>
  <c r="G91" i="13"/>
  <c r="AA317" i="13"/>
  <c r="AA92" i="13"/>
  <c r="G280" i="13"/>
  <c r="G318" i="13"/>
  <c r="H91" i="13"/>
  <c r="Z318" i="13"/>
  <c r="G279" i="13"/>
  <c r="G93" i="13"/>
  <c r="AA91" i="13"/>
  <c r="H280" i="13"/>
  <c r="H318" i="13"/>
  <c r="AA318" i="13"/>
  <c r="H278" i="13"/>
  <c r="H92" i="13"/>
  <c r="Z91" i="13"/>
  <c r="G281" i="13"/>
  <c r="G382" i="13"/>
  <c r="G278" i="13"/>
  <c r="G92" i="13"/>
  <c r="H281" i="13"/>
  <c r="H382" i="13"/>
  <c r="P272" i="13"/>
  <c r="Q272" i="13"/>
  <c r="F281" i="13"/>
  <c r="G54" i="13"/>
  <c r="F278" i="13"/>
  <c r="F280" i="13"/>
  <c r="F275" i="13"/>
  <c r="F277" i="13"/>
  <c r="F274" i="13"/>
  <c r="F279" i="13"/>
  <c r="F273" i="13"/>
  <c r="Y318" i="13"/>
  <c r="Y94" i="13"/>
  <c r="T56" i="13" l="1"/>
  <c r="U56" i="13"/>
  <c r="Z280" i="13"/>
  <c r="T283" i="13"/>
  <c r="U283" i="13"/>
  <c r="E283" i="13"/>
  <c r="AN57" i="13"/>
  <c r="AQ57" i="13" s="1"/>
  <c r="Q54" i="13"/>
  <c r="Z283" i="13"/>
  <c r="AN283" i="13" s="1"/>
  <c r="Z56" i="13"/>
  <c r="AM56" i="13" s="1"/>
  <c r="AP56" i="13" s="1"/>
  <c r="AA279" i="13"/>
  <c r="Z279" i="13"/>
  <c r="R57" i="13"/>
  <c r="T57" i="13"/>
  <c r="S57" i="13"/>
  <c r="U57" i="13"/>
  <c r="Q317" i="13"/>
  <c r="S317" i="13" s="1"/>
  <c r="AN54" i="13"/>
  <c r="AQ54" i="13" s="1"/>
  <c r="P94" i="13"/>
  <c r="R94" i="13" s="1"/>
  <c r="AA281" i="13"/>
  <c r="E56" i="13"/>
  <c r="AA278" i="13"/>
  <c r="Z281" i="13"/>
  <c r="AA280" i="13"/>
  <c r="AA277" i="13"/>
  <c r="P92" i="13"/>
  <c r="R92" i="13" s="1"/>
  <c r="P93" i="13"/>
  <c r="R93" i="13" s="1"/>
  <c r="Y92" i="13"/>
  <c r="AM92" i="13" s="1"/>
  <c r="Y53" i="13"/>
  <c r="Y317" i="13"/>
  <c r="AN317" i="13" s="1"/>
  <c r="Y93" i="13"/>
  <c r="AN93" i="13" s="1"/>
  <c r="AM54" i="13"/>
  <c r="AP54" i="13" s="1"/>
  <c r="P318" i="13"/>
  <c r="R318" i="13" s="1"/>
  <c r="R317" i="13"/>
  <c r="T317" i="13"/>
  <c r="Q92" i="13"/>
  <c r="P382" i="13"/>
  <c r="Q382" i="13"/>
  <c r="Q318" i="13"/>
  <c r="Q93" i="13"/>
  <c r="AM94" i="13"/>
  <c r="AN94" i="13"/>
  <c r="AM318" i="13"/>
  <c r="AN318" i="13"/>
  <c r="U94" i="13"/>
  <c r="S94" i="13"/>
  <c r="Y279" i="13"/>
  <c r="Y274" i="13"/>
  <c r="Y275" i="13"/>
  <c r="Y273" i="13"/>
  <c r="Y272" i="13"/>
  <c r="Y280" i="13"/>
  <c r="Y278" i="13"/>
  <c r="Y277" i="13"/>
  <c r="Y281" i="13"/>
  <c r="P279" i="13"/>
  <c r="Q279" i="13"/>
  <c r="P274" i="13"/>
  <c r="Q274" i="13"/>
  <c r="P275" i="13"/>
  <c r="Q275" i="13"/>
  <c r="P280" i="13"/>
  <c r="Q280" i="13"/>
  <c r="P278" i="13"/>
  <c r="Q278" i="13"/>
  <c r="P54" i="13"/>
  <c r="T54" i="13" s="1"/>
  <c r="P273" i="13"/>
  <c r="Q273" i="13"/>
  <c r="P277" i="13"/>
  <c r="Q277" i="13"/>
  <c r="P281" i="13"/>
  <c r="Q281" i="13"/>
  <c r="X57" i="13" l="1"/>
  <c r="AM283" i="13"/>
  <c r="AP283" i="13" s="1"/>
  <c r="AP501" i="13" s="1"/>
  <c r="AQ501" i="13" s="1"/>
  <c r="AN56" i="13"/>
  <c r="X56" i="13" s="1"/>
  <c r="E57" i="13"/>
  <c r="X318" i="13"/>
  <c r="X94" i="13"/>
  <c r="E94" i="13"/>
  <c r="AQ283" i="13"/>
  <c r="U317" i="13"/>
  <c r="T318" i="13"/>
  <c r="AM93" i="13"/>
  <c r="X93" i="13" s="1"/>
  <c r="AM280" i="13"/>
  <c r="AP280" i="13" s="1"/>
  <c r="AP498" i="13" s="1"/>
  <c r="AQ498" i="13" s="1"/>
  <c r="AN280" i="13"/>
  <c r="AQ280" i="13" s="1"/>
  <c r="AM317" i="13"/>
  <c r="X317" i="13" s="1"/>
  <c r="X54" i="13"/>
  <c r="AN92" i="13"/>
  <c r="X92" i="13" s="1"/>
  <c r="S93" i="13"/>
  <c r="U93" i="13"/>
  <c r="E93" i="13" s="1"/>
  <c r="U92" i="13"/>
  <c r="E92" i="13" s="1"/>
  <c r="S92" i="13"/>
  <c r="S318" i="13"/>
  <c r="E318" i="13" s="1"/>
  <c r="U318" i="13"/>
  <c r="T382" i="13"/>
  <c r="R382" i="13"/>
  <c r="E317" i="13"/>
  <c r="S382" i="13"/>
  <c r="U382" i="13"/>
  <c r="R54" i="13"/>
  <c r="S54" i="13"/>
  <c r="U54" i="13"/>
  <c r="R280" i="13"/>
  <c r="T280" i="13"/>
  <c r="S280" i="13"/>
  <c r="U280" i="13"/>
  <c r="X283" i="13" l="1"/>
  <c r="AQ56" i="13"/>
  <c r="H55" i="13"/>
  <c r="H51" i="13"/>
  <c r="F55" i="13"/>
  <c r="F51" i="13"/>
  <c r="X280" i="13"/>
  <c r="Z50" i="13"/>
  <c r="Z49" i="13"/>
  <c r="H50" i="13"/>
  <c r="H49" i="13"/>
  <c r="G50" i="13"/>
  <c r="G49" i="13"/>
  <c r="F49" i="13"/>
  <c r="F91" i="13"/>
  <c r="G52" i="13"/>
  <c r="G51" i="13"/>
  <c r="E382" i="13"/>
  <c r="E54" i="13"/>
  <c r="E280" i="13"/>
  <c r="H53" i="13"/>
  <c r="Z276" i="13"/>
  <c r="F276" i="13"/>
  <c r="H315" i="13"/>
  <c r="H276" i="13"/>
  <c r="G90" i="13"/>
  <c r="Y55" i="13" l="1"/>
  <c r="Y51" i="13"/>
  <c r="Y49" i="13"/>
  <c r="Y50" i="13"/>
  <c r="P51" i="13"/>
  <c r="Q51" i="13"/>
  <c r="G55" i="13"/>
  <c r="Q49" i="13"/>
  <c r="P49" i="13"/>
  <c r="Y91" i="13"/>
  <c r="AA52" i="13"/>
  <c r="Z90" i="13"/>
  <c r="Q91" i="13"/>
  <c r="P91" i="13"/>
  <c r="R91" i="13" s="1"/>
  <c r="AA315" i="13"/>
  <c r="Z52" i="13"/>
  <c r="Z51" i="13"/>
  <c r="F50" i="13"/>
  <c r="H316" i="13"/>
  <c r="H52" i="13"/>
  <c r="F316" i="13"/>
  <c r="F52" i="13"/>
  <c r="AA316" i="13"/>
  <c r="G316" i="13"/>
  <c r="G276" i="13"/>
  <c r="Q276" i="13" s="1"/>
  <c r="Z316" i="13"/>
  <c r="Z315" i="13"/>
  <c r="G315" i="13"/>
  <c r="F315" i="13"/>
  <c r="F90" i="13"/>
  <c r="H90" i="13"/>
  <c r="AA90" i="13"/>
  <c r="Q53" i="13"/>
  <c r="P53" i="13"/>
  <c r="Y52" i="13"/>
  <c r="V45" i="13"/>
  <c r="V46" i="13"/>
  <c r="V47" i="13"/>
  <c r="V48" i="13"/>
  <c r="V49" i="13"/>
  <c r="AM281" i="13"/>
  <c r="AP281" i="13" s="1"/>
  <c r="AP499" i="13" s="1"/>
  <c r="AQ499" i="13" s="1"/>
  <c r="AN281" i="13"/>
  <c r="AQ281" i="13" s="1"/>
  <c r="V271" i="13"/>
  <c r="V272" i="13"/>
  <c r="V273" i="13"/>
  <c r="V274" i="13"/>
  <c r="V275" i="13"/>
  <c r="V276" i="13"/>
  <c r="V277" i="13"/>
  <c r="V278" i="13"/>
  <c r="V279" i="13"/>
  <c r="V281" i="13"/>
  <c r="P52" i="13" l="1"/>
  <c r="R52" i="13" s="1"/>
  <c r="AA276" i="13"/>
  <c r="AA55" i="13"/>
  <c r="AA51" i="13"/>
  <c r="AM51" i="13" s="1"/>
  <c r="AP51" i="13" s="1"/>
  <c r="AN52" i="13"/>
  <c r="AQ52" i="13" s="1"/>
  <c r="AA50" i="13"/>
  <c r="AM50" i="13" s="1"/>
  <c r="AP50" i="13" s="1"/>
  <c r="AA49" i="13"/>
  <c r="Q316" i="13"/>
  <c r="S316" i="13" s="1"/>
  <c r="Q55" i="13"/>
  <c r="P55" i="13"/>
  <c r="Z55" i="13"/>
  <c r="AM52" i="13"/>
  <c r="AP52" i="13" s="1"/>
  <c r="P315" i="13"/>
  <c r="R315" i="13" s="1"/>
  <c r="S91" i="13"/>
  <c r="U91" i="13"/>
  <c r="E91" i="13" s="1"/>
  <c r="P90" i="13"/>
  <c r="R90" i="13" s="1"/>
  <c r="P316" i="13"/>
  <c r="R316" i="13" s="1"/>
  <c r="Q50" i="13"/>
  <c r="S50" i="13" s="1"/>
  <c r="P50" i="13"/>
  <c r="T50" i="13" s="1"/>
  <c r="AM91" i="13"/>
  <c r="AN91" i="13"/>
  <c r="Q90" i="13"/>
  <c r="U90" i="13" s="1"/>
  <c r="P276" i="13"/>
  <c r="Y276" i="13"/>
  <c r="Q315" i="13"/>
  <c r="U315" i="13" s="1"/>
  <c r="Q52" i="13"/>
  <c r="Y316" i="13"/>
  <c r="Y315" i="13"/>
  <c r="Y90" i="13"/>
  <c r="R281" i="13"/>
  <c r="T281" i="13"/>
  <c r="R53" i="13"/>
  <c r="T53" i="13"/>
  <c r="S281" i="13"/>
  <c r="U281" i="13"/>
  <c r="R279" i="13"/>
  <c r="T279" i="13"/>
  <c r="S53" i="13"/>
  <c r="U53" i="13"/>
  <c r="S278" i="13"/>
  <c r="U278" i="13"/>
  <c r="S279" i="13"/>
  <c r="U279" i="13"/>
  <c r="S51" i="13"/>
  <c r="U51" i="13"/>
  <c r="S277" i="13"/>
  <c r="U277" i="13"/>
  <c r="AM278" i="13"/>
  <c r="AP278" i="13" s="1"/>
  <c r="AP496" i="13" s="1"/>
  <c r="AQ496" i="13" s="1"/>
  <c r="AM279" i="13"/>
  <c r="AP279" i="13" s="1"/>
  <c r="AP497" i="13" s="1"/>
  <c r="AQ497" i="13" s="1"/>
  <c r="AN278" i="13"/>
  <c r="AQ278" i="13" s="1"/>
  <c r="X281" i="13"/>
  <c r="AN53" i="13"/>
  <c r="AQ53" i="13" s="1"/>
  <c r="AM53" i="13"/>
  <c r="AP53" i="13" s="1"/>
  <c r="V269" i="13"/>
  <c r="V270" i="13"/>
  <c r="BL45" i="13"/>
  <c r="AR45" i="13"/>
  <c r="V44" i="13"/>
  <c r="BL44" i="13" s="1"/>
  <c r="AR44" i="13"/>
  <c r="V43" i="13"/>
  <c r="BL43" i="13" s="1"/>
  <c r="AR43" i="13"/>
  <c r="T52" i="13" l="1"/>
  <c r="AM276" i="13"/>
  <c r="AP276" i="13" s="1"/>
  <c r="AP494" i="13" s="1"/>
  <c r="AQ494" i="13" s="1"/>
  <c r="AN51" i="13"/>
  <c r="AQ51" i="13" s="1"/>
  <c r="X91" i="13"/>
  <c r="AN50" i="13"/>
  <c r="AQ50" i="13" s="1"/>
  <c r="U50" i="13"/>
  <c r="U316" i="13"/>
  <c r="X52" i="13"/>
  <c r="AM55" i="13"/>
  <c r="AP55" i="13" s="1"/>
  <c r="AN55" i="13"/>
  <c r="R55" i="13"/>
  <c r="T55" i="13"/>
  <c r="U55" i="13"/>
  <c r="S55" i="13"/>
  <c r="S315" i="13"/>
  <c r="E315" i="13" s="1"/>
  <c r="AN276" i="13"/>
  <c r="AQ276" i="13" s="1"/>
  <c r="T315" i="13"/>
  <c r="E90" i="13"/>
  <c r="R50" i="13"/>
  <c r="E50" i="13" s="1"/>
  <c r="T316" i="13"/>
  <c r="S90" i="13"/>
  <c r="E316" i="13"/>
  <c r="AM90" i="13"/>
  <c r="AN90" i="13"/>
  <c r="AM316" i="13"/>
  <c r="AN316" i="13"/>
  <c r="AM315" i="13"/>
  <c r="AN315" i="13"/>
  <c r="E281" i="13"/>
  <c r="E279" i="13"/>
  <c r="E53" i="13"/>
  <c r="R277" i="13"/>
  <c r="E277" i="13" s="1"/>
  <c r="T277" i="13"/>
  <c r="R51" i="13"/>
  <c r="E51" i="13" s="1"/>
  <c r="T51" i="13"/>
  <c r="R278" i="13"/>
  <c r="E278" i="13" s="1"/>
  <c r="T278" i="13"/>
  <c r="S52" i="13"/>
  <c r="E52" i="13" s="1"/>
  <c r="U52" i="13"/>
  <c r="S276" i="13"/>
  <c r="U276" i="13"/>
  <c r="R276" i="13"/>
  <c r="T276" i="13"/>
  <c r="X278" i="13"/>
  <c r="AN279" i="13"/>
  <c r="AN277" i="13"/>
  <c r="AQ277" i="13" s="1"/>
  <c r="AM277" i="13"/>
  <c r="AP277" i="13" s="1"/>
  <c r="AP495" i="13" s="1"/>
  <c r="AQ495" i="13" s="1"/>
  <c r="X53" i="13"/>
  <c r="X51" i="13" l="1"/>
  <c r="X90" i="13"/>
  <c r="E55" i="13"/>
  <c r="X50" i="13"/>
  <c r="X315" i="13"/>
  <c r="X276" i="13"/>
  <c r="AQ55" i="13"/>
  <c r="X55" i="13"/>
  <c r="X316" i="13"/>
  <c r="X279" i="13"/>
  <c r="AQ279" i="13"/>
  <c r="E276" i="13"/>
  <c r="X277" i="13"/>
  <c r="C45" i="13" l="1"/>
  <c r="H46" i="13"/>
  <c r="C43" i="13"/>
  <c r="F48" i="13"/>
  <c r="G313" i="13"/>
  <c r="F46" i="13"/>
  <c r="G46" i="13"/>
  <c r="H48" i="13"/>
  <c r="C44" i="13"/>
  <c r="V268" i="13"/>
  <c r="BL268" i="13" s="1"/>
  <c r="V267" i="13"/>
  <c r="BL267" i="13" s="1"/>
  <c r="V42" i="13"/>
  <c r="BL42" i="13" s="1"/>
  <c r="AR42" i="13"/>
  <c r="V41" i="13"/>
  <c r="BL41" i="13" s="1"/>
  <c r="AR41" i="13"/>
  <c r="Q46" i="13" l="1"/>
  <c r="P46" i="13"/>
  <c r="H313" i="13"/>
  <c r="G88" i="13"/>
  <c r="F47" i="13"/>
  <c r="G89" i="13"/>
  <c r="G48" i="13"/>
  <c r="Q48" i="13" s="1"/>
  <c r="H47" i="13"/>
  <c r="G47" i="13"/>
  <c r="G314" i="13"/>
  <c r="AA46" i="13"/>
  <c r="H89" i="13"/>
  <c r="F313" i="13"/>
  <c r="F89" i="13"/>
  <c r="F314" i="13"/>
  <c r="H314" i="13"/>
  <c r="Z46" i="13"/>
  <c r="Z88" i="13"/>
  <c r="P48" i="13" l="1"/>
  <c r="Q47" i="13"/>
  <c r="P47" i="13"/>
  <c r="AA88" i="13"/>
  <c r="Y89" i="13"/>
  <c r="Y48" i="13"/>
  <c r="AA89" i="13"/>
  <c r="AA48" i="13"/>
  <c r="Z47" i="13"/>
  <c r="AA47" i="13"/>
  <c r="Y312" i="13"/>
  <c r="Z313" i="13"/>
  <c r="Z312" i="13"/>
  <c r="Z86" i="13"/>
  <c r="AA314" i="13"/>
  <c r="F88" i="13"/>
  <c r="Z89" i="13"/>
  <c r="Z314" i="13"/>
  <c r="AA313" i="13"/>
  <c r="AA312" i="13"/>
  <c r="H88" i="13"/>
  <c r="Q89" i="13"/>
  <c r="P89" i="13"/>
  <c r="R89" i="13" s="1"/>
  <c r="P314" i="13"/>
  <c r="Q314" i="13"/>
  <c r="P313" i="13"/>
  <c r="Q313" i="13"/>
  <c r="AA85" i="13"/>
  <c r="AN272" i="13"/>
  <c r="AQ272" i="13" s="1"/>
  <c r="AM272" i="13"/>
  <c r="AP272" i="13" s="1"/>
  <c r="AP490" i="13" s="1"/>
  <c r="AQ490" i="13" s="1"/>
  <c r="AN275" i="13"/>
  <c r="AQ275" i="13" s="1"/>
  <c r="AM275" i="13"/>
  <c r="AP275" i="13" s="1"/>
  <c r="AP493" i="13" s="1"/>
  <c r="AQ493" i="13" s="1"/>
  <c r="Y47" i="13"/>
  <c r="Y46" i="13"/>
  <c r="Y313" i="13"/>
  <c r="Z271" i="13"/>
  <c r="H381" i="13"/>
  <c r="G312" i="13"/>
  <c r="H312" i="13"/>
  <c r="F312" i="13"/>
  <c r="H86" i="13"/>
  <c r="H45" i="13"/>
  <c r="P88" i="13" l="1"/>
  <c r="R88" i="13" s="1"/>
  <c r="Q88" i="13"/>
  <c r="U88" i="13" s="1"/>
  <c r="AA45" i="13"/>
  <c r="AM89" i="13"/>
  <c r="G271" i="13"/>
  <c r="F45" i="13"/>
  <c r="Q45" i="13" s="1"/>
  <c r="S45" i="13" s="1"/>
  <c r="AM313" i="13"/>
  <c r="AN313" i="13"/>
  <c r="F381" i="13"/>
  <c r="F380" i="13"/>
  <c r="G87" i="13"/>
  <c r="G86" i="13"/>
  <c r="AN89" i="13"/>
  <c r="Z87" i="13"/>
  <c r="G381" i="13"/>
  <c r="G380" i="13"/>
  <c r="AA87" i="13"/>
  <c r="AA86" i="13"/>
  <c r="F87" i="13"/>
  <c r="AM312" i="13"/>
  <c r="AN312" i="13"/>
  <c r="F86" i="13"/>
  <c r="H87" i="13"/>
  <c r="AA271" i="13"/>
  <c r="AA311" i="13"/>
  <c r="S313" i="13"/>
  <c r="U313" i="13"/>
  <c r="H271" i="13"/>
  <c r="H311" i="13"/>
  <c r="Y88" i="13"/>
  <c r="Z85" i="13"/>
  <c r="S314" i="13"/>
  <c r="U314" i="13"/>
  <c r="H310" i="13"/>
  <c r="R314" i="13"/>
  <c r="T314" i="13"/>
  <c r="P312" i="13"/>
  <c r="Q312" i="13"/>
  <c r="Y314" i="13"/>
  <c r="R313" i="13"/>
  <c r="T313" i="13"/>
  <c r="Z310" i="13"/>
  <c r="G310" i="13"/>
  <c r="U89" i="13"/>
  <c r="E89" i="13" s="1"/>
  <c r="S89" i="13"/>
  <c r="AA310" i="13"/>
  <c r="F310" i="13"/>
  <c r="H85" i="13"/>
  <c r="G85" i="13"/>
  <c r="F85" i="13"/>
  <c r="F271" i="13"/>
  <c r="F311" i="13"/>
  <c r="AN49" i="13"/>
  <c r="AQ49" i="13" s="1"/>
  <c r="AM46" i="13"/>
  <c r="AP46" i="13" s="1"/>
  <c r="AN48" i="13"/>
  <c r="AQ48" i="13" s="1"/>
  <c r="R274" i="13"/>
  <c r="T274" i="13"/>
  <c r="R46" i="13"/>
  <c r="T46" i="13"/>
  <c r="S48" i="13"/>
  <c r="U48" i="13"/>
  <c r="R49" i="13"/>
  <c r="T49" i="13"/>
  <c r="R275" i="13"/>
  <c r="T275" i="13"/>
  <c r="R272" i="13"/>
  <c r="T272" i="13"/>
  <c r="S46" i="13"/>
  <c r="U46" i="13"/>
  <c r="R48" i="13"/>
  <c r="T48" i="13"/>
  <c r="S49" i="13"/>
  <c r="U49" i="13"/>
  <c r="S272" i="13"/>
  <c r="U272" i="13"/>
  <c r="S273" i="13"/>
  <c r="U273" i="13"/>
  <c r="S47" i="13"/>
  <c r="U47" i="13"/>
  <c r="S274" i="13"/>
  <c r="U274" i="13"/>
  <c r="R47" i="13"/>
  <c r="T47" i="13"/>
  <c r="S275" i="13"/>
  <c r="U275" i="13"/>
  <c r="R273" i="13"/>
  <c r="T273" i="13"/>
  <c r="X275" i="13"/>
  <c r="X272" i="13"/>
  <c r="AN274" i="13"/>
  <c r="AQ274" i="13" s="1"/>
  <c r="AM274" i="13"/>
  <c r="AP274" i="13" s="1"/>
  <c r="AP492" i="13" s="1"/>
  <c r="AQ492" i="13" s="1"/>
  <c r="AM49" i="13"/>
  <c r="AN46" i="13"/>
  <c r="AM47" i="13"/>
  <c r="AP47" i="13" s="1"/>
  <c r="AN47" i="13"/>
  <c r="AQ47" i="13" s="1"/>
  <c r="AN273" i="13"/>
  <c r="AQ273" i="13" s="1"/>
  <c r="AM273" i="13"/>
  <c r="AP273" i="13" s="1"/>
  <c r="AP491" i="13" s="1"/>
  <c r="AQ491" i="13" s="1"/>
  <c r="AM48" i="13"/>
  <c r="Y311" i="13"/>
  <c r="Y86" i="13"/>
  <c r="Y85" i="13"/>
  <c r="S88" i="13" l="1"/>
  <c r="E88" i="13"/>
  <c r="X312" i="13"/>
  <c r="P271" i="13"/>
  <c r="R271" i="13" s="1"/>
  <c r="X89" i="13"/>
  <c r="X313" i="13"/>
  <c r="P45" i="13"/>
  <c r="R45" i="13" s="1"/>
  <c r="E45" i="13" s="1"/>
  <c r="Q381" i="13"/>
  <c r="S381" i="13" s="1"/>
  <c r="P86" i="13"/>
  <c r="R86" i="13" s="1"/>
  <c r="P87" i="13"/>
  <c r="R87" i="13" s="1"/>
  <c r="E314" i="13"/>
  <c r="P381" i="13"/>
  <c r="T381" i="13" s="1"/>
  <c r="Q86" i="13"/>
  <c r="U86" i="13" s="1"/>
  <c r="Q87" i="13"/>
  <c r="U87" i="13" s="1"/>
  <c r="P380" i="13"/>
  <c r="Q380" i="13"/>
  <c r="AM86" i="13"/>
  <c r="AN86" i="13"/>
  <c r="Y310" i="13"/>
  <c r="AM310" i="13" s="1"/>
  <c r="P85" i="13"/>
  <c r="R85" i="13" s="1"/>
  <c r="Q85" i="13"/>
  <c r="P311" i="13"/>
  <c r="Q311" i="13"/>
  <c r="AM314" i="13"/>
  <c r="AN314" i="13"/>
  <c r="AM88" i="13"/>
  <c r="AN88" i="13"/>
  <c r="P310" i="13"/>
  <c r="Q310" i="13"/>
  <c r="S312" i="13"/>
  <c r="U312" i="13"/>
  <c r="Y87" i="13"/>
  <c r="T312" i="13"/>
  <c r="R312" i="13"/>
  <c r="E313" i="13"/>
  <c r="Q271" i="13"/>
  <c r="S271" i="13" s="1"/>
  <c r="AM311" i="13"/>
  <c r="AN311" i="13"/>
  <c r="AM85" i="13"/>
  <c r="AN85" i="13"/>
  <c r="Y45" i="13"/>
  <c r="AN45" i="13" s="1"/>
  <c r="AQ45" i="13" s="1"/>
  <c r="Y271" i="13"/>
  <c r="AM271" i="13" s="1"/>
  <c r="AP271" i="13" s="1"/>
  <c r="AP489" i="13" s="1"/>
  <c r="AQ489" i="13" s="1"/>
  <c r="X46" i="13"/>
  <c r="AQ46" i="13"/>
  <c r="X48" i="13"/>
  <c r="AP48" i="13"/>
  <c r="X49" i="13"/>
  <c r="AP49" i="13"/>
  <c r="E47" i="13"/>
  <c r="E275" i="13"/>
  <c r="E48" i="13"/>
  <c r="E274" i="13"/>
  <c r="E272" i="13"/>
  <c r="E273" i="13"/>
  <c r="E46" i="13"/>
  <c r="E49" i="13"/>
  <c r="X273" i="13"/>
  <c r="X47" i="13"/>
  <c r="X274" i="13"/>
  <c r="C42" i="13"/>
  <c r="C41" i="13"/>
  <c r="BX266" i="13"/>
  <c r="BY266" i="13"/>
  <c r="BY265" i="13"/>
  <c r="BX264" i="13"/>
  <c r="BY263" i="13"/>
  <c r="BX263" i="13"/>
  <c r="BX262" i="13"/>
  <c r="BY262" i="13"/>
  <c r="BX261" i="13"/>
  <c r="BY261" i="13"/>
  <c r="BX260" i="13"/>
  <c r="BY260" i="13"/>
  <c r="BX259" i="13"/>
  <c r="BY259" i="13"/>
  <c r="BX258" i="13"/>
  <c r="BY258" i="13"/>
  <c r="BX257" i="13"/>
  <c r="BY257" i="13"/>
  <c r="BX256" i="13"/>
  <c r="BX255" i="13"/>
  <c r="BY255" i="13"/>
  <c r="BX254" i="13"/>
  <c r="BX253" i="13"/>
  <c r="BY253" i="13"/>
  <c r="BX252" i="13"/>
  <c r="BX251" i="13"/>
  <c r="BY251" i="13"/>
  <c r="BX250" i="13"/>
  <c r="BX249" i="13"/>
  <c r="BY249" i="13"/>
  <c r="BX248" i="13"/>
  <c r="BX247" i="13"/>
  <c r="BY247" i="13"/>
  <c r="BY246" i="13"/>
  <c r="BX246" i="13"/>
  <c r="BY245" i="13"/>
  <c r="BX245" i="13"/>
  <c r="BY244" i="13"/>
  <c r="BX244" i="13"/>
  <c r="BY243" i="13"/>
  <c r="BX243" i="13"/>
  <c r="BY242" i="13"/>
  <c r="BX242" i="13"/>
  <c r="BY241" i="13"/>
  <c r="BX241" i="13"/>
  <c r="BY240" i="13"/>
  <c r="BX240" i="13"/>
  <c r="BY239" i="13"/>
  <c r="BX239" i="13"/>
  <c r="BY238" i="13"/>
  <c r="BX238" i="13"/>
  <c r="BY237" i="13"/>
  <c r="BX237" i="13"/>
  <c r="BY236" i="13"/>
  <c r="BX236" i="13"/>
  <c r="BY235" i="13"/>
  <c r="BX235" i="13"/>
  <c r="BY234" i="13"/>
  <c r="BX234" i="13"/>
  <c r="BY233" i="13"/>
  <c r="BX233" i="13"/>
  <c r="AR37" i="13"/>
  <c r="AR38" i="13"/>
  <c r="AR39" i="13"/>
  <c r="AR40" i="13"/>
  <c r="BE263" i="13"/>
  <c r="BG263" i="13" s="1"/>
  <c r="BF263" i="13"/>
  <c r="BH263" i="13" s="1"/>
  <c r="BE264" i="13"/>
  <c r="BG264" i="13" s="1"/>
  <c r="BF264" i="13"/>
  <c r="BH264" i="13" s="1"/>
  <c r="BE265" i="13"/>
  <c r="BG265" i="13" s="1"/>
  <c r="BF265" i="13"/>
  <c r="BH265" i="13" s="1"/>
  <c r="AM250" i="13"/>
  <c r="AN250" i="13"/>
  <c r="V261" i="13"/>
  <c r="BL261" i="13" s="1"/>
  <c r="V262" i="13"/>
  <c r="BL262" i="13" s="1"/>
  <c r="V263" i="13"/>
  <c r="BL263" i="13" s="1"/>
  <c r="V264" i="13"/>
  <c r="BL264" i="13" s="1"/>
  <c r="V265" i="13"/>
  <c r="BL265" i="13" s="1"/>
  <c r="V266" i="13"/>
  <c r="BL266" i="13" s="1"/>
  <c r="V38" i="13"/>
  <c r="BL38" i="13" s="1"/>
  <c r="V39" i="13"/>
  <c r="BL39" i="13" s="1"/>
  <c r="V40" i="13"/>
  <c r="BL40" i="13" s="1"/>
  <c r="X311" i="13" l="1"/>
  <c r="E271" i="13"/>
  <c r="X314" i="13"/>
  <c r="E86" i="13"/>
  <c r="E87" i="13"/>
  <c r="X86" i="13"/>
  <c r="U381" i="13"/>
  <c r="S86" i="13"/>
  <c r="R381" i="13"/>
  <c r="E381" i="13" s="1"/>
  <c r="AM45" i="13"/>
  <c r="AP45" i="13" s="1"/>
  <c r="S87" i="13"/>
  <c r="AN271" i="13"/>
  <c r="AQ271" i="13" s="1"/>
  <c r="AN310" i="13"/>
  <c r="X310" i="13" s="1"/>
  <c r="S380" i="13"/>
  <c r="U380" i="13"/>
  <c r="R380" i="13"/>
  <c r="T380" i="13"/>
  <c r="E312" i="13"/>
  <c r="S310" i="13"/>
  <c r="U310" i="13"/>
  <c r="R310" i="13"/>
  <c r="T310" i="13"/>
  <c r="X88" i="13"/>
  <c r="S311" i="13"/>
  <c r="U311" i="13"/>
  <c r="R311" i="13"/>
  <c r="T311" i="13"/>
  <c r="U85" i="13"/>
  <c r="E85" i="13" s="1"/>
  <c r="S85" i="13"/>
  <c r="AM87" i="13"/>
  <c r="AN87" i="13"/>
  <c r="X85" i="13"/>
  <c r="BY248" i="13"/>
  <c r="BY250" i="13"/>
  <c r="BY252" i="13"/>
  <c r="BY254" i="13"/>
  <c r="BY256" i="13"/>
  <c r="BY264" i="13"/>
  <c r="BX265" i="13"/>
  <c r="X87" i="13" l="1"/>
  <c r="X45" i="13"/>
  <c r="X271" i="13"/>
  <c r="E380" i="13"/>
  <c r="E311" i="13"/>
  <c r="AA84" i="13"/>
  <c r="E310" i="13"/>
  <c r="F43" i="13"/>
  <c r="H267" i="13" l="1"/>
  <c r="G43" i="13"/>
  <c r="H43" i="13"/>
  <c r="Z84" i="13"/>
  <c r="K309" i="13"/>
  <c r="AA309" i="13"/>
  <c r="J309" i="13"/>
  <c r="Z309" i="13"/>
  <c r="H84" i="13"/>
  <c r="I309" i="13"/>
  <c r="C37" i="13"/>
  <c r="C38" i="13"/>
  <c r="C39" i="13"/>
  <c r="C36" i="13"/>
  <c r="C40" i="13"/>
  <c r="C35" i="13"/>
  <c r="Q43" i="13" l="1"/>
  <c r="S43" i="13" s="1"/>
  <c r="G267" i="13"/>
  <c r="P43" i="13"/>
  <c r="R43" i="13" s="1"/>
  <c r="AA267" i="13"/>
  <c r="AA43" i="13"/>
  <c r="Y43" i="13"/>
  <c r="Z267" i="13"/>
  <c r="Z43" i="13"/>
  <c r="F267" i="13"/>
  <c r="G84" i="13"/>
  <c r="F84" i="13"/>
  <c r="P309" i="13"/>
  <c r="Q309" i="13"/>
  <c r="E43" i="13" l="1"/>
  <c r="P267" i="13"/>
  <c r="R267" i="13" s="1"/>
  <c r="AM43" i="13"/>
  <c r="AP43" i="13" s="1"/>
  <c r="AN43" i="13"/>
  <c r="Y84" i="13"/>
  <c r="Y267" i="13"/>
  <c r="AN267" i="13" s="1"/>
  <c r="AQ267" i="13" s="1"/>
  <c r="Y309" i="13"/>
  <c r="Q267" i="13"/>
  <c r="S267" i="13" s="1"/>
  <c r="R309" i="13"/>
  <c r="T309" i="13"/>
  <c r="S309" i="13"/>
  <c r="U309" i="13"/>
  <c r="P84" i="13"/>
  <c r="R84" i="13" s="1"/>
  <c r="Q84" i="13"/>
  <c r="BQ35" i="13"/>
  <c r="G41" i="13"/>
  <c r="BO40" i="13"/>
  <c r="BQ36" i="13"/>
  <c r="BQ38" i="13"/>
  <c r="BP37" i="13"/>
  <c r="BO36" i="13"/>
  <c r="BP40" i="13"/>
  <c r="BP35" i="13"/>
  <c r="BQ40" i="13"/>
  <c r="BP39" i="13"/>
  <c r="BO38" i="13"/>
  <c r="BO35" i="13"/>
  <c r="BP36" i="13"/>
  <c r="BP38" i="13"/>
  <c r="E267" i="13" l="1"/>
  <c r="AM267" i="13"/>
  <c r="AP267" i="13" s="1"/>
  <c r="AP485" i="13" s="1"/>
  <c r="AQ485" i="13" s="1"/>
  <c r="AQ43" i="13"/>
  <c r="X43" i="13"/>
  <c r="F37" i="13"/>
  <c r="E309" i="13"/>
  <c r="AN309" i="13"/>
  <c r="AM309" i="13"/>
  <c r="F41" i="13"/>
  <c r="H41" i="13"/>
  <c r="AA263" i="13"/>
  <c r="AN84" i="13"/>
  <c r="AM84" i="13"/>
  <c r="Z83" i="13"/>
  <c r="U84" i="13"/>
  <c r="E84" i="13" s="1"/>
  <c r="S84" i="13"/>
  <c r="AA83" i="13"/>
  <c r="Z41" i="13"/>
  <c r="F263" i="13"/>
  <c r="G265" i="13"/>
  <c r="Y41" i="13"/>
  <c r="Z265" i="13"/>
  <c r="BX38" i="13"/>
  <c r="BY38" i="13"/>
  <c r="BO39" i="13"/>
  <c r="BY40" i="13"/>
  <c r="BX40" i="13"/>
  <c r="BO37" i="13"/>
  <c r="G39" i="13"/>
  <c r="Z39" i="13"/>
  <c r="H36" i="13"/>
  <c r="X267" i="13" l="1"/>
  <c r="AM83" i="13"/>
  <c r="X309" i="13"/>
  <c r="P41" i="13"/>
  <c r="R41" i="13" s="1"/>
  <c r="AN83" i="13"/>
  <c r="AA41" i="13"/>
  <c r="AM41" i="13" s="1"/>
  <c r="AP41" i="13" s="1"/>
  <c r="Q41" i="13"/>
  <c r="S41" i="13" s="1"/>
  <c r="F39" i="13"/>
  <c r="Q39" i="13" s="1"/>
  <c r="S39" i="13" s="1"/>
  <c r="Z37" i="13"/>
  <c r="G37" i="13"/>
  <c r="Q37" i="13" s="1"/>
  <c r="F265" i="13"/>
  <c r="X84" i="13"/>
  <c r="H265" i="13"/>
  <c r="H263" i="13"/>
  <c r="Q263" i="13" s="1"/>
  <c r="S263" i="13" s="1"/>
  <c r="K83" i="13"/>
  <c r="J83" i="13"/>
  <c r="Y263" i="13"/>
  <c r="AM263" i="13" s="1"/>
  <c r="AP263" i="13" s="1"/>
  <c r="AP481" i="13" s="1"/>
  <c r="AQ481" i="13" s="1"/>
  <c r="Y265" i="13"/>
  <c r="BY39" i="13"/>
  <c r="BX39" i="13"/>
  <c r="AA36" i="13"/>
  <c r="X83" i="13" l="1"/>
  <c r="E41" i="13"/>
  <c r="P39" i="13"/>
  <c r="R39" i="13" s="1"/>
  <c r="P265" i="13"/>
  <c r="R265" i="13" s="1"/>
  <c r="Q265" i="13"/>
  <c r="S265" i="13" s="1"/>
  <c r="P263" i="13"/>
  <c r="R263" i="13" s="1"/>
  <c r="E263" i="13" s="1"/>
  <c r="AA265" i="13"/>
  <c r="AM265" i="13" s="1"/>
  <c r="P37" i="13"/>
  <c r="AN41" i="13"/>
  <c r="P83" i="13"/>
  <c r="R83" i="13" s="1"/>
  <c r="Q83" i="13"/>
  <c r="AN263" i="13"/>
  <c r="AQ263" i="13" s="1"/>
  <c r="Y39" i="13"/>
  <c r="AN39" i="13" s="1"/>
  <c r="AQ39" i="13" s="1"/>
  <c r="Y37" i="13"/>
  <c r="AM37" i="13" s="1"/>
  <c r="AP37" i="13" s="1"/>
  <c r="E39" i="13"/>
  <c r="E265" i="13" l="1"/>
  <c r="AN265" i="13"/>
  <c r="AQ265" i="13" s="1"/>
  <c r="AM39" i="13"/>
  <c r="AP39" i="13" s="1"/>
  <c r="AP265" i="13"/>
  <c r="AP483" i="13" s="1"/>
  <c r="AQ483" i="13" s="1"/>
  <c r="X41" i="13"/>
  <c r="AQ41" i="13"/>
  <c r="X263" i="13"/>
  <c r="U83" i="13"/>
  <c r="E83" i="13" s="1"/>
  <c r="S83" i="13"/>
  <c r="AN37" i="13"/>
  <c r="AQ37" i="13" s="1"/>
  <c r="X39" i="13" l="1"/>
  <c r="X265" i="13"/>
  <c r="V258" i="13"/>
  <c r="BL258" i="13" s="1"/>
  <c r="V259" i="13"/>
  <c r="BL259" i="13" s="1"/>
  <c r="V260" i="13"/>
  <c r="BL260" i="13" s="1"/>
  <c r="X37" i="13" l="1"/>
  <c r="Q157" i="1" l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52" i="1"/>
  <c r="Q153" i="1"/>
  <c r="Q154" i="1"/>
  <c r="Q155" i="1"/>
  <c r="Q156" i="1"/>
  <c r="F36" i="13" l="1"/>
  <c r="G36" i="13"/>
  <c r="BO22" i="13"/>
  <c r="BX8" i="13"/>
  <c r="BY8" i="13"/>
  <c r="BX9" i="13"/>
  <c r="BY9" i="13"/>
  <c r="BX10" i="13"/>
  <c r="BY10" i="13"/>
  <c r="BX11" i="13"/>
  <c r="BY11" i="13"/>
  <c r="BX12" i="13"/>
  <c r="BY12" i="13"/>
  <c r="BX13" i="13"/>
  <c r="BY13" i="13"/>
  <c r="BX14" i="13"/>
  <c r="BY14" i="13"/>
  <c r="BX15" i="13"/>
  <c r="BY15" i="13"/>
  <c r="BX16" i="13"/>
  <c r="BY16" i="13"/>
  <c r="BX17" i="13"/>
  <c r="BY17" i="13"/>
  <c r="BX18" i="13"/>
  <c r="BY18" i="13"/>
  <c r="BX19" i="13"/>
  <c r="BY19" i="13"/>
  <c r="BX20" i="13"/>
  <c r="BY20" i="13"/>
  <c r="BX35" i="13"/>
  <c r="BY35" i="13"/>
  <c r="BX36" i="13"/>
  <c r="BY36" i="13"/>
  <c r="BX37" i="13"/>
  <c r="BY37" i="13"/>
  <c r="BY7" i="13"/>
  <c r="BX7" i="13"/>
  <c r="H261" i="13" l="1"/>
  <c r="G261" i="13"/>
  <c r="I82" i="13"/>
  <c r="I81" i="13"/>
  <c r="J82" i="13"/>
  <c r="I36" i="13"/>
  <c r="Y36" i="13"/>
  <c r="J36" i="13"/>
  <c r="C34" i="13"/>
  <c r="C32" i="13"/>
  <c r="C33" i="13"/>
  <c r="Q261" i="13" l="1"/>
  <c r="S261" i="13" s="1"/>
  <c r="P261" i="13"/>
  <c r="R261" i="13" s="1"/>
  <c r="Z261" i="13"/>
  <c r="AA261" i="13"/>
  <c r="Z36" i="13"/>
  <c r="Q36" i="13"/>
  <c r="S36" i="13" s="1"/>
  <c r="P36" i="13"/>
  <c r="R36" i="13" s="1"/>
  <c r="BO32" i="13"/>
  <c r="BO33" i="13"/>
  <c r="A255" i="13"/>
  <c r="V255" i="13" s="1"/>
  <c r="BE255" i="13"/>
  <c r="BG255" i="13" s="1"/>
  <c r="BF255" i="13"/>
  <c r="BH255" i="13" s="1"/>
  <c r="V29" i="13"/>
  <c r="AR29" i="13"/>
  <c r="R37" i="13"/>
  <c r="S37" i="13"/>
  <c r="AM261" i="13" l="1"/>
  <c r="AP261" i="13" s="1"/>
  <c r="AP479" i="13" s="1"/>
  <c r="AQ479" i="13" s="1"/>
  <c r="AN261" i="13"/>
  <c r="F269" i="13"/>
  <c r="AC36" i="13"/>
  <c r="AB36" i="13"/>
  <c r="BO34" i="13"/>
  <c r="E37" i="13"/>
  <c r="E36" i="13"/>
  <c r="AR255" i="13"/>
  <c r="BQ32" i="13"/>
  <c r="BQ34" i="13"/>
  <c r="BP33" i="13"/>
  <c r="Z269" i="13"/>
  <c r="BP34" i="13"/>
  <c r="BQ33" i="13"/>
  <c r="BP32" i="13"/>
  <c r="G269" i="13"/>
  <c r="F34" i="13"/>
  <c r="AN36" i="13" l="1"/>
  <c r="AQ36" i="13" s="1"/>
  <c r="AQ261" i="13"/>
  <c r="X261" i="13"/>
  <c r="AA270" i="13"/>
  <c r="F270" i="13"/>
  <c r="H270" i="13"/>
  <c r="H34" i="13"/>
  <c r="H269" i="13"/>
  <c r="P269" i="13" s="1"/>
  <c r="R269" i="13" s="1"/>
  <c r="G270" i="13"/>
  <c r="Z270" i="13"/>
  <c r="AA34" i="13"/>
  <c r="AA269" i="13"/>
  <c r="AM36" i="13"/>
  <c r="Z259" i="13"/>
  <c r="Z34" i="13"/>
  <c r="G34" i="13"/>
  <c r="K80" i="13"/>
  <c r="I79" i="13"/>
  <c r="G260" i="13"/>
  <c r="J81" i="13"/>
  <c r="K79" i="13"/>
  <c r="F259" i="13"/>
  <c r="I80" i="13"/>
  <c r="G259" i="13"/>
  <c r="J80" i="13"/>
  <c r="J79" i="13"/>
  <c r="BX33" i="13"/>
  <c r="BY34" i="13"/>
  <c r="BX32" i="13"/>
  <c r="BX34" i="13"/>
  <c r="BY33" i="13"/>
  <c r="BY32" i="13"/>
  <c r="Y269" i="13"/>
  <c r="Y270" i="13"/>
  <c r="C29" i="13"/>
  <c r="C30" i="13"/>
  <c r="C31" i="13"/>
  <c r="Z42" i="13"/>
  <c r="Q34" i="13" l="1"/>
  <c r="S34" i="13" s="1"/>
  <c r="AN270" i="13"/>
  <c r="AM270" i="13"/>
  <c r="AP270" i="13" s="1"/>
  <c r="AP488" i="13" s="1"/>
  <c r="AQ488" i="13" s="1"/>
  <c r="Q269" i="13"/>
  <c r="S269" i="13" s="1"/>
  <c r="E269" i="13" s="1"/>
  <c r="P270" i="13"/>
  <c r="R270" i="13" s="1"/>
  <c r="Q270" i="13"/>
  <c r="S270" i="13" s="1"/>
  <c r="AN269" i="13"/>
  <c r="AM269" i="13"/>
  <c r="AP269" i="13" s="1"/>
  <c r="AP487" i="13" s="1"/>
  <c r="AQ487" i="13" s="1"/>
  <c r="Z260" i="13"/>
  <c r="AP36" i="13"/>
  <c r="X36" i="13"/>
  <c r="P34" i="13"/>
  <c r="R34" i="13" s="1"/>
  <c r="P259" i="13"/>
  <c r="Q259" i="13"/>
  <c r="S259" i="13" s="1"/>
  <c r="Y259" i="13"/>
  <c r="AM259" i="13" s="1"/>
  <c r="AP259" i="13" s="1"/>
  <c r="AP477" i="13" s="1"/>
  <c r="AQ477" i="13" s="1"/>
  <c r="Y34" i="13"/>
  <c r="AM34" i="13" s="1"/>
  <c r="AP34" i="13" s="1"/>
  <c r="AR28" i="13"/>
  <c r="AR30" i="13"/>
  <c r="AR31" i="13"/>
  <c r="AR32" i="13"/>
  <c r="AR33" i="13"/>
  <c r="AR34" i="13"/>
  <c r="AR35" i="13"/>
  <c r="AR36" i="13"/>
  <c r="AR25" i="13"/>
  <c r="V28" i="13"/>
  <c r="V30" i="13"/>
  <c r="V31" i="13"/>
  <c r="V32" i="13"/>
  <c r="BL32" i="13" s="1"/>
  <c r="V33" i="13"/>
  <c r="BL33" i="13" s="1"/>
  <c r="V34" i="13"/>
  <c r="BL34" i="13" s="1"/>
  <c r="V35" i="13"/>
  <c r="BL35" i="13" s="1"/>
  <c r="V36" i="13"/>
  <c r="BL36" i="13" s="1"/>
  <c r="V37" i="13"/>
  <c r="BL37" i="13" s="1"/>
  <c r="V25" i="13"/>
  <c r="A254" i="13"/>
  <c r="AR254" i="13" s="1"/>
  <c r="A256" i="13"/>
  <c r="V256" i="13" s="1"/>
  <c r="A257" i="13"/>
  <c r="AR257" i="13" s="1"/>
  <c r="A251" i="13"/>
  <c r="V251" i="13" s="1"/>
  <c r="BE266" i="13"/>
  <c r="BG266" i="13" s="1"/>
  <c r="BF266" i="13"/>
  <c r="BH266" i="13" s="1"/>
  <c r="BE281" i="13"/>
  <c r="BG281" i="13" s="1"/>
  <c r="BF281" i="13"/>
  <c r="BH281" i="13" s="1"/>
  <c r="BE251" i="13"/>
  <c r="BG251" i="13" s="1"/>
  <c r="BF251" i="13"/>
  <c r="BH251" i="13" s="1"/>
  <c r="BE254" i="13"/>
  <c r="BG254" i="13" s="1"/>
  <c r="BF254" i="13"/>
  <c r="BH254" i="13" s="1"/>
  <c r="BE256" i="13"/>
  <c r="BG256" i="13" s="1"/>
  <c r="BF256" i="13"/>
  <c r="BH256" i="13" s="1"/>
  <c r="BE257" i="13"/>
  <c r="BG257" i="13" s="1"/>
  <c r="BF257" i="13"/>
  <c r="BH257" i="13" s="1"/>
  <c r="BE258" i="13"/>
  <c r="BG258" i="13" s="1"/>
  <c r="BF258" i="13"/>
  <c r="BH258" i="13" s="1"/>
  <c r="BE259" i="13"/>
  <c r="BG259" i="13" s="1"/>
  <c r="BF259" i="13"/>
  <c r="BH259" i="13" s="1"/>
  <c r="BE260" i="13"/>
  <c r="BG260" i="13" s="1"/>
  <c r="BF260" i="13"/>
  <c r="BH260" i="13" s="1"/>
  <c r="BE261" i="13"/>
  <c r="BG261" i="13" s="1"/>
  <c r="BF261" i="13"/>
  <c r="BH261" i="13" s="1"/>
  <c r="BE262" i="13"/>
  <c r="BG262" i="13" s="1"/>
  <c r="BF262" i="13"/>
  <c r="BH262" i="13" s="1"/>
  <c r="E34" i="13" l="1"/>
  <c r="E270" i="13"/>
  <c r="AN259" i="13"/>
  <c r="AQ259" i="13" s="1"/>
  <c r="AQ269" i="13"/>
  <c r="X269" i="13"/>
  <c r="AQ270" i="13"/>
  <c r="X270" i="13"/>
  <c r="AN34" i="13"/>
  <c r="AQ34" i="13" s="1"/>
  <c r="Y44" i="13"/>
  <c r="BQ30" i="13"/>
  <c r="AA268" i="13"/>
  <c r="BO30" i="13"/>
  <c r="BP31" i="13"/>
  <c r="AR258" i="13"/>
  <c r="AR256" i="13"/>
  <c r="V257" i="13"/>
  <c r="E261" i="13"/>
  <c r="R259" i="13"/>
  <c r="E259" i="13" s="1"/>
  <c r="V254" i="13"/>
  <c r="AR251" i="13"/>
  <c r="G32" i="13" l="1"/>
  <c r="H256" i="13"/>
  <c r="H32" i="13"/>
  <c r="F32" i="13"/>
  <c r="Y31" i="13"/>
  <c r="X34" i="13"/>
  <c r="Y307" i="13"/>
  <c r="I78" i="13"/>
  <c r="K78" i="13"/>
  <c r="H308" i="13"/>
  <c r="G308" i="13"/>
  <c r="C25" i="13"/>
  <c r="F44" i="13"/>
  <c r="BO31" i="13"/>
  <c r="BP30" i="13"/>
  <c r="BX30" i="13" s="1"/>
  <c r="BO29" i="13"/>
  <c r="BP29" i="13"/>
  <c r="F30" i="13"/>
  <c r="BQ29" i="13"/>
  <c r="AA44" i="13"/>
  <c r="BQ31" i="13"/>
  <c r="X259" i="13"/>
  <c r="P32" i="13" l="1"/>
  <c r="R32" i="13" s="1"/>
  <c r="Q32" i="13"/>
  <c r="S32" i="13" s="1"/>
  <c r="H31" i="13"/>
  <c r="H44" i="13"/>
  <c r="H29" i="13"/>
  <c r="H268" i="13"/>
  <c r="G31" i="13"/>
  <c r="G44" i="13"/>
  <c r="Q44" i="13" s="1"/>
  <c r="S44" i="13" s="1"/>
  <c r="H255" i="13"/>
  <c r="Y32" i="13"/>
  <c r="AA32" i="13"/>
  <c r="Z32" i="13"/>
  <c r="Z308" i="13"/>
  <c r="AA31" i="13"/>
  <c r="AA255" i="13"/>
  <c r="F31" i="13"/>
  <c r="AA29" i="13"/>
  <c r="F307" i="13"/>
  <c r="P307" i="13" s="1"/>
  <c r="F256" i="13"/>
  <c r="Q256" i="13" s="1"/>
  <c r="S256" i="13" s="1"/>
  <c r="F308" i="13"/>
  <c r="J78" i="13"/>
  <c r="AA308" i="13"/>
  <c r="Z307" i="13"/>
  <c r="BY30" i="13"/>
  <c r="G42" i="13"/>
  <c r="C28" i="13"/>
  <c r="BX31" i="13"/>
  <c r="BX29" i="13"/>
  <c r="BY29" i="13"/>
  <c r="BY31" i="13"/>
  <c r="AA256" i="13" l="1"/>
  <c r="E32" i="13"/>
  <c r="P44" i="13"/>
  <c r="R44" i="13" s="1"/>
  <c r="E44" i="13" s="1"/>
  <c r="Z44" i="13"/>
  <c r="P256" i="13"/>
  <c r="R256" i="13" s="1"/>
  <c r="E256" i="13" s="1"/>
  <c r="P31" i="13"/>
  <c r="R31" i="13" s="1"/>
  <c r="Q307" i="13"/>
  <c r="U307" i="13" s="1"/>
  <c r="AN32" i="13"/>
  <c r="AM32" i="13"/>
  <c r="AP32" i="13" s="1"/>
  <c r="Q31" i="13"/>
  <c r="S31" i="13" s="1"/>
  <c r="Z31" i="13"/>
  <c r="Y308" i="13"/>
  <c r="AM308" i="13" s="1"/>
  <c r="Y256" i="13"/>
  <c r="AM256" i="13" s="1"/>
  <c r="R307" i="13"/>
  <c r="T307" i="13"/>
  <c r="P308" i="13"/>
  <c r="Q308" i="13"/>
  <c r="AN307" i="13"/>
  <c r="AM307" i="13"/>
  <c r="BQ28" i="13"/>
  <c r="BE21" i="13"/>
  <c r="BG21" i="13" s="1"/>
  <c r="BF21" i="13"/>
  <c r="BH21" i="13" s="1"/>
  <c r="BE22" i="13"/>
  <c r="BG22" i="13" s="1"/>
  <c r="BF22" i="13"/>
  <c r="BH22" i="13" s="1"/>
  <c r="BE23" i="13"/>
  <c r="BG23" i="13" s="1"/>
  <c r="BF23" i="13"/>
  <c r="BH23" i="13" s="1"/>
  <c r="BE24" i="13"/>
  <c r="BG24" i="13" s="1"/>
  <c r="BF24" i="13"/>
  <c r="BH24" i="13" s="1"/>
  <c r="BE26" i="13"/>
  <c r="BG26" i="13" s="1"/>
  <c r="BF26" i="13"/>
  <c r="BH26" i="13" s="1"/>
  <c r="BE27" i="13"/>
  <c r="BF27" i="13"/>
  <c r="BE247" i="13"/>
  <c r="BG247" i="13" s="1"/>
  <c r="BF247" i="13"/>
  <c r="BH247" i="13" s="1"/>
  <c r="BE248" i="13"/>
  <c r="BG248" i="13" s="1"/>
  <c r="BF248" i="13"/>
  <c r="BH248" i="13" s="1"/>
  <c r="BE249" i="13"/>
  <c r="BG249" i="13" s="1"/>
  <c r="BF249" i="13"/>
  <c r="BH249" i="13" s="1"/>
  <c r="BE250" i="13"/>
  <c r="BG250" i="13" s="1"/>
  <c r="BF250" i="13"/>
  <c r="BH250" i="13" s="1"/>
  <c r="BE252" i="13"/>
  <c r="BG252" i="13" s="1"/>
  <c r="BF252" i="13"/>
  <c r="BH252" i="13" s="1"/>
  <c r="BE253" i="13"/>
  <c r="BG253" i="13" s="1"/>
  <c r="BF253" i="13"/>
  <c r="BH253" i="13" s="1"/>
  <c r="AM247" i="13"/>
  <c r="AN247" i="13"/>
  <c r="AM248" i="13"/>
  <c r="AN248" i="13"/>
  <c r="R247" i="13"/>
  <c r="S247" i="13"/>
  <c r="R248" i="13"/>
  <c r="S248" i="13"/>
  <c r="R250" i="13"/>
  <c r="S250" i="13"/>
  <c r="S307" i="13" l="1"/>
  <c r="E307" i="13" s="1"/>
  <c r="AM44" i="13"/>
  <c r="AP44" i="13" s="1"/>
  <c r="AN44" i="13"/>
  <c r="E31" i="13"/>
  <c r="AN308" i="13"/>
  <c r="X308" i="13" s="1"/>
  <c r="AN31" i="13"/>
  <c r="AM31" i="13"/>
  <c r="AN256" i="13"/>
  <c r="X256" i="13" s="1"/>
  <c r="F29" i="13"/>
  <c r="AQ32" i="13"/>
  <c r="X32" i="13"/>
  <c r="X307" i="13"/>
  <c r="F81" i="13"/>
  <c r="R308" i="13"/>
  <c r="T308" i="13"/>
  <c r="G82" i="13"/>
  <c r="S308" i="13"/>
  <c r="U308" i="13"/>
  <c r="F82" i="13"/>
  <c r="F42" i="13"/>
  <c r="BO25" i="13"/>
  <c r="BQ25" i="13"/>
  <c r="Y81" i="13"/>
  <c r="Z81" i="13"/>
  <c r="BP25" i="13"/>
  <c r="Y42" i="13"/>
  <c r="BY28" i="13"/>
  <c r="BX28" i="13"/>
  <c r="BO26" i="13"/>
  <c r="BQ26" i="13"/>
  <c r="BP26" i="13"/>
  <c r="BP27" i="13"/>
  <c r="BO27" i="13"/>
  <c r="BQ27" i="13"/>
  <c r="X250" i="13"/>
  <c r="X247" i="13"/>
  <c r="X248" i="13"/>
  <c r="E250" i="13"/>
  <c r="E247" i="13"/>
  <c r="E248" i="13"/>
  <c r="G29" i="13" l="1"/>
  <c r="Q29" i="13" s="1"/>
  <c r="S29" i="13" s="1"/>
  <c r="G268" i="13"/>
  <c r="F28" i="13"/>
  <c r="Q28" i="13" s="1"/>
  <c r="S28" i="13" s="1"/>
  <c r="H42" i="13"/>
  <c r="Q42" i="13" s="1"/>
  <c r="S42" i="13" s="1"/>
  <c r="AQ44" i="13"/>
  <c r="X44" i="13"/>
  <c r="F268" i="13"/>
  <c r="AA42" i="13"/>
  <c r="AN42" i="13" s="1"/>
  <c r="Y266" i="13"/>
  <c r="E308" i="13"/>
  <c r="AA81" i="13"/>
  <c r="AM81" i="13" s="1"/>
  <c r="Y82" i="13"/>
  <c r="Y29" i="13"/>
  <c r="X31" i="13"/>
  <c r="P82" i="13"/>
  <c r="R82" i="13" s="1"/>
  <c r="Q82" i="13"/>
  <c r="Z82" i="13"/>
  <c r="BY25" i="13"/>
  <c r="BX25" i="13"/>
  <c r="BX27" i="13"/>
  <c r="BY27" i="13"/>
  <c r="BY26" i="13"/>
  <c r="BX26" i="13"/>
  <c r="AZ52" i="16"/>
  <c r="V84" i="16" s="1"/>
  <c r="AZ51" i="16"/>
  <c r="V83" i="16" s="1"/>
  <c r="AZ50" i="16"/>
  <c r="V82" i="16" s="1"/>
  <c r="AZ49" i="16"/>
  <c r="V81" i="16" s="1"/>
  <c r="AZ48" i="16"/>
  <c r="V80" i="16" s="1"/>
  <c r="AZ47" i="16"/>
  <c r="V79" i="16" s="1"/>
  <c r="AZ46" i="16"/>
  <c r="V78" i="16" s="1"/>
  <c r="AZ45" i="16"/>
  <c r="V77" i="16" s="1"/>
  <c r="AZ44" i="16"/>
  <c r="V76" i="16" s="1"/>
  <c r="AZ43" i="16"/>
  <c r="V75" i="16" s="1"/>
  <c r="AZ42" i="16"/>
  <c r="V74" i="16" s="1"/>
  <c r="AZ41" i="16"/>
  <c r="V73" i="16" s="1"/>
  <c r="AZ40" i="16"/>
  <c r="V72" i="16" s="1"/>
  <c r="AZ39" i="16"/>
  <c r="V71" i="16" s="1"/>
  <c r="AY52" i="16"/>
  <c r="V68" i="16" s="1"/>
  <c r="AY51" i="16"/>
  <c r="V67" i="16" s="1"/>
  <c r="AY50" i="16"/>
  <c r="V66" i="16" s="1"/>
  <c r="AY49" i="16"/>
  <c r="V65" i="16" s="1"/>
  <c r="AY48" i="16"/>
  <c r="V64" i="16" s="1"/>
  <c r="AY47" i="16"/>
  <c r="V63" i="16" s="1"/>
  <c r="AY46" i="16"/>
  <c r="V62" i="16" s="1"/>
  <c r="AY45" i="16"/>
  <c r="V61" i="16" s="1"/>
  <c r="AY44" i="16"/>
  <c r="V60" i="16" s="1"/>
  <c r="AY43" i="16"/>
  <c r="V59" i="16" s="1"/>
  <c r="AY42" i="16"/>
  <c r="V58" i="16" s="1"/>
  <c r="AY41" i="16"/>
  <c r="V57" i="16" s="1"/>
  <c r="AY40" i="16"/>
  <c r="V56" i="16" s="1"/>
  <c r="AY39" i="16"/>
  <c r="V55" i="16" s="1"/>
  <c r="AW52" i="16"/>
  <c r="U84" i="16" s="1"/>
  <c r="AW51" i="16"/>
  <c r="U83" i="16" s="1"/>
  <c r="AW50" i="16"/>
  <c r="U82" i="16" s="1"/>
  <c r="AW49" i="16"/>
  <c r="U81" i="16" s="1"/>
  <c r="AW48" i="16"/>
  <c r="U80" i="16" s="1"/>
  <c r="AW47" i="16"/>
  <c r="U79" i="16" s="1"/>
  <c r="AW46" i="16"/>
  <c r="U78" i="16" s="1"/>
  <c r="AW45" i="16"/>
  <c r="U77" i="16" s="1"/>
  <c r="AW44" i="16"/>
  <c r="U76" i="16" s="1"/>
  <c r="AW43" i="16"/>
  <c r="U75" i="16" s="1"/>
  <c r="AW42" i="16"/>
  <c r="U74" i="16" s="1"/>
  <c r="AW41" i="16"/>
  <c r="U73" i="16" s="1"/>
  <c r="AW40" i="16"/>
  <c r="U72" i="16" s="1"/>
  <c r="AW39" i="16"/>
  <c r="U71" i="16" s="1"/>
  <c r="AV52" i="16"/>
  <c r="U68" i="16" s="1"/>
  <c r="AV51" i="16"/>
  <c r="U67" i="16" s="1"/>
  <c r="AV50" i="16"/>
  <c r="U66" i="16" s="1"/>
  <c r="AV49" i="16"/>
  <c r="U65" i="16" s="1"/>
  <c r="AV48" i="16"/>
  <c r="U64" i="16" s="1"/>
  <c r="AV47" i="16"/>
  <c r="U63" i="16" s="1"/>
  <c r="AV46" i="16"/>
  <c r="U62" i="16" s="1"/>
  <c r="AV45" i="16"/>
  <c r="U61" i="16" s="1"/>
  <c r="AV44" i="16"/>
  <c r="U60" i="16" s="1"/>
  <c r="AV43" i="16"/>
  <c r="U59" i="16" s="1"/>
  <c r="AV42" i="16"/>
  <c r="U58" i="16" s="1"/>
  <c r="AV41" i="16"/>
  <c r="U57" i="16" s="1"/>
  <c r="AV40" i="16"/>
  <c r="U56" i="16" s="1"/>
  <c r="AV39" i="16"/>
  <c r="U55" i="16" s="1"/>
  <c r="AT52" i="16"/>
  <c r="T84" i="16" s="1"/>
  <c r="AT51" i="16"/>
  <c r="T83" i="16" s="1"/>
  <c r="AT50" i="16"/>
  <c r="T82" i="16" s="1"/>
  <c r="AT49" i="16"/>
  <c r="T81" i="16" s="1"/>
  <c r="AT48" i="16"/>
  <c r="T80" i="16" s="1"/>
  <c r="AT47" i="16"/>
  <c r="T79" i="16" s="1"/>
  <c r="AT46" i="16"/>
  <c r="T78" i="16" s="1"/>
  <c r="AT45" i="16"/>
  <c r="T77" i="16" s="1"/>
  <c r="AT44" i="16"/>
  <c r="T76" i="16" s="1"/>
  <c r="AT43" i="16"/>
  <c r="T75" i="16" s="1"/>
  <c r="AT42" i="16"/>
  <c r="T74" i="16" s="1"/>
  <c r="AT41" i="16"/>
  <c r="T73" i="16" s="1"/>
  <c r="AT40" i="16"/>
  <c r="T72" i="16" s="1"/>
  <c r="AT39" i="16"/>
  <c r="T71" i="16" s="1"/>
  <c r="AS52" i="16"/>
  <c r="T68" i="16" s="1"/>
  <c r="AS51" i="16"/>
  <c r="T67" i="16" s="1"/>
  <c r="AS50" i="16"/>
  <c r="T66" i="16" s="1"/>
  <c r="AS49" i="16"/>
  <c r="T65" i="16" s="1"/>
  <c r="AS48" i="16"/>
  <c r="T64" i="16" s="1"/>
  <c r="AS47" i="16"/>
  <c r="T63" i="16" s="1"/>
  <c r="AS46" i="16"/>
  <c r="T62" i="16" s="1"/>
  <c r="AS45" i="16"/>
  <c r="T61" i="16" s="1"/>
  <c r="AS44" i="16"/>
  <c r="T60" i="16" s="1"/>
  <c r="AS43" i="16"/>
  <c r="T59" i="16" s="1"/>
  <c r="AS42" i="16"/>
  <c r="T58" i="16" s="1"/>
  <c r="AS41" i="16"/>
  <c r="T57" i="16" s="1"/>
  <c r="AS40" i="16"/>
  <c r="T56" i="16" s="1"/>
  <c r="AS39" i="16"/>
  <c r="T55" i="16" s="1"/>
  <c r="AQ52" i="16"/>
  <c r="S84" i="16" s="1"/>
  <c r="AQ51" i="16"/>
  <c r="S83" i="16" s="1"/>
  <c r="AQ50" i="16"/>
  <c r="S82" i="16" s="1"/>
  <c r="AQ49" i="16"/>
  <c r="S81" i="16" s="1"/>
  <c r="AQ48" i="16"/>
  <c r="S80" i="16" s="1"/>
  <c r="AQ47" i="16"/>
  <c r="S79" i="16" s="1"/>
  <c r="AQ46" i="16"/>
  <c r="S78" i="16" s="1"/>
  <c r="AQ45" i="16"/>
  <c r="S77" i="16" s="1"/>
  <c r="AQ44" i="16"/>
  <c r="S76" i="16" s="1"/>
  <c r="AQ43" i="16"/>
  <c r="S75" i="16" s="1"/>
  <c r="AQ42" i="16"/>
  <c r="S74" i="16" s="1"/>
  <c r="AQ41" i="16"/>
  <c r="S73" i="16" s="1"/>
  <c r="AQ40" i="16"/>
  <c r="S72" i="16" s="1"/>
  <c r="AQ39" i="16"/>
  <c r="S71" i="16" s="1"/>
  <c r="AP52" i="16"/>
  <c r="S68" i="16" s="1"/>
  <c r="AP51" i="16"/>
  <c r="S67" i="16" s="1"/>
  <c r="AP50" i="16"/>
  <c r="S66" i="16" s="1"/>
  <c r="AP49" i="16"/>
  <c r="S65" i="16" s="1"/>
  <c r="AP48" i="16"/>
  <c r="S64" i="16" s="1"/>
  <c r="AP47" i="16"/>
  <c r="S63" i="16" s="1"/>
  <c r="AP46" i="16"/>
  <c r="S62" i="16" s="1"/>
  <c r="AP45" i="16"/>
  <c r="S61" i="16" s="1"/>
  <c r="AP44" i="16"/>
  <c r="S60" i="16" s="1"/>
  <c r="AP43" i="16"/>
  <c r="S59" i="16" s="1"/>
  <c r="AP42" i="16"/>
  <c r="S58" i="16" s="1"/>
  <c r="AP41" i="16"/>
  <c r="S57" i="16" s="1"/>
  <c r="AP40" i="16"/>
  <c r="S56" i="16" s="1"/>
  <c r="AP39" i="16"/>
  <c r="S55" i="16" s="1"/>
  <c r="AN52" i="16"/>
  <c r="R84" i="16" s="1"/>
  <c r="AN51" i="16"/>
  <c r="R83" i="16" s="1"/>
  <c r="AN50" i="16"/>
  <c r="R82" i="16" s="1"/>
  <c r="AN49" i="16"/>
  <c r="R81" i="16" s="1"/>
  <c r="AN48" i="16"/>
  <c r="R80" i="16" s="1"/>
  <c r="AN47" i="16"/>
  <c r="R79" i="16" s="1"/>
  <c r="AN46" i="16"/>
  <c r="R78" i="16" s="1"/>
  <c r="AN45" i="16"/>
  <c r="R77" i="16" s="1"/>
  <c r="AN44" i="16"/>
  <c r="R76" i="16" s="1"/>
  <c r="AN43" i="16"/>
  <c r="R75" i="16" s="1"/>
  <c r="AN42" i="16"/>
  <c r="R74" i="16" s="1"/>
  <c r="AN41" i="16"/>
  <c r="R73" i="16" s="1"/>
  <c r="AN40" i="16"/>
  <c r="R72" i="16" s="1"/>
  <c r="AN39" i="16"/>
  <c r="R71" i="16" s="1"/>
  <c r="AM52" i="16"/>
  <c r="R68" i="16" s="1"/>
  <c r="AM51" i="16"/>
  <c r="R67" i="16" s="1"/>
  <c r="AM50" i="16"/>
  <c r="R66" i="16" s="1"/>
  <c r="AM49" i="16"/>
  <c r="R65" i="16" s="1"/>
  <c r="AM48" i="16"/>
  <c r="R64" i="16" s="1"/>
  <c r="AM47" i="16"/>
  <c r="R63" i="16" s="1"/>
  <c r="AM46" i="16"/>
  <c r="R62" i="16" s="1"/>
  <c r="AM45" i="16"/>
  <c r="R61" i="16" s="1"/>
  <c r="AM44" i="16"/>
  <c r="R60" i="16" s="1"/>
  <c r="AM43" i="16"/>
  <c r="R59" i="16" s="1"/>
  <c r="AM42" i="16"/>
  <c r="R58" i="16" s="1"/>
  <c r="AM41" i="16"/>
  <c r="R57" i="16" s="1"/>
  <c r="AM40" i="16"/>
  <c r="R56" i="16" s="1"/>
  <c r="AM39" i="16"/>
  <c r="R55" i="16" s="1"/>
  <c r="AK52" i="16"/>
  <c r="Q84" i="16" s="1"/>
  <c r="AK51" i="16"/>
  <c r="Q83" i="16" s="1"/>
  <c r="AK50" i="16"/>
  <c r="Q82" i="16" s="1"/>
  <c r="AK49" i="16"/>
  <c r="Q81" i="16" s="1"/>
  <c r="AK48" i="16"/>
  <c r="Q80" i="16" s="1"/>
  <c r="AK47" i="16"/>
  <c r="Q79" i="16" s="1"/>
  <c r="AK46" i="16"/>
  <c r="Q78" i="16" s="1"/>
  <c r="AK45" i="16"/>
  <c r="Q77" i="16" s="1"/>
  <c r="AK44" i="16"/>
  <c r="Q76" i="16" s="1"/>
  <c r="AK43" i="16"/>
  <c r="Q75" i="16" s="1"/>
  <c r="AK42" i="16"/>
  <c r="Q74" i="16" s="1"/>
  <c r="AK41" i="16"/>
  <c r="Q73" i="16" s="1"/>
  <c r="AK40" i="16"/>
  <c r="Q72" i="16" s="1"/>
  <c r="AK39" i="16"/>
  <c r="Q71" i="16" s="1"/>
  <c r="AJ52" i="16"/>
  <c r="Q68" i="16" s="1"/>
  <c r="AJ51" i="16"/>
  <c r="Q67" i="16" s="1"/>
  <c r="AJ50" i="16"/>
  <c r="Q66" i="16" s="1"/>
  <c r="AJ49" i="16"/>
  <c r="Q65" i="16" s="1"/>
  <c r="AJ48" i="16"/>
  <c r="Q64" i="16" s="1"/>
  <c r="AJ47" i="16"/>
  <c r="Q63" i="16" s="1"/>
  <c r="AJ46" i="16"/>
  <c r="Q62" i="16" s="1"/>
  <c r="AJ45" i="16"/>
  <c r="Q61" i="16" s="1"/>
  <c r="AJ44" i="16"/>
  <c r="Q60" i="16" s="1"/>
  <c r="AJ43" i="16"/>
  <c r="Q59" i="16" s="1"/>
  <c r="AJ42" i="16"/>
  <c r="Q58" i="16" s="1"/>
  <c r="AJ41" i="16"/>
  <c r="Q57" i="16" s="1"/>
  <c r="AJ40" i="16"/>
  <c r="Q56" i="16" s="1"/>
  <c r="AJ39" i="16"/>
  <c r="Q55" i="16" s="1"/>
  <c r="AH52" i="16"/>
  <c r="P84" i="16" s="1"/>
  <c r="AH51" i="16"/>
  <c r="P83" i="16" s="1"/>
  <c r="AH50" i="16"/>
  <c r="P82" i="16" s="1"/>
  <c r="AH49" i="16"/>
  <c r="P81" i="16" s="1"/>
  <c r="AH48" i="16"/>
  <c r="P80" i="16" s="1"/>
  <c r="AH47" i="16"/>
  <c r="P79" i="16" s="1"/>
  <c r="AH46" i="16"/>
  <c r="P78" i="16" s="1"/>
  <c r="AH45" i="16"/>
  <c r="P77" i="16" s="1"/>
  <c r="AH44" i="16"/>
  <c r="P76" i="16" s="1"/>
  <c r="AH43" i="16"/>
  <c r="P75" i="16" s="1"/>
  <c r="AH42" i="16"/>
  <c r="P74" i="16" s="1"/>
  <c r="AH41" i="16"/>
  <c r="P73" i="16" s="1"/>
  <c r="AH40" i="16"/>
  <c r="P72" i="16" s="1"/>
  <c r="AH39" i="16"/>
  <c r="P71" i="16" s="1"/>
  <c r="AG52" i="16"/>
  <c r="P68" i="16" s="1"/>
  <c r="AG51" i="16"/>
  <c r="P67" i="16" s="1"/>
  <c r="AG50" i="16"/>
  <c r="P66" i="16" s="1"/>
  <c r="AG49" i="16"/>
  <c r="P65" i="16" s="1"/>
  <c r="AG48" i="16"/>
  <c r="P64" i="16" s="1"/>
  <c r="AG47" i="16"/>
  <c r="P63" i="16" s="1"/>
  <c r="AG46" i="16"/>
  <c r="P62" i="16" s="1"/>
  <c r="AG45" i="16"/>
  <c r="P61" i="16" s="1"/>
  <c r="AG44" i="16"/>
  <c r="P60" i="16" s="1"/>
  <c r="AG43" i="16"/>
  <c r="P59" i="16" s="1"/>
  <c r="AG42" i="16"/>
  <c r="P58" i="16" s="1"/>
  <c r="AG41" i="16"/>
  <c r="P57" i="16" s="1"/>
  <c r="AG40" i="16"/>
  <c r="P56" i="16" s="1"/>
  <c r="AG39" i="16"/>
  <c r="P55" i="16" s="1"/>
  <c r="AE52" i="16"/>
  <c r="O84" i="16" s="1"/>
  <c r="AE51" i="16"/>
  <c r="O83" i="16" s="1"/>
  <c r="AE50" i="16"/>
  <c r="O82" i="16" s="1"/>
  <c r="AE49" i="16"/>
  <c r="O81" i="16" s="1"/>
  <c r="AE48" i="16"/>
  <c r="O80" i="16" s="1"/>
  <c r="AE47" i="16"/>
  <c r="O79" i="16" s="1"/>
  <c r="AE46" i="16"/>
  <c r="O78" i="16" s="1"/>
  <c r="AE45" i="16"/>
  <c r="O77" i="16" s="1"/>
  <c r="AE44" i="16"/>
  <c r="O76" i="16" s="1"/>
  <c r="AE43" i="16"/>
  <c r="O75" i="16" s="1"/>
  <c r="AE42" i="16"/>
  <c r="O74" i="16" s="1"/>
  <c r="AE41" i="16"/>
  <c r="O73" i="16" s="1"/>
  <c r="AE40" i="16"/>
  <c r="O72" i="16" s="1"/>
  <c r="AE39" i="16"/>
  <c r="O71" i="16" s="1"/>
  <c r="AD52" i="16"/>
  <c r="O68" i="16" s="1"/>
  <c r="AD51" i="16"/>
  <c r="O67" i="16" s="1"/>
  <c r="AD50" i="16"/>
  <c r="O66" i="16" s="1"/>
  <c r="AD49" i="16"/>
  <c r="O65" i="16" s="1"/>
  <c r="AD48" i="16"/>
  <c r="O64" i="16" s="1"/>
  <c r="AD47" i="16"/>
  <c r="O63" i="16" s="1"/>
  <c r="AD46" i="16"/>
  <c r="O62" i="16" s="1"/>
  <c r="AD45" i="16"/>
  <c r="O61" i="16" s="1"/>
  <c r="AD44" i="16"/>
  <c r="O60" i="16" s="1"/>
  <c r="AD43" i="16"/>
  <c r="O59" i="16" s="1"/>
  <c r="AD42" i="16"/>
  <c r="O58" i="16" s="1"/>
  <c r="AD41" i="16"/>
  <c r="O57" i="16" s="1"/>
  <c r="AD40" i="16"/>
  <c r="O56" i="16" s="1"/>
  <c r="AD39" i="16"/>
  <c r="O55" i="16" s="1"/>
  <c r="AB52" i="16"/>
  <c r="N84" i="16" s="1"/>
  <c r="AB51" i="16"/>
  <c r="N83" i="16" s="1"/>
  <c r="AB50" i="16"/>
  <c r="N82" i="16" s="1"/>
  <c r="AB49" i="16"/>
  <c r="N81" i="16" s="1"/>
  <c r="AB48" i="16"/>
  <c r="N80" i="16" s="1"/>
  <c r="AB47" i="16"/>
  <c r="N79" i="16" s="1"/>
  <c r="AB46" i="16"/>
  <c r="N78" i="16" s="1"/>
  <c r="AB45" i="16"/>
  <c r="N77" i="16" s="1"/>
  <c r="AB44" i="16"/>
  <c r="N76" i="16" s="1"/>
  <c r="AB43" i="16"/>
  <c r="N75" i="16" s="1"/>
  <c r="AB42" i="16"/>
  <c r="N74" i="16" s="1"/>
  <c r="AB41" i="16"/>
  <c r="N73" i="16" s="1"/>
  <c r="AB40" i="16"/>
  <c r="N72" i="16" s="1"/>
  <c r="AB39" i="16"/>
  <c r="N71" i="16" s="1"/>
  <c r="AA52" i="16"/>
  <c r="N68" i="16" s="1"/>
  <c r="AA51" i="16"/>
  <c r="N67" i="16" s="1"/>
  <c r="AA50" i="16"/>
  <c r="N66" i="16" s="1"/>
  <c r="AA49" i="16"/>
  <c r="N65" i="16" s="1"/>
  <c r="AA48" i="16"/>
  <c r="N64" i="16" s="1"/>
  <c r="AA47" i="16"/>
  <c r="N63" i="16" s="1"/>
  <c r="AA46" i="16"/>
  <c r="N62" i="16" s="1"/>
  <c r="AA45" i="16"/>
  <c r="N61" i="16" s="1"/>
  <c r="AA44" i="16"/>
  <c r="N60" i="16" s="1"/>
  <c r="AA43" i="16"/>
  <c r="N59" i="16" s="1"/>
  <c r="AA42" i="16"/>
  <c r="N58" i="16" s="1"/>
  <c r="AA41" i="16"/>
  <c r="N57" i="16" s="1"/>
  <c r="AA40" i="16"/>
  <c r="N56" i="16" s="1"/>
  <c r="AA39" i="16"/>
  <c r="N55" i="16" s="1"/>
  <c r="Y52" i="16"/>
  <c r="M84" i="16" s="1"/>
  <c r="Y51" i="16"/>
  <c r="M83" i="16" s="1"/>
  <c r="Y50" i="16"/>
  <c r="M82" i="16" s="1"/>
  <c r="Y49" i="16"/>
  <c r="M81" i="16" s="1"/>
  <c r="Y48" i="16"/>
  <c r="M80" i="16" s="1"/>
  <c r="Y47" i="16"/>
  <c r="M79" i="16" s="1"/>
  <c r="Y46" i="16"/>
  <c r="M78" i="16" s="1"/>
  <c r="Y45" i="16"/>
  <c r="M77" i="16" s="1"/>
  <c r="Y44" i="16"/>
  <c r="M76" i="16" s="1"/>
  <c r="Y43" i="16"/>
  <c r="M75" i="16" s="1"/>
  <c r="Y42" i="16"/>
  <c r="M74" i="16" s="1"/>
  <c r="Y41" i="16"/>
  <c r="M73" i="16" s="1"/>
  <c r="Y40" i="16"/>
  <c r="M72" i="16" s="1"/>
  <c r="Y39" i="16"/>
  <c r="M71" i="16" s="1"/>
  <c r="X52" i="16"/>
  <c r="M68" i="16" s="1"/>
  <c r="X51" i="16"/>
  <c r="M67" i="16" s="1"/>
  <c r="X50" i="16"/>
  <c r="M66" i="16" s="1"/>
  <c r="X49" i="16"/>
  <c r="M65" i="16" s="1"/>
  <c r="X48" i="16"/>
  <c r="M64" i="16" s="1"/>
  <c r="X47" i="16"/>
  <c r="M63" i="16" s="1"/>
  <c r="X46" i="16"/>
  <c r="M62" i="16" s="1"/>
  <c r="X45" i="16"/>
  <c r="M61" i="16" s="1"/>
  <c r="X44" i="16"/>
  <c r="M60" i="16" s="1"/>
  <c r="X43" i="16"/>
  <c r="M59" i="16" s="1"/>
  <c r="X42" i="16"/>
  <c r="M58" i="16" s="1"/>
  <c r="X41" i="16"/>
  <c r="M57" i="16" s="1"/>
  <c r="X40" i="16"/>
  <c r="M56" i="16" s="1"/>
  <c r="X39" i="16"/>
  <c r="M55" i="16" s="1"/>
  <c r="V52" i="16"/>
  <c r="L84" i="16" s="1"/>
  <c r="V51" i="16"/>
  <c r="L83" i="16" s="1"/>
  <c r="V50" i="16"/>
  <c r="L82" i="16" s="1"/>
  <c r="V49" i="16"/>
  <c r="L81" i="16" s="1"/>
  <c r="V48" i="16"/>
  <c r="L80" i="16" s="1"/>
  <c r="V47" i="16"/>
  <c r="L79" i="16" s="1"/>
  <c r="V46" i="16"/>
  <c r="L78" i="16" s="1"/>
  <c r="V45" i="16"/>
  <c r="L77" i="16" s="1"/>
  <c r="V44" i="16"/>
  <c r="L76" i="16" s="1"/>
  <c r="V43" i="16"/>
  <c r="L75" i="16" s="1"/>
  <c r="V42" i="16"/>
  <c r="L74" i="16" s="1"/>
  <c r="V41" i="16"/>
  <c r="L73" i="16" s="1"/>
  <c r="V40" i="16"/>
  <c r="L72" i="16" s="1"/>
  <c r="V39" i="16"/>
  <c r="L71" i="16" s="1"/>
  <c r="U52" i="16"/>
  <c r="L68" i="16" s="1"/>
  <c r="U51" i="16"/>
  <c r="L67" i="16" s="1"/>
  <c r="U50" i="16"/>
  <c r="L66" i="16" s="1"/>
  <c r="U49" i="16"/>
  <c r="L65" i="16" s="1"/>
  <c r="U48" i="16"/>
  <c r="L64" i="16" s="1"/>
  <c r="U47" i="16"/>
  <c r="L63" i="16" s="1"/>
  <c r="U46" i="16"/>
  <c r="L62" i="16" s="1"/>
  <c r="U45" i="16"/>
  <c r="L61" i="16" s="1"/>
  <c r="U44" i="16"/>
  <c r="L60" i="16" s="1"/>
  <c r="U43" i="16"/>
  <c r="L59" i="16" s="1"/>
  <c r="U42" i="16"/>
  <c r="L58" i="16" s="1"/>
  <c r="U41" i="16"/>
  <c r="L57" i="16" s="1"/>
  <c r="U40" i="16"/>
  <c r="L56" i="16" s="1"/>
  <c r="U39" i="16"/>
  <c r="L55" i="16" s="1"/>
  <c r="S52" i="16"/>
  <c r="K84" i="16" s="1"/>
  <c r="S51" i="16"/>
  <c r="K83" i="16" s="1"/>
  <c r="S50" i="16"/>
  <c r="K82" i="16" s="1"/>
  <c r="S49" i="16"/>
  <c r="K81" i="16" s="1"/>
  <c r="S48" i="16"/>
  <c r="K80" i="16" s="1"/>
  <c r="S47" i="16"/>
  <c r="K79" i="16" s="1"/>
  <c r="S46" i="16"/>
  <c r="K78" i="16" s="1"/>
  <c r="S45" i="16"/>
  <c r="K77" i="16" s="1"/>
  <c r="S44" i="16"/>
  <c r="K76" i="16" s="1"/>
  <c r="S43" i="16"/>
  <c r="K75" i="16" s="1"/>
  <c r="S42" i="16"/>
  <c r="K74" i="16" s="1"/>
  <c r="S41" i="16"/>
  <c r="K73" i="16" s="1"/>
  <c r="S40" i="16"/>
  <c r="K72" i="16" s="1"/>
  <c r="S39" i="16"/>
  <c r="K71" i="16" s="1"/>
  <c r="R52" i="16"/>
  <c r="K68" i="16" s="1"/>
  <c r="R51" i="16"/>
  <c r="K67" i="16" s="1"/>
  <c r="R50" i="16"/>
  <c r="K66" i="16" s="1"/>
  <c r="R49" i="16"/>
  <c r="K65" i="16" s="1"/>
  <c r="R48" i="16"/>
  <c r="K64" i="16" s="1"/>
  <c r="R47" i="16"/>
  <c r="K63" i="16" s="1"/>
  <c r="R46" i="16"/>
  <c r="K62" i="16" s="1"/>
  <c r="R45" i="16"/>
  <c r="K61" i="16" s="1"/>
  <c r="R44" i="16"/>
  <c r="K60" i="16" s="1"/>
  <c r="R43" i="16"/>
  <c r="K59" i="16" s="1"/>
  <c r="R42" i="16"/>
  <c r="K58" i="16" s="1"/>
  <c r="R41" i="16"/>
  <c r="K57" i="16" s="1"/>
  <c r="R40" i="16"/>
  <c r="K56" i="16" s="1"/>
  <c r="R39" i="16"/>
  <c r="K55" i="16" s="1"/>
  <c r="P52" i="16"/>
  <c r="J84" i="16" s="1"/>
  <c r="P51" i="16"/>
  <c r="J83" i="16" s="1"/>
  <c r="P50" i="16"/>
  <c r="J82" i="16" s="1"/>
  <c r="P49" i="16"/>
  <c r="J81" i="16" s="1"/>
  <c r="P48" i="16"/>
  <c r="J80" i="16" s="1"/>
  <c r="P47" i="16"/>
  <c r="J79" i="16" s="1"/>
  <c r="P46" i="16"/>
  <c r="J78" i="16" s="1"/>
  <c r="P45" i="16"/>
  <c r="J77" i="16" s="1"/>
  <c r="P44" i="16"/>
  <c r="J76" i="16" s="1"/>
  <c r="P43" i="16"/>
  <c r="J75" i="16" s="1"/>
  <c r="P42" i="16"/>
  <c r="J74" i="16" s="1"/>
  <c r="P41" i="16"/>
  <c r="J73" i="16" s="1"/>
  <c r="P40" i="16"/>
  <c r="J72" i="16" s="1"/>
  <c r="P39" i="16"/>
  <c r="J71" i="16" s="1"/>
  <c r="O52" i="16"/>
  <c r="J68" i="16" s="1"/>
  <c r="O51" i="16"/>
  <c r="J67" i="16" s="1"/>
  <c r="O50" i="16"/>
  <c r="J66" i="16" s="1"/>
  <c r="O49" i="16"/>
  <c r="J65" i="16" s="1"/>
  <c r="O48" i="16"/>
  <c r="J64" i="16" s="1"/>
  <c r="O47" i="16"/>
  <c r="J63" i="16" s="1"/>
  <c r="O46" i="16"/>
  <c r="J62" i="16" s="1"/>
  <c r="O45" i="16"/>
  <c r="J61" i="16" s="1"/>
  <c r="O44" i="16"/>
  <c r="J60" i="16" s="1"/>
  <c r="O43" i="16"/>
  <c r="J59" i="16" s="1"/>
  <c r="O42" i="16"/>
  <c r="J58" i="16" s="1"/>
  <c r="O41" i="16"/>
  <c r="J57" i="16" s="1"/>
  <c r="O40" i="16"/>
  <c r="J56" i="16" s="1"/>
  <c r="O39" i="16"/>
  <c r="J55" i="16" s="1"/>
  <c r="M52" i="16"/>
  <c r="I84" i="16" s="1"/>
  <c r="M51" i="16"/>
  <c r="I83" i="16" s="1"/>
  <c r="M50" i="16"/>
  <c r="I82" i="16" s="1"/>
  <c r="M49" i="16"/>
  <c r="I81" i="16" s="1"/>
  <c r="M48" i="16"/>
  <c r="I80" i="16" s="1"/>
  <c r="M47" i="16"/>
  <c r="I79" i="16" s="1"/>
  <c r="M46" i="16"/>
  <c r="I78" i="16" s="1"/>
  <c r="M45" i="16"/>
  <c r="I77" i="16" s="1"/>
  <c r="M44" i="16"/>
  <c r="I76" i="16" s="1"/>
  <c r="M43" i="16"/>
  <c r="I75" i="16" s="1"/>
  <c r="M42" i="16"/>
  <c r="I74" i="16" s="1"/>
  <c r="M41" i="16"/>
  <c r="I73" i="16" s="1"/>
  <c r="M40" i="16"/>
  <c r="I72" i="16" s="1"/>
  <c r="M39" i="16"/>
  <c r="I71" i="16" s="1"/>
  <c r="L52" i="16"/>
  <c r="I68" i="16" s="1"/>
  <c r="L51" i="16"/>
  <c r="I67" i="16" s="1"/>
  <c r="L50" i="16"/>
  <c r="I66" i="16" s="1"/>
  <c r="L49" i="16"/>
  <c r="I65" i="16" s="1"/>
  <c r="L48" i="16"/>
  <c r="I64" i="16" s="1"/>
  <c r="L47" i="16"/>
  <c r="I63" i="16" s="1"/>
  <c r="L46" i="16"/>
  <c r="I62" i="16" s="1"/>
  <c r="L45" i="16"/>
  <c r="I61" i="16" s="1"/>
  <c r="L44" i="16"/>
  <c r="I60" i="16" s="1"/>
  <c r="L43" i="16"/>
  <c r="I59" i="16" s="1"/>
  <c r="L42" i="16"/>
  <c r="I58" i="16" s="1"/>
  <c r="L41" i="16"/>
  <c r="I57" i="16" s="1"/>
  <c r="L40" i="16"/>
  <c r="I56" i="16" s="1"/>
  <c r="L39" i="16"/>
  <c r="I55" i="16" s="1"/>
  <c r="J52" i="16"/>
  <c r="H84" i="16" s="1"/>
  <c r="J51" i="16"/>
  <c r="H83" i="16" s="1"/>
  <c r="J50" i="16"/>
  <c r="H82" i="16" s="1"/>
  <c r="J49" i="16"/>
  <c r="H81" i="16" s="1"/>
  <c r="J48" i="16"/>
  <c r="H80" i="16" s="1"/>
  <c r="J47" i="16"/>
  <c r="H79" i="16" s="1"/>
  <c r="J46" i="16"/>
  <c r="H78" i="16" s="1"/>
  <c r="J45" i="16"/>
  <c r="H77" i="16" s="1"/>
  <c r="J44" i="16"/>
  <c r="H76" i="16" s="1"/>
  <c r="J43" i="16"/>
  <c r="H75" i="16" s="1"/>
  <c r="J42" i="16"/>
  <c r="H74" i="16" s="1"/>
  <c r="J41" i="16"/>
  <c r="H73" i="16" s="1"/>
  <c r="J40" i="16"/>
  <c r="H72" i="16" s="1"/>
  <c r="J39" i="16"/>
  <c r="H71" i="16" s="1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AX52" i="16"/>
  <c r="AU52" i="16"/>
  <c r="AR52" i="16"/>
  <c r="AO52" i="16"/>
  <c r="AL52" i="16"/>
  <c r="AI52" i="16"/>
  <c r="AF52" i="16"/>
  <c r="AC52" i="16"/>
  <c r="Z52" i="16"/>
  <c r="W52" i="16"/>
  <c r="T52" i="16"/>
  <c r="Q52" i="16"/>
  <c r="N52" i="16"/>
  <c r="K52" i="16"/>
  <c r="H52" i="16"/>
  <c r="AX51" i="16"/>
  <c r="AU51" i="16"/>
  <c r="AR51" i="16"/>
  <c r="AO51" i="16"/>
  <c r="AL51" i="16"/>
  <c r="AI51" i="16"/>
  <c r="AF51" i="16"/>
  <c r="AC51" i="16"/>
  <c r="Z51" i="16"/>
  <c r="W51" i="16"/>
  <c r="T51" i="16"/>
  <c r="Q51" i="16"/>
  <c r="N51" i="16"/>
  <c r="K51" i="16"/>
  <c r="H51" i="16"/>
  <c r="AX50" i="16"/>
  <c r="AU50" i="16"/>
  <c r="AR50" i="16"/>
  <c r="AO50" i="16"/>
  <c r="AL50" i="16"/>
  <c r="AI50" i="16"/>
  <c r="AF50" i="16"/>
  <c r="AC50" i="16"/>
  <c r="Z50" i="16"/>
  <c r="W50" i="16"/>
  <c r="T50" i="16"/>
  <c r="Q50" i="16"/>
  <c r="N50" i="16"/>
  <c r="K50" i="16"/>
  <c r="AX49" i="16"/>
  <c r="AU49" i="16"/>
  <c r="AR49" i="16"/>
  <c r="AO49" i="16"/>
  <c r="AL49" i="16"/>
  <c r="AI49" i="16"/>
  <c r="AF49" i="16"/>
  <c r="AC49" i="16"/>
  <c r="Z49" i="16"/>
  <c r="W49" i="16"/>
  <c r="T49" i="16"/>
  <c r="Q49" i="16"/>
  <c r="N49" i="16"/>
  <c r="K49" i="16"/>
  <c r="H49" i="16"/>
  <c r="AX48" i="16"/>
  <c r="AU48" i="16"/>
  <c r="AR48" i="16"/>
  <c r="AO48" i="16"/>
  <c r="AL48" i="16"/>
  <c r="AI48" i="16"/>
  <c r="AF48" i="16"/>
  <c r="AC48" i="16"/>
  <c r="Z48" i="16"/>
  <c r="W48" i="16"/>
  <c r="T48" i="16"/>
  <c r="Q48" i="16"/>
  <c r="N48" i="16"/>
  <c r="K48" i="16"/>
  <c r="H48" i="16"/>
  <c r="AX47" i="16"/>
  <c r="AU47" i="16"/>
  <c r="AR47" i="16"/>
  <c r="AO47" i="16"/>
  <c r="AL47" i="16"/>
  <c r="AI47" i="16"/>
  <c r="AF47" i="16"/>
  <c r="AC47" i="16"/>
  <c r="Z47" i="16"/>
  <c r="W47" i="16"/>
  <c r="T47" i="16"/>
  <c r="Q47" i="16"/>
  <c r="N47" i="16"/>
  <c r="K47" i="16"/>
  <c r="AX46" i="16"/>
  <c r="AU46" i="16"/>
  <c r="AR46" i="16"/>
  <c r="AO46" i="16"/>
  <c r="AL46" i="16"/>
  <c r="AI46" i="16"/>
  <c r="AF46" i="16"/>
  <c r="AC46" i="16"/>
  <c r="Z46" i="16"/>
  <c r="W46" i="16"/>
  <c r="T46" i="16"/>
  <c r="Q46" i="16"/>
  <c r="N46" i="16"/>
  <c r="K46" i="16"/>
  <c r="H46" i="16"/>
  <c r="AX45" i="16"/>
  <c r="AU45" i="16"/>
  <c r="AR45" i="16"/>
  <c r="AO45" i="16"/>
  <c r="AL45" i="16"/>
  <c r="AI45" i="16"/>
  <c r="AF45" i="16"/>
  <c r="AC45" i="16"/>
  <c r="Z45" i="16"/>
  <c r="W45" i="16"/>
  <c r="T45" i="16"/>
  <c r="Q45" i="16"/>
  <c r="N45" i="16"/>
  <c r="K45" i="16"/>
  <c r="AX44" i="16"/>
  <c r="AU44" i="16"/>
  <c r="AR44" i="16"/>
  <c r="AO44" i="16"/>
  <c r="AL44" i="16"/>
  <c r="AI44" i="16"/>
  <c r="AF44" i="16"/>
  <c r="AC44" i="16"/>
  <c r="Z44" i="16"/>
  <c r="W44" i="16"/>
  <c r="T44" i="16"/>
  <c r="Q44" i="16"/>
  <c r="N44" i="16"/>
  <c r="K44" i="16"/>
  <c r="AX43" i="16"/>
  <c r="AU43" i="16"/>
  <c r="AR43" i="16"/>
  <c r="AO43" i="16"/>
  <c r="AL43" i="16"/>
  <c r="AI43" i="16"/>
  <c r="AF43" i="16"/>
  <c r="AC43" i="16"/>
  <c r="Z43" i="16"/>
  <c r="W43" i="16"/>
  <c r="T43" i="16"/>
  <c r="Q43" i="16"/>
  <c r="N43" i="16"/>
  <c r="K43" i="16"/>
  <c r="AX42" i="16"/>
  <c r="AU42" i="16"/>
  <c r="AR42" i="16"/>
  <c r="AO42" i="16"/>
  <c r="AL42" i="16"/>
  <c r="AI42" i="16"/>
  <c r="AF42" i="16"/>
  <c r="AC42" i="16"/>
  <c r="Z42" i="16"/>
  <c r="W42" i="16"/>
  <c r="T42" i="16"/>
  <c r="Q42" i="16"/>
  <c r="N42" i="16"/>
  <c r="K42" i="16"/>
  <c r="H42" i="16"/>
  <c r="H55" i="16"/>
  <c r="AX41" i="16"/>
  <c r="AU41" i="16"/>
  <c r="AR41" i="16"/>
  <c r="AO41" i="16"/>
  <c r="AL41" i="16"/>
  <c r="AI41" i="16"/>
  <c r="AF41" i="16"/>
  <c r="AC41" i="16"/>
  <c r="Z41" i="16"/>
  <c r="W41" i="16"/>
  <c r="T41" i="16"/>
  <c r="Q41" i="16"/>
  <c r="N41" i="16"/>
  <c r="K41" i="16"/>
  <c r="H41" i="16"/>
  <c r="AX40" i="16"/>
  <c r="AU40" i="16"/>
  <c r="AR40" i="16"/>
  <c r="AO40" i="16"/>
  <c r="AL40" i="16"/>
  <c r="AI40" i="16"/>
  <c r="AF40" i="16"/>
  <c r="AC40" i="16"/>
  <c r="Z40" i="16"/>
  <c r="W40" i="16"/>
  <c r="T40" i="16"/>
  <c r="Q40" i="16"/>
  <c r="N40" i="16"/>
  <c r="K40" i="16"/>
  <c r="H40" i="16"/>
  <c r="AX39" i="16"/>
  <c r="AU39" i="16"/>
  <c r="AR39" i="16"/>
  <c r="AO39" i="16"/>
  <c r="AL39" i="16"/>
  <c r="AI39" i="16"/>
  <c r="AF39" i="16"/>
  <c r="AC39" i="16"/>
  <c r="Z39" i="16"/>
  <c r="W39" i="16"/>
  <c r="T39" i="16"/>
  <c r="Q39" i="16"/>
  <c r="N39" i="16"/>
  <c r="K39" i="16"/>
  <c r="BH167" i="16"/>
  <c r="BH166" i="16"/>
  <c r="BH165" i="16"/>
  <c r="BH164" i="16"/>
  <c r="BH163" i="16"/>
  <c r="BH162" i="16"/>
  <c r="BH161" i="16"/>
  <c r="BH160" i="16"/>
  <c r="BH159" i="16"/>
  <c r="BH158" i="16"/>
  <c r="BH157" i="16"/>
  <c r="BH156" i="16"/>
  <c r="BH155" i="16"/>
  <c r="BH154" i="16"/>
  <c r="BH153" i="16"/>
  <c r="BH152" i="16"/>
  <c r="BH151" i="16"/>
  <c r="BH150" i="16"/>
  <c r="BH149" i="16"/>
  <c r="BH148" i="16"/>
  <c r="BH147" i="16"/>
  <c r="BH146" i="16"/>
  <c r="BH145" i="16"/>
  <c r="BH144" i="16"/>
  <c r="BH143" i="16"/>
  <c r="BH142" i="16"/>
  <c r="BH141" i="16"/>
  <c r="BH140" i="16"/>
  <c r="BH139" i="16"/>
  <c r="BH131" i="16"/>
  <c r="BH130" i="16"/>
  <c r="BH129" i="16"/>
  <c r="BH128" i="16"/>
  <c r="BH120" i="16"/>
  <c r="BH119" i="16"/>
  <c r="BH118" i="16"/>
  <c r="BH117" i="16"/>
  <c r="BH116" i="16"/>
  <c r="BH115" i="16"/>
  <c r="BH114" i="16"/>
  <c r="BH113" i="16"/>
  <c r="BH112" i="16"/>
  <c r="BH104" i="16"/>
  <c r="BH103" i="16"/>
  <c r="BH102" i="16"/>
  <c r="BH101" i="16"/>
  <c r="BH100" i="16"/>
  <c r="BH99" i="16"/>
  <c r="BH98" i="16"/>
  <c r="BH97" i="16"/>
  <c r="BH96" i="16"/>
  <c r="BH95" i="16"/>
  <c r="BH94" i="16"/>
  <c r="BH93" i="16"/>
  <c r="BH92" i="16"/>
  <c r="BH91" i="16"/>
  <c r="BH90" i="16"/>
  <c r="BH89" i="16"/>
  <c r="BH88" i="16"/>
  <c r="BH87" i="16"/>
  <c r="BH86" i="16"/>
  <c r="BH85" i="16"/>
  <c r="BH84" i="16"/>
  <c r="BH83" i="16"/>
  <c r="BH82" i="16"/>
  <c r="BH81" i="16"/>
  <c r="H68" i="16"/>
  <c r="H67" i="16"/>
  <c r="AP66" i="16"/>
  <c r="H66" i="16"/>
  <c r="H65" i="16"/>
  <c r="AP64" i="16"/>
  <c r="H64" i="16"/>
  <c r="H63" i="16"/>
  <c r="H62" i="16"/>
  <c r="H61" i="16"/>
  <c r="H60" i="16"/>
  <c r="H59" i="16"/>
  <c r="BE58" i="16"/>
  <c r="BD58" i="16"/>
  <c r="BA58" i="16"/>
  <c r="H58" i="16"/>
  <c r="H57" i="16"/>
  <c r="H56" i="16"/>
  <c r="BF53" i="16"/>
  <c r="BG53" i="16" s="1"/>
  <c r="CJ52" i="16"/>
  <c r="CI52" i="16"/>
  <c r="CH52" i="16"/>
  <c r="CE52" i="16"/>
  <c r="BU52" i="16"/>
  <c r="CJ51" i="16"/>
  <c r="CK51" i="16" s="1"/>
  <c r="CI51" i="16"/>
  <c r="CH51" i="16"/>
  <c r="CE51" i="16"/>
  <c r="CJ50" i="16"/>
  <c r="CK50" i="16" s="1"/>
  <c r="CI50" i="16"/>
  <c r="CH50" i="16"/>
  <c r="CE50" i="16"/>
  <c r="H50" i="16"/>
  <c r="CJ49" i="16"/>
  <c r="CK49" i="16" s="1"/>
  <c r="CI49" i="16"/>
  <c r="CH49" i="16"/>
  <c r="CE49" i="16"/>
  <c r="CJ48" i="16"/>
  <c r="CI48" i="16"/>
  <c r="CH48" i="16"/>
  <c r="CE48" i="16"/>
  <c r="CJ47" i="16"/>
  <c r="CI47" i="16"/>
  <c r="CH47" i="16"/>
  <c r="CE47" i="16"/>
  <c r="H47" i="16"/>
  <c r="CJ46" i="16"/>
  <c r="CI46" i="16"/>
  <c r="CH46" i="16"/>
  <c r="CE46" i="16"/>
  <c r="CJ45" i="16"/>
  <c r="CI45" i="16"/>
  <c r="CH45" i="16"/>
  <c r="CE45" i="16"/>
  <c r="H45" i="16"/>
  <c r="CJ44" i="16"/>
  <c r="CI44" i="16"/>
  <c r="CH44" i="16"/>
  <c r="CE44" i="16"/>
  <c r="H44" i="16"/>
  <c r="CJ43" i="16"/>
  <c r="CI43" i="16"/>
  <c r="CH43" i="16"/>
  <c r="CE43" i="16"/>
  <c r="H43" i="16"/>
  <c r="CJ42" i="16"/>
  <c r="CK42" i="16" s="1"/>
  <c r="CI42" i="16"/>
  <c r="CH42" i="16"/>
  <c r="CE42" i="16"/>
  <c r="H39" i="16"/>
  <c r="BP36" i="16"/>
  <c r="BP35" i="16"/>
  <c r="AO34" i="16"/>
  <c r="C34" i="16"/>
  <c r="AO33" i="16"/>
  <c r="Y33" i="16"/>
  <c r="W33" i="16"/>
  <c r="C33" i="16"/>
  <c r="AO32" i="16"/>
  <c r="C32" i="16"/>
  <c r="AO31" i="16"/>
  <c r="C31" i="16"/>
  <c r="AO30" i="16"/>
  <c r="C30" i="16"/>
  <c r="AO29" i="16"/>
  <c r="C29" i="16"/>
  <c r="AO28" i="16"/>
  <c r="C28" i="16"/>
  <c r="AO27" i="16"/>
  <c r="C27" i="16"/>
  <c r="AO26" i="16"/>
  <c r="C26" i="16"/>
  <c r="AO25" i="16"/>
  <c r="C25" i="16"/>
  <c r="AO24" i="16"/>
  <c r="C24" i="16"/>
  <c r="AO23" i="16"/>
  <c r="C23" i="16"/>
  <c r="AO22" i="16"/>
  <c r="C22" i="16"/>
  <c r="AO21" i="16"/>
  <c r="AO20" i="16"/>
  <c r="AO19" i="16"/>
  <c r="AO18" i="16"/>
  <c r="AO17" i="16"/>
  <c r="AO16" i="16"/>
  <c r="AO15" i="16"/>
  <c r="AO14" i="16"/>
  <c r="AO13" i="16"/>
  <c r="AO12" i="16"/>
  <c r="AO11" i="16"/>
  <c r="AO10" i="16"/>
  <c r="AO9" i="16"/>
  <c r="AO8" i="16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BH167" i="15"/>
  <c r="BH166" i="15"/>
  <c r="BH165" i="15"/>
  <c r="BH164" i="15"/>
  <c r="BH163" i="15"/>
  <c r="BH162" i="15"/>
  <c r="BH161" i="15"/>
  <c r="BH160" i="15"/>
  <c r="BH159" i="15"/>
  <c r="BH158" i="15"/>
  <c r="BH157" i="15"/>
  <c r="BH156" i="15"/>
  <c r="BH155" i="15"/>
  <c r="BH154" i="15"/>
  <c r="BH153" i="15"/>
  <c r="BH152" i="15"/>
  <c r="BH151" i="15"/>
  <c r="BH150" i="15"/>
  <c r="BH149" i="15"/>
  <c r="BH148" i="15"/>
  <c r="BH147" i="15"/>
  <c r="BH146" i="15"/>
  <c r="BH145" i="15"/>
  <c r="BH144" i="15"/>
  <c r="BH143" i="15"/>
  <c r="BH142" i="15"/>
  <c r="BH141" i="15"/>
  <c r="BH140" i="15"/>
  <c r="BH139" i="15"/>
  <c r="BH131" i="15"/>
  <c r="BH130" i="15"/>
  <c r="BH129" i="15"/>
  <c r="BH128" i="15"/>
  <c r="BH120" i="15"/>
  <c r="BH119" i="15"/>
  <c r="BH118" i="15"/>
  <c r="BH117" i="15"/>
  <c r="BH116" i="15"/>
  <c r="BH115" i="15"/>
  <c r="BH114" i="15"/>
  <c r="BH113" i="15"/>
  <c r="BH112" i="15"/>
  <c r="BH104" i="15"/>
  <c r="BH103" i="15"/>
  <c r="BH102" i="15"/>
  <c r="BH101" i="15"/>
  <c r="BH100" i="15"/>
  <c r="BH99" i="15"/>
  <c r="BH98" i="15"/>
  <c r="BH97" i="15"/>
  <c r="BH96" i="15"/>
  <c r="BH95" i="15"/>
  <c r="BH94" i="15"/>
  <c r="BH93" i="15"/>
  <c r="BH92" i="15"/>
  <c r="BH91" i="15"/>
  <c r="BH90" i="15"/>
  <c r="BH89" i="15"/>
  <c r="BH88" i="15"/>
  <c r="BH87" i="15"/>
  <c r="BH86" i="15"/>
  <c r="BH85" i="15"/>
  <c r="BH84" i="15"/>
  <c r="BH83" i="15"/>
  <c r="BH82" i="15"/>
  <c r="BH81" i="15"/>
  <c r="H68" i="15"/>
  <c r="H67" i="15"/>
  <c r="H66" i="15"/>
  <c r="H65" i="15"/>
  <c r="AQ64" i="15"/>
  <c r="H64" i="15"/>
  <c r="H63" i="15"/>
  <c r="H62" i="15"/>
  <c r="H61" i="15"/>
  <c r="H60" i="15"/>
  <c r="H59" i="15"/>
  <c r="H58" i="15"/>
  <c r="BF53" i="15"/>
  <c r="BE53" i="15"/>
  <c r="BD53" i="15"/>
  <c r="BA53" i="15"/>
  <c r="CJ52" i="15"/>
  <c r="CI52" i="15"/>
  <c r="CH52" i="15"/>
  <c r="CE52" i="15"/>
  <c r="AZ52" i="15"/>
  <c r="AY52" i="15"/>
  <c r="V68" i="15" s="1"/>
  <c r="AX52" i="15"/>
  <c r="AW52" i="15"/>
  <c r="AV52" i="15"/>
  <c r="U68" i="15" s="1"/>
  <c r="AU52" i="15"/>
  <c r="AT52" i="15"/>
  <c r="AS52" i="15"/>
  <c r="T68" i="15" s="1"/>
  <c r="AR52" i="15"/>
  <c r="AQ52" i="15"/>
  <c r="AP52" i="15"/>
  <c r="S68" i="15" s="1"/>
  <c r="AO52" i="15"/>
  <c r="AN52" i="15"/>
  <c r="AM52" i="15"/>
  <c r="R68" i="15" s="1"/>
  <c r="AL52" i="15"/>
  <c r="AK52" i="15"/>
  <c r="AJ52" i="15"/>
  <c r="Q68" i="15" s="1"/>
  <c r="AI52" i="15"/>
  <c r="AH52" i="15"/>
  <c r="AG52" i="15"/>
  <c r="P68" i="15" s="1"/>
  <c r="AF52" i="15"/>
  <c r="AE52" i="15"/>
  <c r="AD52" i="15"/>
  <c r="O68" i="15" s="1"/>
  <c r="AC52" i="15"/>
  <c r="AB52" i="15"/>
  <c r="AA52" i="15"/>
  <c r="N68" i="15" s="1"/>
  <c r="Z52" i="15"/>
  <c r="Y52" i="15"/>
  <c r="X52" i="15"/>
  <c r="M68" i="15" s="1"/>
  <c r="W52" i="15"/>
  <c r="V52" i="15"/>
  <c r="U52" i="15"/>
  <c r="L68" i="15" s="1"/>
  <c r="T52" i="15"/>
  <c r="S52" i="15"/>
  <c r="R52" i="15"/>
  <c r="K68" i="15" s="1"/>
  <c r="Q52" i="15"/>
  <c r="P52" i="15"/>
  <c r="O52" i="15"/>
  <c r="J68" i="15" s="1"/>
  <c r="N52" i="15"/>
  <c r="M52" i="15"/>
  <c r="L52" i="15"/>
  <c r="I68" i="15" s="1"/>
  <c r="K52" i="15"/>
  <c r="J52" i="15"/>
  <c r="I52" i="15"/>
  <c r="H52" i="15"/>
  <c r="CJ51" i="15"/>
  <c r="CK51" i="15" s="1"/>
  <c r="CI51" i="15"/>
  <c r="CH51" i="15"/>
  <c r="CE51" i="15"/>
  <c r="AZ51" i="15"/>
  <c r="AY51" i="15"/>
  <c r="V67" i="15" s="1"/>
  <c r="AX51" i="15"/>
  <c r="AW51" i="15"/>
  <c r="AV51" i="15"/>
  <c r="U67" i="15" s="1"/>
  <c r="AU51" i="15"/>
  <c r="AT51" i="15"/>
  <c r="AS51" i="15"/>
  <c r="T67" i="15" s="1"/>
  <c r="AR51" i="15"/>
  <c r="AQ51" i="15"/>
  <c r="AP51" i="15"/>
  <c r="S67" i="15" s="1"/>
  <c r="AO51" i="15"/>
  <c r="AN51" i="15"/>
  <c r="AM51" i="15"/>
  <c r="R67" i="15" s="1"/>
  <c r="AL51" i="15"/>
  <c r="AK51" i="15"/>
  <c r="AJ51" i="15"/>
  <c r="Q67" i="15" s="1"/>
  <c r="AI51" i="15"/>
  <c r="AH51" i="15"/>
  <c r="AG51" i="15"/>
  <c r="P67" i="15" s="1"/>
  <c r="AF51" i="15"/>
  <c r="AE51" i="15"/>
  <c r="AD51" i="15"/>
  <c r="O67" i="15" s="1"/>
  <c r="AC51" i="15"/>
  <c r="AB51" i="15"/>
  <c r="AA51" i="15"/>
  <c r="N67" i="15" s="1"/>
  <c r="Z51" i="15"/>
  <c r="Y51" i="15"/>
  <c r="X51" i="15"/>
  <c r="M67" i="15" s="1"/>
  <c r="W51" i="15"/>
  <c r="V51" i="15"/>
  <c r="U51" i="15"/>
  <c r="L67" i="15" s="1"/>
  <c r="T51" i="15"/>
  <c r="S51" i="15"/>
  <c r="R51" i="15"/>
  <c r="K67" i="15" s="1"/>
  <c r="Q51" i="15"/>
  <c r="P51" i="15"/>
  <c r="O51" i="15"/>
  <c r="J67" i="15" s="1"/>
  <c r="N51" i="15"/>
  <c r="M51" i="15"/>
  <c r="L51" i="15"/>
  <c r="I67" i="15" s="1"/>
  <c r="K51" i="15"/>
  <c r="J51" i="15"/>
  <c r="I51" i="15"/>
  <c r="H51" i="15"/>
  <c r="CJ50" i="15"/>
  <c r="CI50" i="15"/>
  <c r="CH50" i="15"/>
  <c r="CE50" i="15"/>
  <c r="AZ50" i="15"/>
  <c r="AY50" i="15"/>
  <c r="V66" i="15" s="1"/>
  <c r="AX50" i="15"/>
  <c r="AW50" i="15"/>
  <c r="AV50" i="15"/>
  <c r="U66" i="15" s="1"/>
  <c r="AU50" i="15"/>
  <c r="AT50" i="15"/>
  <c r="AS50" i="15"/>
  <c r="T66" i="15" s="1"/>
  <c r="AR50" i="15"/>
  <c r="AQ50" i="15"/>
  <c r="AP50" i="15"/>
  <c r="S66" i="15" s="1"/>
  <c r="AO50" i="15"/>
  <c r="AN50" i="15"/>
  <c r="AM50" i="15"/>
  <c r="R66" i="15" s="1"/>
  <c r="AL50" i="15"/>
  <c r="AK50" i="15"/>
  <c r="AJ50" i="15"/>
  <c r="Q66" i="15" s="1"/>
  <c r="AI50" i="15"/>
  <c r="AH50" i="15"/>
  <c r="AG50" i="15"/>
  <c r="P66" i="15" s="1"/>
  <c r="AF50" i="15"/>
  <c r="AE50" i="15"/>
  <c r="AD50" i="15"/>
  <c r="O66" i="15" s="1"/>
  <c r="AC50" i="15"/>
  <c r="AB50" i="15"/>
  <c r="AA50" i="15"/>
  <c r="N66" i="15" s="1"/>
  <c r="Z50" i="15"/>
  <c r="Y50" i="15"/>
  <c r="X50" i="15"/>
  <c r="M66" i="15" s="1"/>
  <c r="W50" i="15"/>
  <c r="V50" i="15"/>
  <c r="U50" i="15"/>
  <c r="L66" i="15" s="1"/>
  <c r="T50" i="15"/>
  <c r="S50" i="15"/>
  <c r="R50" i="15"/>
  <c r="K66" i="15" s="1"/>
  <c r="Q50" i="15"/>
  <c r="P50" i="15"/>
  <c r="O50" i="15"/>
  <c r="J66" i="15" s="1"/>
  <c r="N50" i="15"/>
  <c r="M50" i="15"/>
  <c r="L50" i="15"/>
  <c r="I66" i="15" s="1"/>
  <c r="K50" i="15"/>
  <c r="J50" i="15"/>
  <c r="I50" i="15"/>
  <c r="H50" i="15"/>
  <c r="CJ49" i="15"/>
  <c r="CI49" i="15"/>
  <c r="CH49" i="15"/>
  <c r="CE49" i="15"/>
  <c r="AZ49" i="15"/>
  <c r="AY49" i="15"/>
  <c r="V65" i="15" s="1"/>
  <c r="AX49" i="15"/>
  <c r="AW49" i="15"/>
  <c r="AV49" i="15"/>
  <c r="U65" i="15" s="1"/>
  <c r="AU49" i="15"/>
  <c r="AT49" i="15"/>
  <c r="AS49" i="15"/>
  <c r="T65" i="15" s="1"/>
  <c r="AR49" i="15"/>
  <c r="AQ49" i="15"/>
  <c r="AP49" i="15"/>
  <c r="S65" i="15" s="1"/>
  <c r="AO49" i="15"/>
  <c r="AN49" i="15"/>
  <c r="AM49" i="15"/>
  <c r="R65" i="15" s="1"/>
  <c r="AL49" i="15"/>
  <c r="AK49" i="15"/>
  <c r="AJ49" i="15"/>
  <c r="Q65" i="15" s="1"/>
  <c r="AI49" i="15"/>
  <c r="AH49" i="15"/>
  <c r="AG49" i="15"/>
  <c r="P65" i="15" s="1"/>
  <c r="AF49" i="15"/>
  <c r="AE49" i="15"/>
  <c r="AD49" i="15"/>
  <c r="O65" i="15" s="1"/>
  <c r="AC49" i="15"/>
  <c r="AB49" i="15"/>
  <c r="AA49" i="15"/>
  <c r="N65" i="15" s="1"/>
  <c r="Z49" i="15"/>
  <c r="Y49" i="15"/>
  <c r="X49" i="15"/>
  <c r="M65" i="15" s="1"/>
  <c r="W49" i="15"/>
  <c r="V49" i="15"/>
  <c r="U49" i="15"/>
  <c r="L65" i="15" s="1"/>
  <c r="T49" i="15"/>
  <c r="S49" i="15"/>
  <c r="R49" i="15"/>
  <c r="K65" i="15" s="1"/>
  <c r="Q49" i="15"/>
  <c r="P49" i="15"/>
  <c r="O49" i="15"/>
  <c r="J65" i="15" s="1"/>
  <c r="N49" i="15"/>
  <c r="M49" i="15"/>
  <c r="L49" i="15"/>
  <c r="I65" i="15" s="1"/>
  <c r="K49" i="15"/>
  <c r="J49" i="15"/>
  <c r="I49" i="15"/>
  <c r="H49" i="15"/>
  <c r="CJ48" i="15"/>
  <c r="CI48" i="15"/>
  <c r="CH48" i="15"/>
  <c r="CE48" i="15"/>
  <c r="AZ48" i="15"/>
  <c r="AY48" i="15"/>
  <c r="V64" i="15" s="1"/>
  <c r="AX48" i="15"/>
  <c r="AW48" i="15"/>
  <c r="AV48" i="15"/>
  <c r="U64" i="15" s="1"/>
  <c r="AU48" i="15"/>
  <c r="AT48" i="15"/>
  <c r="AS48" i="15"/>
  <c r="T64" i="15" s="1"/>
  <c r="AR48" i="15"/>
  <c r="AQ48" i="15"/>
  <c r="AP48" i="15"/>
  <c r="S64" i="15" s="1"/>
  <c r="AO48" i="15"/>
  <c r="AN48" i="15"/>
  <c r="AM48" i="15"/>
  <c r="R64" i="15" s="1"/>
  <c r="AL48" i="15"/>
  <c r="AK48" i="15"/>
  <c r="AJ48" i="15"/>
  <c r="Q64" i="15" s="1"/>
  <c r="AI48" i="15"/>
  <c r="AH48" i="15"/>
  <c r="AG48" i="15"/>
  <c r="P64" i="15" s="1"/>
  <c r="AF48" i="15"/>
  <c r="AE48" i="15"/>
  <c r="AD48" i="15"/>
  <c r="O64" i="15" s="1"/>
  <c r="AC48" i="15"/>
  <c r="AB48" i="15"/>
  <c r="AA48" i="15"/>
  <c r="N64" i="15" s="1"/>
  <c r="Z48" i="15"/>
  <c r="Y48" i="15"/>
  <c r="X48" i="15"/>
  <c r="M64" i="15" s="1"/>
  <c r="W48" i="15"/>
  <c r="V48" i="15"/>
  <c r="U48" i="15"/>
  <c r="L64" i="15" s="1"/>
  <c r="T48" i="15"/>
  <c r="S48" i="15"/>
  <c r="R48" i="15"/>
  <c r="K64" i="15" s="1"/>
  <c r="Q48" i="15"/>
  <c r="P48" i="15"/>
  <c r="O48" i="15"/>
  <c r="J64" i="15" s="1"/>
  <c r="N48" i="15"/>
  <c r="M48" i="15"/>
  <c r="L48" i="15"/>
  <c r="I64" i="15" s="1"/>
  <c r="K48" i="15"/>
  <c r="J48" i="15"/>
  <c r="I48" i="15"/>
  <c r="H48" i="15"/>
  <c r="CJ47" i="15"/>
  <c r="CI47" i="15"/>
  <c r="CH47" i="15"/>
  <c r="CE47" i="15"/>
  <c r="AZ47" i="15"/>
  <c r="AY47" i="15"/>
  <c r="V63" i="15" s="1"/>
  <c r="AX47" i="15"/>
  <c r="AW47" i="15"/>
  <c r="AV47" i="15"/>
  <c r="U63" i="15" s="1"/>
  <c r="AU47" i="15"/>
  <c r="AT47" i="15"/>
  <c r="AS47" i="15"/>
  <c r="T63" i="15" s="1"/>
  <c r="AR47" i="15"/>
  <c r="AQ47" i="15"/>
  <c r="AP47" i="15"/>
  <c r="S63" i="15" s="1"/>
  <c r="AO47" i="15"/>
  <c r="AN47" i="15"/>
  <c r="AM47" i="15"/>
  <c r="R63" i="15" s="1"/>
  <c r="AL47" i="15"/>
  <c r="AK47" i="15"/>
  <c r="AJ47" i="15"/>
  <c r="Q63" i="15" s="1"/>
  <c r="AI47" i="15"/>
  <c r="AH47" i="15"/>
  <c r="AG47" i="15"/>
  <c r="P63" i="15" s="1"/>
  <c r="AF47" i="15"/>
  <c r="AE47" i="15"/>
  <c r="AD47" i="15"/>
  <c r="O63" i="15" s="1"/>
  <c r="AC47" i="15"/>
  <c r="AB47" i="15"/>
  <c r="AA47" i="15"/>
  <c r="N63" i="15" s="1"/>
  <c r="Z47" i="15"/>
  <c r="Y47" i="15"/>
  <c r="X47" i="15"/>
  <c r="M63" i="15" s="1"/>
  <c r="W47" i="15"/>
  <c r="V47" i="15"/>
  <c r="U47" i="15"/>
  <c r="L63" i="15" s="1"/>
  <c r="T47" i="15"/>
  <c r="S47" i="15"/>
  <c r="R47" i="15"/>
  <c r="K63" i="15" s="1"/>
  <c r="Q47" i="15"/>
  <c r="P47" i="15"/>
  <c r="O47" i="15"/>
  <c r="J63" i="15" s="1"/>
  <c r="N47" i="15"/>
  <c r="M47" i="15"/>
  <c r="L47" i="15"/>
  <c r="I63" i="15" s="1"/>
  <c r="K47" i="15"/>
  <c r="J47" i="15"/>
  <c r="I47" i="15"/>
  <c r="H47" i="15"/>
  <c r="CJ46" i="15"/>
  <c r="CI46" i="15"/>
  <c r="CH46" i="15"/>
  <c r="CE46" i="15"/>
  <c r="AZ46" i="15"/>
  <c r="AY46" i="15"/>
  <c r="V62" i="15" s="1"/>
  <c r="AX46" i="15"/>
  <c r="AW46" i="15"/>
  <c r="AV46" i="15"/>
  <c r="U62" i="15" s="1"/>
  <c r="AU46" i="15"/>
  <c r="AT46" i="15"/>
  <c r="AS46" i="15"/>
  <c r="T62" i="15" s="1"/>
  <c r="AR46" i="15"/>
  <c r="AQ46" i="15"/>
  <c r="AP46" i="15"/>
  <c r="S62" i="15" s="1"/>
  <c r="AO46" i="15"/>
  <c r="AN46" i="15"/>
  <c r="AM46" i="15"/>
  <c r="R62" i="15" s="1"/>
  <c r="AL46" i="15"/>
  <c r="AK46" i="15"/>
  <c r="AJ46" i="15"/>
  <c r="Q62" i="15" s="1"/>
  <c r="AI46" i="15"/>
  <c r="AH46" i="15"/>
  <c r="AG46" i="15"/>
  <c r="P62" i="15" s="1"/>
  <c r="AF46" i="15"/>
  <c r="AE46" i="15"/>
  <c r="AD46" i="15"/>
  <c r="O62" i="15" s="1"/>
  <c r="AC46" i="15"/>
  <c r="AB46" i="15"/>
  <c r="AA46" i="15"/>
  <c r="N62" i="15" s="1"/>
  <c r="Z46" i="15"/>
  <c r="Y46" i="15"/>
  <c r="X46" i="15"/>
  <c r="M62" i="15" s="1"/>
  <c r="W46" i="15"/>
  <c r="V46" i="15"/>
  <c r="U46" i="15"/>
  <c r="L62" i="15" s="1"/>
  <c r="T46" i="15"/>
  <c r="S46" i="15"/>
  <c r="R46" i="15"/>
  <c r="K62" i="15" s="1"/>
  <c r="Q46" i="15"/>
  <c r="P46" i="15"/>
  <c r="O46" i="15"/>
  <c r="J62" i="15" s="1"/>
  <c r="N46" i="15"/>
  <c r="M46" i="15"/>
  <c r="L46" i="15"/>
  <c r="I62" i="15" s="1"/>
  <c r="K46" i="15"/>
  <c r="J46" i="15"/>
  <c r="I46" i="15"/>
  <c r="H46" i="15"/>
  <c r="CJ45" i="15"/>
  <c r="CI45" i="15"/>
  <c r="CH45" i="15"/>
  <c r="CE45" i="15"/>
  <c r="AZ45" i="15"/>
  <c r="AY45" i="15"/>
  <c r="V61" i="15" s="1"/>
  <c r="AX45" i="15"/>
  <c r="AW45" i="15"/>
  <c r="AV45" i="15"/>
  <c r="U61" i="15" s="1"/>
  <c r="AU45" i="15"/>
  <c r="AT45" i="15"/>
  <c r="AS45" i="15"/>
  <c r="T61" i="15" s="1"/>
  <c r="AR45" i="15"/>
  <c r="AQ45" i="15"/>
  <c r="AP45" i="15"/>
  <c r="S61" i="15" s="1"/>
  <c r="AO45" i="15"/>
  <c r="AN45" i="15"/>
  <c r="AM45" i="15"/>
  <c r="R61" i="15" s="1"/>
  <c r="AL45" i="15"/>
  <c r="AK45" i="15"/>
  <c r="AJ45" i="15"/>
  <c r="Q61" i="15" s="1"/>
  <c r="AI45" i="15"/>
  <c r="AH45" i="15"/>
  <c r="AG45" i="15"/>
  <c r="P61" i="15" s="1"/>
  <c r="AF45" i="15"/>
  <c r="AE45" i="15"/>
  <c r="AD45" i="15"/>
  <c r="O61" i="15" s="1"/>
  <c r="AC45" i="15"/>
  <c r="AB45" i="15"/>
  <c r="AA45" i="15"/>
  <c r="N61" i="15" s="1"/>
  <c r="Z45" i="15"/>
  <c r="Y45" i="15"/>
  <c r="X45" i="15"/>
  <c r="M61" i="15" s="1"/>
  <c r="W45" i="15"/>
  <c r="V45" i="15"/>
  <c r="U45" i="15"/>
  <c r="L61" i="15" s="1"/>
  <c r="T45" i="15"/>
  <c r="S45" i="15"/>
  <c r="R45" i="15"/>
  <c r="K61" i="15" s="1"/>
  <c r="Q45" i="15"/>
  <c r="P45" i="15"/>
  <c r="O45" i="15"/>
  <c r="J61" i="15" s="1"/>
  <c r="N45" i="15"/>
  <c r="M45" i="15"/>
  <c r="L45" i="15"/>
  <c r="I61" i="15" s="1"/>
  <c r="K45" i="15"/>
  <c r="J45" i="15"/>
  <c r="I45" i="15"/>
  <c r="H45" i="15"/>
  <c r="CJ44" i="15"/>
  <c r="CI44" i="15"/>
  <c r="CH44" i="15"/>
  <c r="CE44" i="15"/>
  <c r="AZ44" i="15"/>
  <c r="AY44" i="15"/>
  <c r="V60" i="15" s="1"/>
  <c r="AX44" i="15"/>
  <c r="AW44" i="15"/>
  <c r="AV44" i="15"/>
  <c r="U60" i="15" s="1"/>
  <c r="AU44" i="15"/>
  <c r="AT44" i="15"/>
  <c r="AS44" i="15"/>
  <c r="T60" i="15" s="1"/>
  <c r="AR44" i="15"/>
  <c r="AQ44" i="15"/>
  <c r="AP44" i="15"/>
  <c r="S60" i="15" s="1"/>
  <c r="AO44" i="15"/>
  <c r="AN44" i="15"/>
  <c r="AM44" i="15"/>
  <c r="R60" i="15" s="1"/>
  <c r="AL44" i="15"/>
  <c r="AK44" i="15"/>
  <c r="AJ44" i="15"/>
  <c r="Q60" i="15" s="1"/>
  <c r="AI44" i="15"/>
  <c r="AH44" i="15"/>
  <c r="AG44" i="15"/>
  <c r="P60" i="15" s="1"/>
  <c r="AF44" i="15"/>
  <c r="AE44" i="15"/>
  <c r="AD44" i="15"/>
  <c r="O60" i="15" s="1"/>
  <c r="AC44" i="15"/>
  <c r="AB44" i="15"/>
  <c r="AA44" i="15"/>
  <c r="N60" i="15" s="1"/>
  <c r="Z44" i="15"/>
  <c r="Y44" i="15"/>
  <c r="X44" i="15"/>
  <c r="M60" i="15" s="1"/>
  <c r="W44" i="15"/>
  <c r="V44" i="15"/>
  <c r="U44" i="15"/>
  <c r="L60" i="15" s="1"/>
  <c r="T44" i="15"/>
  <c r="S44" i="15"/>
  <c r="R44" i="15"/>
  <c r="K60" i="15" s="1"/>
  <c r="Q44" i="15"/>
  <c r="P44" i="15"/>
  <c r="O44" i="15"/>
  <c r="J60" i="15" s="1"/>
  <c r="N44" i="15"/>
  <c r="M44" i="15"/>
  <c r="L44" i="15"/>
  <c r="I60" i="15" s="1"/>
  <c r="K44" i="15"/>
  <c r="J44" i="15"/>
  <c r="I44" i="15"/>
  <c r="H44" i="15"/>
  <c r="CJ43" i="15"/>
  <c r="CK43" i="15" s="1"/>
  <c r="CI43" i="15"/>
  <c r="CH43" i="15"/>
  <c r="CE43" i="15"/>
  <c r="AZ43" i="15"/>
  <c r="AY43" i="15"/>
  <c r="V59" i="15" s="1"/>
  <c r="AX43" i="15"/>
  <c r="AW43" i="15"/>
  <c r="AV43" i="15"/>
  <c r="U59" i="15" s="1"/>
  <c r="AU43" i="15"/>
  <c r="AT43" i="15"/>
  <c r="AS43" i="15"/>
  <c r="T59" i="15" s="1"/>
  <c r="AR43" i="15"/>
  <c r="AQ43" i="15"/>
  <c r="AP43" i="15"/>
  <c r="S59" i="15" s="1"/>
  <c r="AO43" i="15"/>
  <c r="AN43" i="15"/>
  <c r="AM43" i="15"/>
  <c r="R59" i="15" s="1"/>
  <c r="AL43" i="15"/>
  <c r="AK43" i="15"/>
  <c r="AJ43" i="15"/>
  <c r="Q59" i="15" s="1"/>
  <c r="AI43" i="15"/>
  <c r="AH43" i="15"/>
  <c r="AG43" i="15"/>
  <c r="P59" i="15" s="1"/>
  <c r="AF43" i="15"/>
  <c r="AE43" i="15"/>
  <c r="AD43" i="15"/>
  <c r="O59" i="15" s="1"/>
  <c r="AC43" i="15"/>
  <c r="AB43" i="15"/>
  <c r="AA43" i="15"/>
  <c r="N59" i="15" s="1"/>
  <c r="Z43" i="15"/>
  <c r="Y43" i="15"/>
  <c r="X43" i="15"/>
  <c r="M59" i="15" s="1"/>
  <c r="W43" i="15"/>
  <c r="V43" i="15"/>
  <c r="U43" i="15"/>
  <c r="L59" i="15" s="1"/>
  <c r="T43" i="15"/>
  <c r="S43" i="15"/>
  <c r="R43" i="15"/>
  <c r="K59" i="15" s="1"/>
  <c r="Q43" i="15"/>
  <c r="P43" i="15"/>
  <c r="O43" i="15"/>
  <c r="J59" i="15" s="1"/>
  <c r="N43" i="15"/>
  <c r="M43" i="15"/>
  <c r="L43" i="15"/>
  <c r="I59" i="15" s="1"/>
  <c r="K43" i="15"/>
  <c r="J43" i="15"/>
  <c r="I43" i="15"/>
  <c r="H43" i="15"/>
  <c r="CJ42" i="15"/>
  <c r="CK42" i="15" s="1"/>
  <c r="CI42" i="15"/>
  <c r="CH42" i="15"/>
  <c r="CE42" i="15"/>
  <c r="AZ42" i="15"/>
  <c r="AY42" i="15"/>
  <c r="V58" i="15" s="1"/>
  <c r="AX42" i="15"/>
  <c r="AW42" i="15"/>
  <c r="AV42" i="15"/>
  <c r="U58" i="15" s="1"/>
  <c r="AU42" i="15"/>
  <c r="AT42" i="15"/>
  <c r="AS42" i="15"/>
  <c r="T58" i="15" s="1"/>
  <c r="AR42" i="15"/>
  <c r="AQ42" i="15"/>
  <c r="AP42" i="15"/>
  <c r="S58" i="15" s="1"/>
  <c r="AO42" i="15"/>
  <c r="AN42" i="15"/>
  <c r="AM42" i="15"/>
  <c r="R58" i="15" s="1"/>
  <c r="AL42" i="15"/>
  <c r="AK42" i="15"/>
  <c r="AJ42" i="15"/>
  <c r="Q58" i="15" s="1"/>
  <c r="AI42" i="15"/>
  <c r="AH42" i="15"/>
  <c r="AG42" i="15"/>
  <c r="P58" i="15" s="1"/>
  <c r="AF42" i="15"/>
  <c r="AE42" i="15"/>
  <c r="AD42" i="15"/>
  <c r="O58" i="15" s="1"/>
  <c r="AC42" i="15"/>
  <c r="AB42" i="15"/>
  <c r="AA42" i="15"/>
  <c r="N58" i="15" s="1"/>
  <c r="Z42" i="15"/>
  <c r="Y42" i="15"/>
  <c r="X42" i="15"/>
  <c r="M58" i="15" s="1"/>
  <c r="W42" i="15"/>
  <c r="V42" i="15"/>
  <c r="U42" i="15"/>
  <c r="L58" i="15" s="1"/>
  <c r="T42" i="15"/>
  <c r="S42" i="15"/>
  <c r="R42" i="15"/>
  <c r="K58" i="15" s="1"/>
  <c r="Q42" i="15"/>
  <c r="P42" i="15"/>
  <c r="O42" i="15"/>
  <c r="J58" i="15" s="1"/>
  <c r="N42" i="15"/>
  <c r="M42" i="15"/>
  <c r="L42" i="15"/>
  <c r="I58" i="15" s="1"/>
  <c r="K42" i="15"/>
  <c r="J42" i="15"/>
  <c r="I42" i="15"/>
  <c r="H42" i="15"/>
  <c r="BP36" i="15"/>
  <c r="BP35" i="15"/>
  <c r="AO34" i="15"/>
  <c r="C34" i="15"/>
  <c r="AO33" i="15"/>
  <c r="Y33" i="15"/>
  <c r="W33" i="15"/>
  <c r="C33" i="15"/>
  <c r="AO32" i="15"/>
  <c r="C32" i="15"/>
  <c r="AO31" i="15"/>
  <c r="C31" i="15"/>
  <c r="AO30" i="15"/>
  <c r="C30" i="15"/>
  <c r="AO29" i="15"/>
  <c r="C29" i="15"/>
  <c r="AO28" i="15"/>
  <c r="C28" i="15"/>
  <c r="AO27" i="15"/>
  <c r="C27" i="15"/>
  <c r="AO26" i="15"/>
  <c r="C26" i="15"/>
  <c r="AO25" i="15"/>
  <c r="C25" i="15"/>
  <c r="AO24" i="15"/>
  <c r="C24" i="15"/>
  <c r="AO23" i="15"/>
  <c r="C23" i="15"/>
  <c r="AO22" i="15"/>
  <c r="C22" i="15"/>
  <c r="AO21" i="15"/>
  <c r="V21" i="15"/>
  <c r="AO20" i="15"/>
  <c r="AO19" i="15"/>
  <c r="AO18" i="15"/>
  <c r="AO17" i="15"/>
  <c r="AO16" i="15"/>
  <c r="AO15" i="15"/>
  <c r="AO14" i="15"/>
  <c r="AO13" i="15"/>
  <c r="AO12" i="15"/>
  <c r="AO11" i="15"/>
  <c r="AO10" i="15"/>
  <c r="AO9" i="15"/>
  <c r="AO8" i="15"/>
  <c r="P29" i="13" l="1"/>
  <c r="R29" i="13" s="1"/>
  <c r="E29" i="13" s="1"/>
  <c r="AQ42" i="13"/>
  <c r="Q268" i="13"/>
  <c r="S268" i="13" s="1"/>
  <c r="P268" i="13"/>
  <c r="R268" i="13" s="1"/>
  <c r="Y268" i="13"/>
  <c r="AM42" i="13"/>
  <c r="AP42" i="13" s="1"/>
  <c r="P28" i="13"/>
  <c r="R28" i="13" s="1"/>
  <c r="Z29" i="13"/>
  <c r="AN29" i="13" s="1"/>
  <c r="Z268" i="13"/>
  <c r="P42" i="13"/>
  <c r="R42" i="13" s="1"/>
  <c r="E42" i="13" s="1"/>
  <c r="AN82" i="13"/>
  <c r="Y251" i="13"/>
  <c r="AM251" i="13" s="1"/>
  <c r="AM82" i="13"/>
  <c r="AN81" i="13"/>
  <c r="X81" i="13" s="1"/>
  <c r="U82" i="13"/>
  <c r="E82" i="13" s="1"/>
  <c r="S82" i="13"/>
  <c r="CK52" i="15"/>
  <c r="CL46" i="15"/>
  <c r="BH125" i="16"/>
  <c r="BT47" i="16"/>
  <c r="CL43" i="15"/>
  <c r="AQ63" i="15"/>
  <c r="CL51" i="15"/>
  <c r="CL52" i="15"/>
  <c r="CL45" i="16"/>
  <c r="AQ64" i="16"/>
  <c r="AQ66" i="16"/>
  <c r="C27" i="13"/>
  <c r="C26" i="13"/>
  <c r="C23" i="13"/>
  <c r="C21" i="13"/>
  <c r="C24" i="13"/>
  <c r="BU52" i="15"/>
  <c r="BT52" i="15"/>
  <c r="CL49" i="15"/>
  <c r="AQ59" i="15"/>
  <c r="AL33" i="15"/>
  <c r="AK33" i="15"/>
  <c r="CK45" i="16"/>
  <c r="BT48" i="15"/>
  <c r="BT50" i="15"/>
  <c r="BH169" i="15"/>
  <c r="AQ63" i="16"/>
  <c r="BT43" i="16"/>
  <c r="CL43" i="16"/>
  <c r="CL52" i="16"/>
  <c r="BU46" i="15"/>
  <c r="AQ66" i="15"/>
  <c r="AP66" i="15"/>
  <c r="AQ57" i="15"/>
  <c r="AQ60" i="16"/>
  <c r="BT44" i="15"/>
  <c r="BT47" i="15"/>
  <c r="AP63" i="15"/>
  <c r="BT45" i="16"/>
  <c r="BT49" i="16"/>
  <c r="AQ53" i="16"/>
  <c r="AP59" i="16"/>
  <c r="BU39" i="16"/>
  <c r="BQ36" i="15"/>
  <c r="BU44" i="15"/>
  <c r="BT46" i="15"/>
  <c r="AQ61" i="15"/>
  <c r="BT45" i="15"/>
  <c r="BU47" i="15"/>
  <c r="AP56" i="15"/>
  <c r="BU50" i="16"/>
  <c r="BU51" i="16"/>
  <c r="AP58" i="15"/>
  <c r="AQ59" i="16"/>
  <c r="BT39" i="16"/>
  <c r="BU47" i="16"/>
  <c r="CK52" i="16"/>
  <c r="AQ54" i="16"/>
  <c r="AQ56" i="16"/>
  <c r="AK33" i="16"/>
  <c r="CK43" i="16"/>
  <c r="CL51" i="16"/>
  <c r="BT52" i="16"/>
  <c r="BT40" i="16"/>
  <c r="BU41" i="16"/>
  <c r="BU43" i="16"/>
  <c r="BT51" i="16"/>
  <c r="AP53" i="16"/>
  <c r="BH53" i="16"/>
  <c r="BU42" i="16"/>
  <c r="AP58" i="16"/>
  <c r="AQ62" i="16"/>
  <c r="AL33" i="16"/>
  <c r="BU48" i="16"/>
  <c r="BT48" i="16"/>
  <c r="BQ36" i="16"/>
  <c r="BQ35" i="16"/>
  <c r="BT44" i="16"/>
  <c r="AO7" i="16"/>
  <c r="BU40" i="16"/>
  <c r="BU44" i="16"/>
  <c r="BU46" i="16"/>
  <c r="BT46" i="16"/>
  <c r="AP55" i="16"/>
  <c r="AQ55" i="16"/>
  <c r="AP65" i="16"/>
  <c r="AQ65" i="16"/>
  <c r="BT42" i="16"/>
  <c r="BH175" i="16"/>
  <c r="BH176" i="16"/>
  <c r="BH179" i="16"/>
  <c r="BH178" i="16"/>
  <c r="BH180" i="16"/>
  <c r="BH177" i="16"/>
  <c r="CL46" i="16"/>
  <c r="CK46" i="16"/>
  <c r="CK47" i="16" s="1"/>
  <c r="AQ57" i="16"/>
  <c r="AP57" i="16"/>
  <c r="BH133" i="16"/>
  <c r="BH138" i="16"/>
  <c r="BH137" i="16"/>
  <c r="BH135" i="16"/>
  <c r="BH134" i="16"/>
  <c r="BH132" i="16"/>
  <c r="BH136" i="16"/>
  <c r="CL44" i="16"/>
  <c r="CK44" i="16"/>
  <c r="BU45" i="16"/>
  <c r="BH183" i="16"/>
  <c r="BH182" i="16"/>
  <c r="CL48" i="16"/>
  <c r="CK48" i="16"/>
  <c r="BU49" i="16"/>
  <c r="BT50" i="16"/>
  <c r="AP56" i="16"/>
  <c r="BH111" i="16"/>
  <c r="BH109" i="16"/>
  <c r="BH107" i="16"/>
  <c r="BH105" i="16"/>
  <c r="BH108" i="16"/>
  <c r="BH110" i="16"/>
  <c r="BH106" i="16"/>
  <c r="BH181" i="16"/>
  <c r="BH185" i="16"/>
  <c r="BH184" i="16"/>
  <c r="BH187" i="16"/>
  <c r="BH186" i="16"/>
  <c r="BT41" i="16"/>
  <c r="CL42" i="16"/>
  <c r="BH127" i="16"/>
  <c r="BH121" i="16"/>
  <c r="BH124" i="16"/>
  <c r="BH123" i="16"/>
  <c r="BH126" i="16"/>
  <c r="BH122" i="16"/>
  <c r="CL47" i="16"/>
  <c r="CL49" i="16"/>
  <c r="CL50" i="16"/>
  <c r="BH190" i="16"/>
  <c r="BH189" i="16"/>
  <c r="BH188" i="16"/>
  <c r="AP54" i="16"/>
  <c r="AQ58" i="16"/>
  <c r="AQ61" i="16"/>
  <c r="AP61" i="16"/>
  <c r="AP62" i="16"/>
  <c r="BH169" i="16"/>
  <c r="BH168" i="16"/>
  <c r="BH174" i="16"/>
  <c r="BH172" i="16"/>
  <c r="BH171" i="16"/>
  <c r="BH173" i="16"/>
  <c r="AP60" i="16"/>
  <c r="AP63" i="16"/>
  <c r="BH170" i="16"/>
  <c r="BT49" i="15"/>
  <c r="BU43" i="15"/>
  <c r="BT43" i="15"/>
  <c r="BH183" i="15"/>
  <c r="BH182" i="15"/>
  <c r="CL48" i="15"/>
  <c r="V22" i="15"/>
  <c r="BH106" i="15"/>
  <c r="BH111" i="15"/>
  <c r="BH105" i="15"/>
  <c r="BH110" i="15"/>
  <c r="BH108" i="15"/>
  <c r="BH107" i="15"/>
  <c r="BH109" i="15"/>
  <c r="CL42" i="15"/>
  <c r="BU45" i="15"/>
  <c r="BU48" i="15"/>
  <c r="CK48" i="15"/>
  <c r="BU50" i="15"/>
  <c r="BU51" i="15"/>
  <c r="BT51" i="15"/>
  <c r="BH53" i="15"/>
  <c r="BG53" i="15"/>
  <c r="AP61" i="15"/>
  <c r="AQ65" i="15"/>
  <c r="AP65" i="15"/>
  <c r="V8" i="15"/>
  <c r="BH136" i="15"/>
  <c r="BH135" i="15"/>
  <c r="BH134" i="15"/>
  <c r="BH138" i="15"/>
  <c r="BH132" i="15"/>
  <c r="BH137" i="15"/>
  <c r="CL44" i="15"/>
  <c r="BH133" i="15"/>
  <c r="CK44" i="15"/>
  <c r="BH181" i="15"/>
  <c r="CL47" i="15"/>
  <c r="BH186" i="15"/>
  <c r="BH187" i="15"/>
  <c r="CL50" i="15"/>
  <c r="AP59" i="15"/>
  <c r="AQ60" i="15"/>
  <c r="AQ62" i="15"/>
  <c r="BQ35" i="15"/>
  <c r="AO7" i="15"/>
  <c r="BU42" i="15"/>
  <c r="BT42" i="15"/>
  <c r="CK50" i="15"/>
  <c r="AQ56" i="15"/>
  <c r="BH175" i="15"/>
  <c r="BU49" i="15"/>
  <c r="AQ58" i="15"/>
  <c r="BH124" i="15"/>
  <c r="BH123" i="15"/>
  <c r="BH122" i="15"/>
  <c r="BH126" i="15"/>
  <c r="BH125" i="15"/>
  <c r="BH190" i="15"/>
  <c r="BH189" i="15"/>
  <c r="BH188" i="15"/>
  <c r="BH121" i="15"/>
  <c r="BH172" i="15"/>
  <c r="BH171" i="15"/>
  <c r="BH170" i="15"/>
  <c r="BH174" i="15"/>
  <c r="BH168" i="15"/>
  <c r="BH173" i="15"/>
  <c r="AP60" i="15"/>
  <c r="AP62" i="15"/>
  <c r="BH127" i="15"/>
  <c r="CK45" i="15"/>
  <c r="BH178" i="15"/>
  <c r="BH177" i="15"/>
  <c r="BH176" i="15"/>
  <c r="BH180" i="15"/>
  <c r="BH179" i="15"/>
  <c r="BH184" i="15"/>
  <c r="BH185" i="15"/>
  <c r="AP64" i="15"/>
  <c r="CL45" i="15"/>
  <c r="CK46" i="15"/>
  <c r="CK47" i="15" s="1"/>
  <c r="CK49" i="15"/>
  <c r="AP57" i="15"/>
  <c r="E268" i="13" l="1"/>
  <c r="X82" i="13"/>
  <c r="AN251" i="13"/>
  <c r="X251" i="13" s="1"/>
  <c r="AN268" i="13"/>
  <c r="AM268" i="13"/>
  <c r="AP268" i="13" s="1"/>
  <c r="AP486" i="13" s="1"/>
  <c r="AQ486" i="13" s="1"/>
  <c r="AM29" i="13"/>
  <c r="X29" i="13" s="1"/>
  <c r="X42" i="13"/>
  <c r="F266" i="13"/>
  <c r="H81" i="13"/>
  <c r="G81" i="13"/>
  <c r="F251" i="13"/>
  <c r="F35" i="13"/>
  <c r="C22" i="13"/>
  <c r="AP101" i="16"/>
  <c r="F252" i="13"/>
  <c r="AA26" i="13"/>
  <c r="V33" i="16"/>
  <c r="V33" i="15"/>
  <c r="AO101" i="16"/>
  <c r="AO77" i="15"/>
  <c r="AO72" i="16"/>
  <c r="AO71" i="16"/>
  <c r="AP71" i="16"/>
  <c r="AP72" i="16"/>
  <c r="AO73" i="15"/>
  <c r="AP92" i="16"/>
  <c r="AP94" i="16"/>
  <c r="AP81" i="16"/>
  <c r="AP91" i="16"/>
  <c r="AO79" i="16"/>
  <c r="AO76" i="16"/>
  <c r="AP100" i="16"/>
  <c r="BE49" i="16"/>
  <c r="AP75" i="16"/>
  <c r="AP73" i="16"/>
  <c r="AP89" i="16"/>
  <c r="BE54" i="16" s="1"/>
  <c r="AP97" i="16"/>
  <c r="BB30" i="16"/>
  <c r="AR33" i="16"/>
  <c r="AT33" i="16"/>
  <c r="BE47" i="16"/>
  <c r="AO73" i="16"/>
  <c r="AO84" i="16"/>
  <c r="AO96" i="16"/>
  <c r="AO91" i="16"/>
  <c r="AO103" i="16"/>
  <c r="AP83" i="16"/>
  <c r="AP78" i="16"/>
  <c r="AO80" i="16"/>
  <c r="AP84" i="16"/>
  <c r="AP77" i="16"/>
  <c r="BE50" i="16"/>
  <c r="AP76" i="16"/>
  <c r="AP79" i="16"/>
  <c r="AP82" i="16"/>
  <c r="AP99" i="16"/>
  <c r="BE45" i="16"/>
  <c r="AO74" i="16"/>
  <c r="AO89" i="16"/>
  <c r="BE52" i="16" s="1"/>
  <c r="AO98" i="16"/>
  <c r="AO93" i="16"/>
  <c r="AO78" i="16"/>
  <c r="BE46" i="16"/>
  <c r="AO77" i="16"/>
  <c r="AO100" i="16"/>
  <c r="AO95" i="16"/>
  <c r="AO90" i="16"/>
  <c r="AP85" i="16"/>
  <c r="AP103" i="16"/>
  <c r="AO102" i="16"/>
  <c r="AO83" i="16"/>
  <c r="AO75" i="16"/>
  <c r="AO92" i="16"/>
  <c r="AO82" i="16"/>
  <c r="AO99" i="16"/>
  <c r="BE53" i="16"/>
  <c r="AP98" i="16"/>
  <c r="AO97" i="16"/>
  <c r="AP74" i="16"/>
  <c r="AP93" i="16"/>
  <c r="AP80" i="16"/>
  <c r="AP90" i="16"/>
  <c r="AP96" i="16"/>
  <c r="AP102" i="16"/>
  <c r="AP95" i="16"/>
  <c r="BB47" i="16"/>
  <c r="BE48" i="16"/>
  <c r="AO81" i="16"/>
  <c r="AO94" i="16"/>
  <c r="AO85" i="16"/>
  <c r="BE46" i="15"/>
  <c r="AO78" i="15"/>
  <c r="AO93" i="15"/>
  <c r="AO82" i="15"/>
  <c r="AO98" i="15"/>
  <c r="AO80" i="15"/>
  <c r="AP80" i="15"/>
  <c r="AP77" i="15"/>
  <c r="AP74" i="15"/>
  <c r="AP71" i="15"/>
  <c r="AP102" i="15"/>
  <c r="AP100" i="15"/>
  <c r="AP98" i="15"/>
  <c r="AP96" i="15"/>
  <c r="AP94" i="15"/>
  <c r="AP92" i="15"/>
  <c r="AP90" i="15"/>
  <c r="AP84" i="15"/>
  <c r="AP82" i="15"/>
  <c r="AP79" i="15"/>
  <c r="AP76" i="15"/>
  <c r="AP73" i="15"/>
  <c r="AP103" i="15"/>
  <c r="AP101" i="15"/>
  <c r="AP99" i="15"/>
  <c r="AP97" i="15"/>
  <c r="AP95" i="15"/>
  <c r="AP93" i="15"/>
  <c r="AP91" i="15"/>
  <c r="AP89" i="15"/>
  <c r="AP85" i="15"/>
  <c r="AP83" i="15"/>
  <c r="AP81" i="15"/>
  <c r="AP78" i="15"/>
  <c r="AP75" i="15"/>
  <c r="AP72" i="15"/>
  <c r="BE45" i="15"/>
  <c r="BE47" i="15"/>
  <c r="AO79" i="15"/>
  <c r="AO81" i="15"/>
  <c r="AO95" i="15"/>
  <c r="AO84" i="15"/>
  <c r="AO100" i="15"/>
  <c r="E21" i="15"/>
  <c r="AO76" i="15"/>
  <c r="AO83" i="15"/>
  <c r="AO97" i="15"/>
  <c r="AO90" i="15"/>
  <c r="AO102" i="15"/>
  <c r="AO99" i="15"/>
  <c r="AO92" i="15"/>
  <c r="E22" i="15"/>
  <c r="AO72" i="15"/>
  <c r="AO89" i="15"/>
  <c r="AO101" i="15"/>
  <c r="AO94" i="15"/>
  <c r="AO74" i="15"/>
  <c r="E8" i="15"/>
  <c r="AO85" i="15"/>
  <c r="AO71" i="15"/>
  <c r="BB30" i="15"/>
  <c r="AT33" i="15"/>
  <c r="AR33" i="15"/>
  <c r="AO75" i="15"/>
  <c r="AO91" i="15"/>
  <c r="AO103" i="15"/>
  <c r="AO96" i="15"/>
  <c r="Q251" i="13" l="1"/>
  <c r="S251" i="13" s="1"/>
  <c r="P251" i="13"/>
  <c r="R251" i="13" s="1"/>
  <c r="AQ268" i="13"/>
  <c r="X268" i="13"/>
  <c r="AA262" i="13"/>
  <c r="H262" i="13"/>
  <c r="Z262" i="13"/>
  <c r="G262" i="13"/>
  <c r="P81" i="13"/>
  <c r="R81" i="13" s="1"/>
  <c r="Q81" i="13"/>
  <c r="AA306" i="13"/>
  <c r="BQ21" i="13"/>
  <c r="BQ22" i="13"/>
  <c r="BO23" i="13"/>
  <c r="BQ23" i="13"/>
  <c r="BP24" i="13"/>
  <c r="Z40" i="13"/>
  <c r="BP23" i="13"/>
  <c r="Z38" i="13"/>
  <c r="BO24" i="13"/>
  <c r="Y40" i="13"/>
  <c r="BO21" i="13"/>
  <c r="BP21" i="13"/>
  <c r="AB262" i="13"/>
  <c r="BP22" i="13"/>
  <c r="BQ24" i="13"/>
  <c r="AA40" i="13"/>
  <c r="F40" i="13"/>
  <c r="F38" i="13"/>
  <c r="G252" i="13"/>
  <c r="H252" i="13"/>
  <c r="F264" i="13"/>
  <c r="H266" i="13"/>
  <c r="P266" i="13" s="1"/>
  <c r="R266" i="13" s="1"/>
  <c r="Z25" i="13"/>
  <c r="Z26" i="13"/>
  <c r="G26" i="13"/>
  <c r="H26" i="13"/>
  <c r="H305" i="13"/>
  <c r="G305" i="13"/>
  <c r="H38" i="13"/>
  <c r="G38" i="13"/>
  <c r="Y35" i="13"/>
  <c r="Z249" i="13"/>
  <c r="H40" i="13"/>
  <c r="H304" i="13"/>
  <c r="G304" i="13"/>
  <c r="G40" i="13"/>
  <c r="BC33" i="16"/>
  <c r="BE33" i="16" s="1"/>
  <c r="BD33" i="16"/>
  <c r="BF33" i="16" s="1"/>
  <c r="BF7" i="15"/>
  <c r="BE8" i="15"/>
  <c r="BF8" i="15"/>
  <c r="BF9" i="15"/>
  <c r="BE9" i="15"/>
  <c r="BF21" i="15"/>
  <c r="BF22" i="15"/>
  <c r="BE22" i="15"/>
  <c r="BC33" i="15"/>
  <c r="BE33" i="15" s="1"/>
  <c r="BD33" i="15"/>
  <c r="BF33" i="15" s="1"/>
  <c r="E251" i="13" l="1"/>
  <c r="P38" i="13"/>
  <c r="R38" i="13" s="1"/>
  <c r="AA25" i="13"/>
  <c r="AA304" i="13"/>
  <c r="Y38" i="13"/>
  <c r="AN262" i="13"/>
  <c r="AQ262" i="13" s="1"/>
  <c r="AM40" i="13"/>
  <c r="AP40" i="13" s="1"/>
  <c r="AN40" i="13"/>
  <c r="G35" i="13"/>
  <c r="H35" i="13"/>
  <c r="Z35" i="13"/>
  <c r="AA35" i="13"/>
  <c r="Q38" i="13"/>
  <c r="S38" i="13" s="1"/>
  <c r="AM262" i="13"/>
  <c r="AP262" i="13" s="1"/>
  <c r="AP480" i="13" s="1"/>
  <c r="AQ480" i="13" s="1"/>
  <c r="Q266" i="13"/>
  <c r="S266" i="13" s="1"/>
  <c r="E266" i="13" s="1"/>
  <c r="Q40" i="13"/>
  <c r="S40" i="13" s="1"/>
  <c r="P40" i="13"/>
  <c r="R40" i="13" s="1"/>
  <c r="AA266" i="13"/>
  <c r="P264" i="13"/>
  <c r="R264" i="13" s="1"/>
  <c r="Q264" i="13"/>
  <c r="S264" i="13" s="1"/>
  <c r="S81" i="13"/>
  <c r="U81" i="13"/>
  <c r="E81" i="13" s="1"/>
  <c r="Y249" i="13"/>
  <c r="F23" i="13"/>
  <c r="Y21" i="13"/>
  <c r="Z23" i="13"/>
  <c r="G253" i="13"/>
  <c r="G25" i="13"/>
  <c r="AA249" i="13"/>
  <c r="F26" i="13"/>
  <c r="Q26" i="13" s="1"/>
  <c r="S26" i="13" s="1"/>
  <c r="F27" i="13"/>
  <c r="F25" i="13"/>
  <c r="G23" i="13"/>
  <c r="H253" i="13"/>
  <c r="H25" i="13"/>
  <c r="AA253" i="13"/>
  <c r="Z304" i="13"/>
  <c r="F249" i="13"/>
  <c r="N49" i="12"/>
  <c r="F306" i="13"/>
  <c r="N47" i="12"/>
  <c r="F304" i="13"/>
  <c r="Z306" i="13"/>
  <c r="H249" i="13"/>
  <c r="H306" i="13"/>
  <c r="Z252" i="13"/>
  <c r="Z305" i="13"/>
  <c r="F305" i="13"/>
  <c r="N48" i="12"/>
  <c r="G249" i="13"/>
  <c r="G306" i="13"/>
  <c r="AA252" i="13"/>
  <c r="AA305" i="13"/>
  <c r="Q252" i="13"/>
  <c r="S252" i="13" s="1"/>
  <c r="P252" i="13"/>
  <c r="R252" i="13" s="1"/>
  <c r="BY22" i="13"/>
  <c r="BX22" i="13"/>
  <c r="BY21" i="13"/>
  <c r="BX21" i="13"/>
  <c r="BX24" i="13"/>
  <c r="BY24" i="13"/>
  <c r="BX23" i="13"/>
  <c r="BY23" i="13"/>
  <c r="Y264" i="13"/>
  <c r="Y25" i="13"/>
  <c r="Y304" i="13"/>
  <c r="BE7" i="15"/>
  <c r="BE21" i="15"/>
  <c r="Y23" i="13" l="1"/>
  <c r="AM23" i="13" s="1"/>
  <c r="E38" i="13"/>
  <c r="AM35" i="13"/>
  <c r="AP35" i="13" s="1"/>
  <c r="E40" i="13"/>
  <c r="X262" i="13"/>
  <c r="P23" i="13"/>
  <c r="R23" i="13" s="1"/>
  <c r="E264" i="13"/>
  <c r="AN35" i="13"/>
  <c r="AN249" i="13"/>
  <c r="AM266" i="13"/>
  <c r="AP266" i="13" s="1"/>
  <c r="AP484" i="13" s="1"/>
  <c r="AQ484" i="13" s="1"/>
  <c r="AN266" i="13"/>
  <c r="AA38" i="13"/>
  <c r="AN264" i="13"/>
  <c r="AM264" i="13"/>
  <c r="AP264" i="13" s="1"/>
  <c r="AP482" i="13" s="1"/>
  <c r="AQ482" i="13" s="1"/>
  <c r="Q35" i="13"/>
  <c r="S35" i="13" s="1"/>
  <c r="P35" i="13"/>
  <c r="R35" i="13" s="1"/>
  <c r="AQ40" i="13"/>
  <c r="X40" i="13"/>
  <c r="AM249" i="13"/>
  <c r="Q23" i="13"/>
  <c r="S23" i="13" s="1"/>
  <c r="P26" i="13"/>
  <c r="R26" i="13" s="1"/>
  <c r="E26" i="13" s="1"/>
  <c r="Z253" i="13"/>
  <c r="Q25" i="13"/>
  <c r="S25" i="13" s="1"/>
  <c r="P25" i="13"/>
  <c r="R25" i="13" s="1"/>
  <c r="Y26" i="13"/>
  <c r="AM26" i="13" s="1"/>
  <c r="AN25" i="13"/>
  <c r="AM25" i="13"/>
  <c r="AN304" i="13"/>
  <c r="AM304" i="13"/>
  <c r="Q249" i="13"/>
  <c r="S249" i="13" s="1"/>
  <c r="P249" i="13"/>
  <c r="R249" i="13" s="1"/>
  <c r="P305" i="13"/>
  <c r="Q305" i="13"/>
  <c r="P304" i="13"/>
  <c r="Q304" i="13"/>
  <c r="P306" i="13"/>
  <c r="Q306" i="13"/>
  <c r="Y252" i="13"/>
  <c r="AN252" i="13" s="1"/>
  <c r="Y305" i="13"/>
  <c r="Y306" i="13"/>
  <c r="E252" i="13"/>
  <c r="AN23" i="13" l="1"/>
  <c r="X23" i="13" s="1"/>
  <c r="X249" i="13"/>
  <c r="E23" i="13"/>
  <c r="E35" i="13"/>
  <c r="AM38" i="13"/>
  <c r="AP38" i="13" s="1"/>
  <c r="AN38" i="13"/>
  <c r="E249" i="13"/>
  <c r="AQ266" i="13"/>
  <c r="X266" i="13"/>
  <c r="AQ264" i="13"/>
  <c r="X264" i="13"/>
  <c r="AQ35" i="13"/>
  <c r="X35" i="13"/>
  <c r="AN26" i="13"/>
  <c r="X26" i="13" s="1"/>
  <c r="X25" i="13"/>
  <c r="AM252" i="13"/>
  <c r="X252" i="13" s="1"/>
  <c r="X304" i="13"/>
  <c r="AM306" i="13"/>
  <c r="AN306" i="13"/>
  <c r="S306" i="13"/>
  <c r="U306" i="13"/>
  <c r="T304" i="13"/>
  <c r="R304" i="13"/>
  <c r="R305" i="13"/>
  <c r="T305" i="13"/>
  <c r="AM305" i="13"/>
  <c r="AN305" i="13"/>
  <c r="R306" i="13"/>
  <c r="T306" i="13"/>
  <c r="S304" i="13"/>
  <c r="U304" i="13"/>
  <c r="S305" i="13"/>
  <c r="U305" i="13"/>
  <c r="X306" i="13" l="1"/>
  <c r="AQ38" i="13"/>
  <c r="X38" i="13"/>
  <c r="X305" i="13"/>
  <c r="E304" i="13"/>
  <c r="E305" i="13"/>
  <c r="E306" i="13"/>
  <c r="C12" i="13"/>
  <c r="C7" i="13"/>
  <c r="C9" i="13"/>
  <c r="C10" i="13"/>
  <c r="C8" i="13" l="1"/>
  <c r="Y245" i="13"/>
  <c r="AA245" i="13"/>
  <c r="AN245" i="13" l="1"/>
  <c r="AM245" i="13"/>
  <c r="X245" i="13" l="1"/>
  <c r="BJ24" i="14" l="1"/>
  <c r="AM29" i="14"/>
  <c r="AM28" i="14"/>
  <c r="AR28" i="14" s="1"/>
  <c r="AM27" i="14"/>
  <c r="AR27" i="14" s="1"/>
  <c r="AM26" i="14"/>
  <c r="AS26" i="14" s="1"/>
  <c r="AM25" i="14"/>
  <c r="AQ25" i="14" s="1"/>
  <c r="AM24" i="14"/>
  <c r="AM23" i="14"/>
  <c r="AQ23" i="14" s="1"/>
  <c r="AM22" i="14"/>
  <c r="AS22" i="14" s="1"/>
  <c r="AM21" i="14"/>
  <c r="AQ21" i="14" s="1"/>
  <c r="BJ21" i="14" s="1"/>
  <c r="AM8" i="14"/>
  <c r="AU8" i="14" s="1"/>
  <c r="AM9" i="14"/>
  <c r="AT9" i="14" s="1"/>
  <c r="AM10" i="14"/>
  <c r="AM11" i="14"/>
  <c r="AM12" i="14"/>
  <c r="AQ12" i="14" s="1"/>
  <c r="AM13" i="14"/>
  <c r="AU13" i="14" s="1"/>
  <c r="AM14" i="14"/>
  <c r="AS14" i="14" s="1"/>
  <c r="AM15" i="14"/>
  <c r="AV15" i="14" s="1"/>
  <c r="AM7" i="14"/>
  <c r="AR13" i="14" l="1"/>
  <c r="AQ28" i="14"/>
  <c r="BJ28" i="14" s="1"/>
  <c r="AV13" i="14"/>
  <c r="AT15" i="14"/>
  <c r="AS9" i="14"/>
  <c r="AR8" i="14"/>
  <c r="AS8" i="14"/>
  <c r="AS23" i="14"/>
  <c r="AV8" i="14"/>
  <c r="AQ27" i="14"/>
  <c r="BI27" i="14" s="1"/>
  <c r="BJ12" i="14"/>
  <c r="BI12" i="14"/>
  <c r="BI25" i="14"/>
  <c r="BJ25" i="14"/>
  <c r="AT14" i="14"/>
  <c r="AQ26" i="14"/>
  <c r="AV9" i="14"/>
  <c r="AR9" i="14"/>
  <c r="AS13" i="14"/>
  <c r="AQ14" i="14"/>
  <c r="AU14" i="14"/>
  <c r="AU15" i="14"/>
  <c r="AQ22" i="14"/>
  <c r="AR23" i="14"/>
  <c r="AR26" i="14"/>
  <c r="BI21" i="14"/>
  <c r="AT8" i="14"/>
  <c r="AU9" i="14"/>
  <c r="AQ9" i="14"/>
  <c r="AT13" i="14"/>
  <c r="AR14" i="14"/>
  <c r="AV14" i="14"/>
  <c r="AR22" i="14"/>
  <c r="AQ8" i="14"/>
  <c r="AQ13" i="14"/>
  <c r="AJ28" i="14"/>
  <c r="AI28" i="14"/>
  <c r="AJ27" i="14"/>
  <c r="AI27" i="14"/>
  <c r="AJ26" i="14"/>
  <c r="AI26" i="14"/>
  <c r="AJ25" i="14"/>
  <c r="AI25" i="14"/>
  <c r="AJ23" i="14"/>
  <c r="AI23" i="14"/>
  <c r="AJ22" i="14"/>
  <c r="AI22" i="14"/>
  <c r="AJ21" i="14"/>
  <c r="AI21" i="14"/>
  <c r="AI8" i="14"/>
  <c r="AJ8" i="14"/>
  <c r="AI9" i="14"/>
  <c r="AJ9" i="14"/>
  <c r="AI12" i="14"/>
  <c r="AJ12" i="14"/>
  <c r="AI13" i="14"/>
  <c r="AJ13" i="14"/>
  <c r="AI14" i="14"/>
  <c r="AJ14" i="14"/>
  <c r="AI15" i="14"/>
  <c r="AJ15" i="14"/>
  <c r="W93" i="5"/>
  <c r="T11" i="14"/>
  <c r="P22" i="14"/>
  <c r="Q22" i="14" s="1"/>
  <c r="P21" i="14"/>
  <c r="Q21" i="14" s="1"/>
  <c r="P20" i="14"/>
  <c r="Q20" i="14" s="1"/>
  <c r="P19" i="14"/>
  <c r="Q19" i="14" s="1"/>
  <c r="P18" i="14"/>
  <c r="P12" i="14"/>
  <c r="Q12" i="14" s="1"/>
  <c r="P11" i="14"/>
  <c r="Q11" i="14" s="1"/>
  <c r="P10" i="14"/>
  <c r="Q10" i="14" s="1"/>
  <c r="P9" i="14"/>
  <c r="P8" i="14"/>
  <c r="P7" i="14"/>
  <c r="Q7" i="14" s="1"/>
  <c r="O11" i="14"/>
  <c r="AD26" i="5"/>
  <c r="AE47" i="5"/>
  <c r="L6" i="5"/>
  <c r="K6" i="5"/>
  <c r="J6" i="5"/>
  <c r="J4" i="5"/>
  <c r="J5" i="5"/>
  <c r="K5" i="5"/>
  <c r="L5" i="5"/>
  <c r="L4" i="5"/>
  <c r="K4" i="5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E34" i="14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D34" i="14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B34" i="14"/>
  <c r="O21" i="14"/>
  <c r="S21" i="14" s="1"/>
  <c r="R21" i="14"/>
  <c r="T21" i="14" s="1"/>
  <c r="O20" i="14"/>
  <c r="S20" i="14" s="1"/>
  <c r="O19" i="14"/>
  <c r="S19" i="14" s="1"/>
  <c r="R18" i="14"/>
  <c r="T18" i="14" s="1"/>
  <c r="T17" i="14"/>
  <c r="T16" i="14"/>
  <c r="R12" i="14"/>
  <c r="T15" i="14" s="1"/>
  <c r="T14" i="14"/>
  <c r="R10" i="14"/>
  <c r="T13" i="14" s="1"/>
  <c r="R9" i="14"/>
  <c r="T9" i="14" s="1"/>
  <c r="R8" i="14"/>
  <c r="T8" i="14" s="1"/>
  <c r="R7" i="14"/>
  <c r="T7" i="14" s="1"/>
  <c r="BJ7" i="14"/>
  <c r="J62" i="5"/>
  <c r="K62" i="5"/>
  <c r="L62" i="5"/>
  <c r="L61" i="5"/>
  <c r="K61" i="5"/>
  <c r="J61" i="5"/>
  <c r="J60" i="5"/>
  <c r="K60" i="5"/>
  <c r="L59" i="5"/>
  <c r="K59" i="5"/>
  <c r="J59" i="5"/>
  <c r="J58" i="5"/>
  <c r="U58" i="5" s="1"/>
  <c r="K58" i="5"/>
  <c r="L58" i="5"/>
  <c r="L57" i="5"/>
  <c r="W57" i="5" s="1"/>
  <c r="L51" i="5"/>
  <c r="K51" i="5"/>
  <c r="J51" i="5"/>
  <c r="J50" i="5"/>
  <c r="L50" i="5"/>
  <c r="K50" i="5"/>
  <c r="J49" i="5"/>
  <c r="L49" i="5"/>
  <c r="L48" i="5"/>
  <c r="K48" i="5"/>
  <c r="J48" i="5"/>
  <c r="J47" i="5"/>
  <c r="K47" i="5"/>
  <c r="L47" i="5"/>
  <c r="L46" i="5"/>
  <c r="K46" i="5"/>
  <c r="J46" i="5"/>
  <c r="Z21" i="13" l="1"/>
  <c r="G21" i="13"/>
  <c r="BJ27" i="14"/>
  <c r="BI23" i="14"/>
  <c r="BI15" i="14"/>
  <c r="BJ15" i="14"/>
  <c r="BI28" i="14"/>
  <c r="BI9" i="14"/>
  <c r="BJ9" i="14"/>
  <c r="T12" i="14"/>
  <c r="BI13" i="14"/>
  <c r="BJ13" i="14"/>
  <c r="BJ23" i="14"/>
  <c r="BI22" i="14"/>
  <c r="BJ22" i="14"/>
  <c r="BJ8" i="14"/>
  <c r="BI8" i="14"/>
  <c r="BJ14" i="14"/>
  <c r="BI14" i="14"/>
  <c r="BJ26" i="14"/>
  <c r="BI26" i="14"/>
  <c r="T10" i="14"/>
  <c r="AT245" i="13"/>
  <c r="BD242" i="13"/>
  <c r="AV245" i="13"/>
  <c r="R19" i="14"/>
  <c r="T19" i="14" s="1"/>
  <c r="O9" i="14"/>
  <c r="S9" i="14" s="1"/>
  <c r="O8" i="14"/>
  <c r="S8" i="14" s="1"/>
  <c r="O10" i="14"/>
  <c r="S10" i="14" s="1"/>
  <c r="S11" i="14"/>
  <c r="O12" i="14"/>
  <c r="S12" i="14" s="1"/>
  <c r="O18" i="14"/>
  <c r="S18" i="14" s="1"/>
  <c r="R22" i="14"/>
  <c r="T22" i="14" s="1"/>
  <c r="O7" i="14"/>
  <c r="S7" i="14" s="1"/>
  <c r="Q8" i="14"/>
  <c r="Q9" i="14"/>
  <c r="Q18" i="14"/>
  <c r="R20" i="14"/>
  <c r="T20" i="14" s="1"/>
  <c r="O22" i="14"/>
  <c r="S22" i="14" s="1"/>
  <c r="AN21" i="13" l="1"/>
  <c r="AM21" i="13"/>
  <c r="I262" i="13"/>
  <c r="P262" i="13" s="1"/>
  <c r="R262" i="13" s="1"/>
  <c r="F21" i="13"/>
  <c r="Q21" i="13" s="1"/>
  <c r="S21" i="13" s="1"/>
  <c r="I233" i="13"/>
  <c r="I21" i="16"/>
  <c r="I21" i="15"/>
  <c r="B23" i="14"/>
  <c r="B19" i="14"/>
  <c r="B12" i="14"/>
  <c r="B8" i="14"/>
  <c r="B20" i="14"/>
  <c r="B9" i="14"/>
  <c r="B18" i="14"/>
  <c r="B22" i="14"/>
  <c r="B21" i="14"/>
  <c r="B11" i="14"/>
  <c r="B7" i="14"/>
  <c r="B10" i="14"/>
  <c r="BE245" i="13"/>
  <c r="BG245" i="13" s="1"/>
  <c r="BF245" i="13"/>
  <c r="BH245" i="13" s="1"/>
  <c r="P21" i="13" l="1"/>
  <c r="R21" i="13" s="1"/>
  <c r="E21" i="13" s="1"/>
  <c r="Q262" i="13"/>
  <c r="S262" i="13" s="1"/>
  <c r="E262" i="13" s="1"/>
  <c r="X21" i="13"/>
  <c r="J233" i="13"/>
  <c r="J21" i="16"/>
  <c r="J21" i="15"/>
  <c r="AC47" i="5" l="1"/>
  <c r="AD47" i="5"/>
  <c r="AC48" i="5"/>
  <c r="AD48" i="5"/>
  <c r="AE48" i="5"/>
  <c r="V49" i="5"/>
  <c r="AC49" i="5"/>
  <c r="AD49" i="5"/>
  <c r="AE49" i="5"/>
  <c r="AC50" i="5"/>
  <c r="AD50" i="5"/>
  <c r="AE50" i="5"/>
  <c r="AC51" i="5"/>
  <c r="AD51" i="5"/>
  <c r="AE51" i="5"/>
  <c r="M58" i="5"/>
  <c r="N58" i="5"/>
  <c r="M59" i="5"/>
  <c r="N59" i="5"/>
  <c r="M60" i="5"/>
  <c r="N60" i="5"/>
  <c r="M61" i="5"/>
  <c r="N61" i="5"/>
  <c r="M62" i="5"/>
  <c r="N62" i="5"/>
  <c r="AG48" i="5" l="1"/>
  <c r="AF49" i="5"/>
  <c r="AG49" i="5"/>
  <c r="AF48" i="5"/>
  <c r="AR48" i="5" s="1"/>
  <c r="AF47" i="5"/>
  <c r="AF51" i="5"/>
  <c r="AS51" i="5" s="1"/>
  <c r="AG50" i="5"/>
  <c r="AF50" i="5"/>
  <c r="AG47" i="5"/>
  <c r="AG51" i="5"/>
  <c r="U6" i="5"/>
  <c r="U4" i="5"/>
  <c r="I26" i="5"/>
  <c r="H29" i="5"/>
  <c r="I29" i="5"/>
  <c r="J26" i="5"/>
  <c r="K26" i="5"/>
  <c r="L26" i="5"/>
  <c r="W26" i="5" s="1"/>
  <c r="L25" i="5"/>
  <c r="W25" i="5" s="1"/>
  <c r="K25" i="5"/>
  <c r="J25" i="5"/>
  <c r="R58" i="5"/>
  <c r="S58" i="5"/>
  <c r="V58" i="5"/>
  <c r="W58" i="5"/>
  <c r="AC58" i="5"/>
  <c r="AD58" i="5"/>
  <c r="AE58" i="5"/>
  <c r="R59" i="5"/>
  <c r="S59" i="5"/>
  <c r="U59" i="5"/>
  <c r="V59" i="5"/>
  <c r="W59" i="5"/>
  <c r="AC59" i="5"/>
  <c r="AD59" i="5"/>
  <c r="AE59" i="5"/>
  <c r="R60" i="5"/>
  <c r="S60" i="5"/>
  <c r="U60" i="5"/>
  <c r="V60" i="5"/>
  <c r="W60" i="5"/>
  <c r="AC60" i="5"/>
  <c r="AD60" i="5"/>
  <c r="AE60" i="5"/>
  <c r="R61" i="5"/>
  <c r="S61" i="5"/>
  <c r="U61" i="5"/>
  <c r="V61" i="5"/>
  <c r="W61" i="5"/>
  <c r="AC61" i="5"/>
  <c r="AD61" i="5"/>
  <c r="AE61" i="5"/>
  <c r="R62" i="5"/>
  <c r="Z62" i="5" s="1"/>
  <c r="AA62" i="5" s="1"/>
  <c r="AB62" i="5" s="1"/>
  <c r="S62" i="5"/>
  <c r="U62" i="5"/>
  <c r="V62" i="5"/>
  <c r="W62" i="5"/>
  <c r="AC62" i="5"/>
  <c r="AD62" i="5"/>
  <c r="AE62" i="5"/>
  <c r="AE46" i="5"/>
  <c r="AD46" i="5"/>
  <c r="AC46" i="5"/>
  <c r="V46" i="5"/>
  <c r="S47" i="5"/>
  <c r="S48" i="5"/>
  <c r="S49" i="5"/>
  <c r="S50" i="5"/>
  <c r="S51" i="5"/>
  <c r="S46" i="5"/>
  <c r="R47" i="5"/>
  <c r="R48" i="5"/>
  <c r="R49" i="5"/>
  <c r="R50" i="5"/>
  <c r="R51" i="5"/>
  <c r="R46" i="5"/>
  <c r="W51" i="5"/>
  <c r="V51" i="5"/>
  <c r="V50" i="5"/>
  <c r="W50" i="5"/>
  <c r="W49" i="5"/>
  <c r="V48" i="5"/>
  <c r="W48" i="5"/>
  <c r="W47" i="5"/>
  <c r="V47" i="5"/>
  <c r="W46" i="5"/>
  <c r="U46" i="5"/>
  <c r="Y46" i="5" s="1"/>
  <c r="H47" i="5"/>
  <c r="I47" i="5"/>
  <c r="H48" i="5"/>
  <c r="I48" i="5"/>
  <c r="H49" i="5"/>
  <c r="I49" i="5"/>
  <c r="H50" i="5"/>
  <c r="I50" i="5"/>
  <c r="H51" i="5"/>
  <c r="I51" i="5"/>
  <c r="L88" i="5"/>
  <c r="K88" i="5"/>
  <c r="J88" i="5"/>
  <c r="L85" i="5"/>
  <c r="K85" i="5"/>
  <c r="J85" i="5"/>
  <c r="C104" i="5"/>
  <c r="H58" i="5"/>
  <c r="I58" i="5"/>
  <c r="H59" i="5"/>
  <c r="I59" i="5"/>
  <c r="H60" i="5"/>
  <c r="I60" i="5"/>
  <c r="H61" i="5"/>
  <c r="I61" i="5"/>
  <c r="V4" i="5"/>
  <c r="V5" i="5"/>
  <c r="W5" i="5"/>
  <c r="W6" i="5"/>
  <c r="B15" i="5"/>
  <c r="C14" i="5"/>
  <c r="AE10" i="5"/>
  <c r="AD10" i="5"/>
  <c r="AC10" i="5"/>
  <c r="S10" i="5"/>
  <c r="R10" i="5"/>
  <c r="I10" i="5"/>
  <c r="H10" i="5"/>
  <c r="AE9" i="5"/>
  <c r="AD9" i="5"/>
  <c r="AC9" i="5"/>
  <c r="S9" i="5"/>
  <c r="R9" i="5"/>
  <c r="I9" i="5"/>
  <c r="H9" i="5"/>
  <c r="AE8" i="5"/>
  <c r="AD8" i="5"/>
  <c r="AC8" i="5"/>
  <c r="S8" i="5"/>
  <c r="R8" i="5"/>
  <c r="I8" i="5"/>
  <c r="H8" i="5"/>
  <c r="AE6" i="5"/>
  <c r="AD6" i="5"/>
  <c r="AC6" i="5"/>
  <c r="S6" i="5"/>
  <c r="R6" i="5"/>
  <c r="I6" i="5"/>
  <c r="H6" i="5"/>
  <c r="AE5" i="5"/>
  <c r="AD5" i="5"/>
  <c r="AC5" i="5"/>
  <c r="S5" i="5"/>
  <c r="R5" i="5"/>
  <c r="I5" i="5"/>
  <c r="H5" i="5"/>
  <c r="AE4" i="5"/>
  <c r="AD4" i="5"/>
  <c r="AC4" i="5"/>
  <c r="S4" i="5"/>
  <c r="R4" i="5"/>
  <c r="I4" i="5"/>
  <c r="H4" i="5"/>
  <c r="H25" i="5"/>
  <c r="I25" i="5"/>
  <c r="R25" i="5"/>
  <c r="S25" i="5"/>
  <c r="AD25" i="5"/>
  <c r="AE25" i="5"/>
  <c r="H26" i="5"/>
  <c r="R26" i="5"/>
  <c r="S26" i="5"/>
  <c r="AE26" i="5"/>
  <c r="H28" i="5"/>
  <c r="I28" i="5"/>
  <c r="J28" i="5"/>
  <c r="K28" i="5"/>
  <c r="V28" i="5" s="1"/>
  <c r="R28" i="5"/>
  <c r="S28" i="5"/>
  <c r="AD28" i="5"/>
  <c r="AE28" i="5"/>
  <c r="J29" i="5"/>
  <c r="U29" i="5" s="1"/>
  <c r="K29" i="5"/>
  <c r="V29" i="5" s="1"/>
  <c r="R29" i="5"/>
  <c r="S29" i="5"/>
  <c r="AD29" i="5"/>
  <c r="AE29" i="5"/>
  <c r="Z58" i="5" l="1"/>
  <c r="AA58" i="5" s="1"/>
  <c r="AB58" i="5" s="1"/>
  <c r="Z61" i="5"/>
  <c r="AA61" i="5" s="1"/>
  <c r="AB61" i="5" s="1"/>
  <c r="Z59" i="5"/>
  <c r="AA59" i="5" s="1"/>
  <c r="AB59" i="5" s="1"/>
  <c r="Y58" i="5"/>
  <c r="AS48" i="5"/>
  <c r="AG46" i="5"/>
  <c r="AQ48" i="5"/>
  <c r="X61" i="5"/>
  <c r="Z60" i="5"/>
  <c r="AA60" i="5" s="1"/>
  <c r="AB60" i="5" s="1"/>
  <c r="AG61" i="5"/>
  <c r="U25" i="5"/>
  <c r="AS47" i="5"/>
  <c r="AR47" i="5"/>
  <c r="AQ47" i="5"/>
  <c r="AF25" i="5"/>
  <c r="AQ25" i="5" s="1"/>
  <c r="B16" i="5"/>
  <c r="Z48" i="5"/>
  <c r="AA48" i="5" s="1"/>
  <c r="AB48" i="5" s="1"/>
  <c r="U26" i="5"/>
  <c r="U28" i="5"/>
  <c r="X28" i="5" s="1"/>
  <c r="AF29" i="5"/>
  <c r="Z47" i="5"/>
  <c r="AA47" i="5" s="1"/>
  <c r="AB47" i="5" s="1"/>
  <c r="AF61" i="5"/>
  <c r="AH61" i="5" s="1"/>
  <c r="AI61" i="5" s="1"/>
  <c r="AJ61" i="5" s="1"/>
  <c r="Y62" i="5"/>
  <c r="AG59" i="5"/>
  <c r="X62" i="5"/>
  <c r="AF59" i="5"/>
  <c r="Z50" i="5"/>
  <c r="AA50" i="5" s="1"/>
  <c r="AB50" i="5" s="1"/>
  <c r="M51" i="5"/>
  <c r="AH51" i="5" s="1"/>
  <c r="AI51" i="5" s="1"/>
  <c r="AJ51" i="5" s="1"/>
  <c r="N51" i="5"/>
  <c r="U51" i="5"/>
  <c r="X46" i="5"/>
  <c r="Z51" i="5"/>
  <c r="AA51" i="5" s="1"/>
  <c r="AB51" i="5" s="1"/>
  <c r="N47" i="5"/>
  <c r="M47" i="5"/>
  <c r="U47" i="5"/>
  <c r="M49" i="5"/>
  <c r="AH49" i="5" s="1"/>
  <c r="AI49" i="5" s="1"/>
  <c r="AJ49" i="5" s="1"/>
  <c r="U49" i="5"/>
  <c r="N49" i="5"/>
  <c r="M48" i="5"/>
  <c r="AH48" i="5" s="1"/>
  <c r="AI48" i="5" s="1"/>
  <c r="AJ48" i="5" s="1"/>
  <c r="N48" i="5"/>
  <c r="U48" i="5"/>
  <c r="X58" i="5"/>
  <c r="AG58" i="5"/>
  <c r="Z49" i="5"/>
  <c r="AA49" i="5" s="1"/>
  <c r="AB49" i="5" s="1"/>
  <c r="M50" i="5"/>
  <c r="AH50" i="5" s="1"/>
  <c r="AI50" i="5" s="1"/>
  <c r="AJ50" i="5" s="1"/>
  <c r="U50" i="5"/>
  <c r="N50" i="5"/>
  <c r="AG62" i="5"/>
  <c r="AF60" i="5"/>
  <c r="Y60" i="5"/>
  <c r="X59" i="5"/>
  <c r="X60" i="5"/>
  <c r="Y61" i="5"/>
  <c r="AG60" i="5"/>
  <c r="AF62" i="5"/>
  <c r="AF58" i="5"/>
  <c r="Y59" i="5"/>
  <c r="AF46" i="5"/>
  <c r="N4" i="5"/>
  <c r="Z26" i="5"/>
  <c r="AA26" i="5" s="1"/>
  <c r="AB26" i="5" s="1"/>
  <c r="AF26" i="5"/>
  <c r="AR26" i="5" s="1"/>
  <c r="M25" i="5"/>
  <c r="N5" i="5"/>
  <c r="Z5" i="5"/>
  <c r="AA5" i="5" s="1"/>
  <c r="AB5" i="5" s="1"/>
  <c r="Z25" i="5"/>
  <c r="AA25" i="5" s="1"/>
  <c r="AB25" i="5" s="1"/>
  <c r="N26" i="5"/>
  <c r="Z9" i="5"/>
  <c r="AA9" i="5" s="1"/>
  <c r="AB9" i="5" s="1"/>
  <c r="Z10" i="5"/>
  <c r="AA10" i="5" s="1"/>
  <c r="AB10" i="5" s="1"/>
  <c r="AG8" i="5"/>
  <c r="AF28" i="5"/>
  <c r="AQ28" i="5" s="1"/>
  <c r="V25" i="5"/>
  <c r="N28" i="5"/>
  <c r="N6" i="5"/>
  <c r="AG6" i="5"/>
  <c r="Z29" i="5"/>
  <c r="AA29" i="5" s="1"/>
  <c r="AB29" i="5" s="1"/>
  <c r="N25" i="5"/>
  <c r="Z4" i="5"/>
  <c r="AA4" i="5" s="1"/>
  <c r="AB4" i="5" s="1"/>
  <c r="AG10" i="5"/>
  <c r="M28" i="5"/>
  <c r="AF9" i="5"/>
  <c r="AG29" i="5"/>
  <c r="Z28" i="5"/>
  <c r="AA28" i="5" s="1"/>
  <c r="AB28" i="5" s="1"/>
  <c r="AG26" i="5"/>
  <c r="AG5" i="5"/>
  <c r="N29" i="5"/>
  <c r="M29" i="5"/>
  <c r="M26" i="5"/>
  <c r="M4" i="5"/>
  <c r="AG4" i="5"/>
  <c r="Z6" i="5"/>
  <c r="AA6" i="5" s="1"/>
  <c r="AB6" i="5" s="1"/>
  <c r="AF6" i="5"/>
  <c r="AG9" i="5"/>
  <c r="AF10" i="5"/>
  <c r="X29" i="5"/>
  <c r="V26" i="5"/>
  <c r="Z8" i="5"/>
  <c r="AA8" i="5" s="1"/>
  <c r="AB8" i="5" s="1"/>
  <c r="AF8" i="5"/>
  <c r="AF4" i="5"/>
  <c r="AQ4" i="5" s="1"/>
  <c r="AF5" i="5"/>
  <c r="V6" i="5"/>
  <c r="U5" i="5"/>
  <c r="M6" i="5"/>
  <c r="C15" i="5"/>
  <c r="W4" i="5"/>
  <c r="M5" i="5"/>
  <c r="AG28" i="5"/>
  <c r="Y29" i="5"/>
  <c r="AG25" i="5"/>
  <c r="AK61" i="5" l="1"/>
  <c r="AL61" i="5" s="1"/>
  <c r="AM61" i="5" s="1"/>
  <c r="X25" i="5"/>
  <c r="AQ26" i="5"/>
  <c r="AR25" i="5"/>
  <c r="Y28" i="5"/>
  <c r="AS25" i="5"/>
  <c r="AH58" i="5"/>
  <c r="AI58" i="5" s="1"/>
  <c r="AJ58" i="5" s="1"/>
  <c r="AS58" i="5"/>
  <c r="AR58" i="5"/>
  <c r="AQ58" i="5"/>
  <c r="AH62" i="5"/>
  <c r="AI62" i="5" s="1"/>
  <c r="AJ62" i="5" s="1"/>
  <c r="AR62" i="5"/>
  <c r="AQ62" i="5"/>
  <c r="AS62" i="5"/>
  <c r="B17" i="5"/>
  <c r="C17" i="5" s="1"/>
  <c r="AS6" i="5"/>
  <c r="AQ6" i="5"/>
  <c r="AK49" i="5"/>
  <c r="AL49" i="5" s="1"/>
  <c r="AM49" i="5" s="1"/>
  <c r="AH47" i="5"/>
  <c r="AK47" i="5" s="1"/>
  <c r="AL47" i="5" s="1"/>
  <c r="AM47" i="5" s="1"/>
  <c r="AQ5" i="5"/>
  <c r="AS5" i="5"/>
  <c r="AR5" i="5"/>
  <c r="C16" i="5"/>
  <c r="AH60" i="5"/>
  <c r="AI60" i="5" s="1"/>
  <c r="AJ60" i="5" s="1"/>
  <c r="AQ60" i="5"/>
  <c r="AH59" i="5"/>
  <c r="AI59" i="5" s="1"/>
  <c r="AJ59" i="5" s="1"/>
  <c r="AQ59" i="5"/>
  <c r="AS59" i="5"/>
  <c r="AR59" i="5"/>
  <c r="AH26" i="5"/>
  <c r="AI26" i="5" s="1"/>
  <c r="AJ26" i="5" s="1"/>
  <c r="AS26" i="5"/>
  <c r="AK48" i="5"/>
  <c r="AL48" i="5" s="1"/>
  <c r="AM48" i="5" s="1"/>
  <c r="X47" i="5"/>
  <c r="Y47" i="5"/>
  <c r="Y50" i="5"/>
  <c r="X50" i="5"/>
  <c r="AK51" i="5"/>
  <c r="AL51" i="5" s="1"/>
  <c r="AM51" i="5" s="1"/>
  <c r="X49" i="5"/>
  <c r="Y49" i="5"/>
  <c r="X51" i="5"/>
  <c r="Y51" i="5"/>
  <c r="Y48" i="5"/>
  <c r="X48" i="5"/>
  <c r="AK50" i="5"/>
  <c r="AL50" i="5" s="1"/>
  <c r="AM50" i="5" s="1"/>
  <c r="AH6" i="5"/>
  <c r="AI6" i="5" s="1"/>
  <c r="AJ6" i="5" s="1"/>
  <c r="AR6" i="5"/>
  <c r="Y25" i="5"/>
  <c r="AH28" i="5"/>
  <c r="AI28" i="5" s="1"/>
  <c r="AJ28" i="5" s="1"/>
  <c r="AR28" i="5"/>
  <c r="AH25" i="5"/>
  <c r="AI25" i="5" s="1"/>
  <c r="AJ25" i="5" s="1"/>
  <c r="X26" i="5"/>
  <c r="Y26" i="5"/>
  <c r="AH5" i="5"/>
  <c r="AI5" i="5" s="1"/>
  <c r="AJ5" i="5" s="1"/>
  <c r="AS4" i="5"/>
  <c r="X5" i="5"/>
  <c r="Y5" i="5"/>
  <c r="Y6" i="5"/>
  <c r="X6" i="5"/>
  <c r="AR4" i="5"/>
  <c r="X4" i="5"/>
  <c r="Y4" i="5"/>
  <c r="AH4" i="5"/>
  <c r="AI4" i="5" s="1"/>
  <c r="AJ4" i="5" s="1"/>
  <c r="AR29" i="5"/>
  <c r="AQ29" i="5"/>
  <c r="AH29" i="5"/>
  <c r="AK62" i="5" l="1"/>
  <c r="AL62" i="5" s="1"/>
  <c r="AM62" i="5" s="1"/>
  <c r="AK60" i="5"/>
  <c r="AL60" i="5" s="1"/>
  <c r="AM60" i="5" s="1"/>
  <c r="AK58" i="5"/>
  <c r="AL58" i="5" s="1"/>
  <c r="AM58" i="5" s="1"/>
  <c r="B18" i="5"/>
  <c r="C18" i="5" s="1"/>
  <c r="E20" i="5" s="1"/>
  <c r="AK6" i="5"/>
  <c r="AL6" i="5" s="1"/>
  <c r="AM6" i="5" s="1"/>
  <c r="AK26" i="5"/>
  <c r="AL26" i="5" s="1"/>
  <c r="AM26" i="5" s="1"/>
  <c r="AI47" i="5"/>
  <c r="AJ47" i="5" s="1"/>
  <c r="AK59" i="5"/>
  <c r="AL59" i="5" s="1"/>
  <c r="AM59" i="5" s="1"/>
  <c r="AK28" i="5"/>
  <c r="AL28" i="5" s="1"/>
  <c r="AM28" i="5" s="1"/>
  <c r="AK25" i="5"/>
  <c r="AL25" i="5" s="1"/>
  <c r="AM25" i="5" s="1"/>
  <c r="AK5" i="5"/>
  <c r="AL5" i="5" s="1"/>
  <c r="AM5" i="5" s="1"/>
  <c r="AK4" i="5"/>
  <c r="AL4" i="5" s="1"/>
  <c r="AM4" i="5" s="1"/>
  <c r="AI29" i="5"/>
  <c r="AJ29" i="5" s="1"/>
  <c r="AK29" i="5"/>
  <c r="AL29" i="5" s="1"/>
  <c r="AM29" i="5" s="1"/>
  <c r="E19" i="5" l="1"/>
  <c r="L9" i="5" s="1"/>
  <c r="W9" i="5" s="1"/>
  <c r="D19" i="5"/>
  <c r="D20" i="5"/>
  <c r="B106" i="5"/>
  <c r="C105" i="5"/>
  <c r="AE96" i="5"/>
  <c r="AD96" i="5"/>
  <c r="AC96" i="5"/>
  <c r="S96" i="5"/>
  <c r="R96" i="5"/>
  <c r="W96" i="5"/>
  <c r="V96" i="5"/>
  <c r="U96" i="5"/>
  <c r="I96" i="5"/>
  <c r="H96" i="5"/>
  <c r="AE95" i="5"/>
  <c r="AD95" i="5"/>
  <c r="AC95" i="5"/>
  <c r="S95" i="5"/>
  <c r="R95" i="5"/>
  <c r="W95" i="5"/>
  <c r="U95" i="5"/>
  <c r="I95" i="5"/>
  <c r="H95" i="5"/>
  <c r="AE94" i="5"/>
  <c r="AD94" i="5"/>
  <c r="AC94" i="5"/>
  <c r="S94" i="5"/>
  <c r="R94" i="5"/>
  <c r="I94" i="5"/>
  <c r="H94" i="5"/>
  <c r="AE93" i="5"/>
  <c r="AD93" i="5"/>
  <c r="AC93" i="5"/>
  <c r="S93" i="5"/>
  <c r="R93" i="5"/>
  <c r="V93" i="5"/>
  <c r="U93" i="5"/>
  <c r="I93" i="5"/>
  <c r="H93" i="5"/>
  <c r="AE88" i="5"/>
  <c r="AD88" i="5"/>
  <c r="AC88" i="5"/>
  <c r="S88" i="5"/>
  <c r="R88" i="5"/>
  <c r="U88" i="5"/>
  <c r="I88" i="5"/>
  <c r="H88" i="5"/>
  <c r="AE87" i="5"/>
  <c r="AD87" i="5"/>
  <c r="AC87" i="5"/>
  <c r="S87" i="5"/>
  <c r="R87" i="5"/>
  <c r="W87" i="5"/>
  <c r="V87" i="5"/>
  <c r="I87" i="5"/>
  <c r="H87" i="5"/>
  <c r="AE86" i="5"/>
  <c r="AD86" i="5"/>
  <c r="AC86" i="5"/>
  <c r="S86" i="5"/>
  <c r="R86" i="5"/>
  <c r="U86" i="5"/>
  <c r="I86" i="5"/>
  <c r="H86" i="5"/>
  <c r="AE85" i="5"/>
  <c r="AD85" i="5"/>
  <c r="AC85" i="5"/>
  <c r="S85" i="5"/>
  <c r="R85" i="5"/>
  <c r="W85" i="5"/>
  <c r="V85" i="5"/>
  <c r="U85" i="5"/>
  <c r="I85" i="5"/>
  <c r="H85" i="5"/>
  <c r="B75" i="5"/>
  <c r="C74" i="5"/>
  <c r="AE57" i="5"/>
  <c r="AD57" i="5"/>
  <c r="AC57" i="5"/>
  <c r="S57" i="5"/>
  <c r="R57" i="5"/>
  <c r="V57" i="5"/>
  <c r="U57" i="5"/>
  <c r="I57" i="5"/>
  <c r="H57" i="5"/>
  <c r="I46" i="5"/>
  <c r="H46" i="5"/>
  <c r="Z46" i="5" s="1"/>
  <c r="AA46" i="5" s="1"/>
  <c r="AB46" i="5" s="1"/>
  <c r="B36" i="5"/>
  <c r="C36" i="5" s="1"/>
  <c r="C35" i="5"/>
  <c r="J10" i="5" l="1"/>
  <c r="U10" i="5" s="1"/>
  <c r="K9" i="5"/>
  <c r="V9" i="5" s="1"/>
  <c r="K8" i="5"/>
  <c r="K10" i="5"/>
  <c r="V10" i="5" s="1"/>
  <c r="L8" i="5"/>
  <c r="W8" i="5" s="1"/>
  <c r="J8" i="5"/>
  <c r="J9" i="5"/>
  <c r="U9" i="5" s="1"/>
  <c r="L10" i="5"/>
  <c r="W10" i="5" s="1"/>
  <c r="Z96" i="5"/>
  <c r="AA96" i="5" s="1"/>
  <c r="AB96" i="5" s="1"/>
  <c r="Z87" i="5"/>
  <c r="Z94" i="5"/>
  <c r="AG95" i="5"/>
  <c r="AG94" i="5"/>
  <c r="N96" i="5"/>
  <c r="Z93" i="5"/>
  <c r="B37" i="5"/>
  <c r="C37" i="5" s="1"/>
  <c r="AG87" i="5"/>
  <c r="AF57" i="5"/>
  <c r="Z85" i="5"/>
  <c r="AA85" i="5" s="1"/>
  <c r="AB85" i="5" s="1"/>
  <c r="AF86" i="5"/>
  <c r="Z95" i="5"/>
  <c r="M96" i="5"/>
  <c r="Y93" i="5"/>
  <c r="AF96" i="5"/>
  <c r="AR96" i="5" s="1"/>
  <c r="Z57" i="5"/>
  <c r="N93" i="5"/>
  <c r="AF94" i="5"/>
  <c r="AQ94" i="5" s="1"/>
  <c r="AG57" i="5"/>
  <c r="AG86" i="5"/>
  <c r="N94" i="5"/>
  <c r="AF95" i="5"/>
  <c r="AS95" i="5" s="1"/>
  <c r="AF87" i="5"/>
  <c r="AF93" i="5"/>
  <c r="V86" i="5"/>
  <c r="Z88" i="5"/>
  <c r="Y96" i="5"/>
  <c r="Y85" i="5"/>
  <c r="X85" i="5"/>
  <c r="X57" i="5"/>
  <c r="Y57" i="5"/>
  <c r="N85" i="5"/>
  <c r="M85" i="5"/>
  <c r="N46" i="5"/>
  <c r="M46" i="5"/>
  <c r="AH46" i="5" s="1"/>
  <c r="AI46" i="5" s="1"/>
  <c r="AJ46" i="5" s="1"/>
  <c r="N86" i="5"/>
  <c r="W86" i="5"/>
  <c r="V95" i="5"/>
  <c r="Y95" i="5" s="1"/>
  <c r="X93" i="5"/>
  <c r="AF85" i="5"/>
  <c r="AG85" i="5"/>
  <c r="N87" i="5"/>
  <c r="W88" i="5"/>
  <c r="M93" i="5"/>
  <c r="N95" i="5"/>
  <c r="M95" i="5"/>
  <c r="N57" i="5"/>
  <c r="M57" i="5"/>
  <c r="M86" i="5"/>
  <c r="AF88" i="5"/>
  <c r="AQ88" i="5" s="1"/>
  <c r="AG88" i="5"/>
  <c r="W94" i="5"/>
  <c r="C75" i="5"/>
  <c r="B76" i="5"/>
  <c r="B107" i="5"/>
  <c r="C106" i="5"/>
  <c r="X96" i="5"/>
  <c r="V88" i="5"/>
  <c r="Z86" i="5"/>
  <c r="M87" i="5"/>
  <c r="U87" i="5"/>
  <c r="N88" i="5"/>
  <c r="M88" i="5"/>
  <c r="M94" i="5"/>
  <c r="U94" i="5"/>
  <c r="AG93" i="5"/>
  <c r="V94" i="5"/>
  <c r="AG96" i="5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M9" i="5" l="1"/>
  <c r="AH9" i="5" s="1"/>
  <c r="AI9" i="5" s="1"/>
  <c r="AJ9" i="5" s="1"/>
  <c r="M10" i="5"/>
  <c r="AH10" i="5" s="1"/>
  <c r="AI10" i="5" s="1"/>
  <c r="AJ10" i="5" s="1"/>
  <c r="X9" i="5"/>
  <c r="N8" i="5"/>
  <c r="N10" i="5"/>
  <c r="M8" i="5"/>
  <c r="AH8" i="5" s="1"/>
  <c r="AI8" i="5" s="1"/>
  <c r="AJ8" i="5" s="1"/>
  <c r="N9" i="5"/>
  <c r="U8" i="5"/>
  <c r="X8" i="5" s="1"/>
  <c r="Y9" i="5"/>
  <c r="AR85" i="5"/>
  <c r="AQ85" i="5"/>
  <c r="AS85" i="5"/>
  <c r="Y10" i="5"/>
  <c r="X10" i="5"/>
  <c r="AH86" i="5"/>
  <c r="AI86" i="5" s="1"/>
  <c r="AK46" i="5"/>
  <c r="AL46" i="5" s="1"/>
  <c r="AM46" i="5" s="1"/>
  <c r="AR94" i="5"/>
  <c r="AH57" i="5"/>
  <c r="AI57" i="5" s="1"/>
  <c r="AJ57" i="5" s="1"/>
  <c r="AH87" i="5"/>
  <c r="AI87" i="5" s="1"/>
  <c r="B38" i="5"/>
  <c r="C38" i="5" s="1"/>
  <c r="AS94" i="5"/>
  <c r="AS88" i="5"/>
  <c r="X88" i="5"/>
  <c r="AA87" i="5"/>
  <c r="AB87" i="5" s="1"/>
  <c r="AH94" i="5"/>
  <c r="AI94" i="5" s="1"/>
  <c r="AA86" i="5"/>
  <c r="AB86" i="5" s="1"/>
  <c r="AH96" i="5"/>
  <c r="AI96" i="5" s="1"/>
  <c r="AA88" i="5"/>
  <c r="AB88" i="5" s="1"/>
  <c r="AQ95" i="5"/>
  <c r="AH85" i="5"/>
  <c r="AI85" i="5" s="1"/>
  <c r="AA94" i="5"/>
  <c r="AB94" i="5" s="1"/>
  <c r="AA93" i="5"/>
  <c r="AB93" i="5" s="1"/>
  <c r="AA57" i="5"/>
  <c r="AB57" i="5" s="1"/>
  <c r="AH93" i="5"/>
  <c r="AI93" i="5" s="1"/>
  <c r="AJ93" i="5" s="1"/>
  <c r="AR95" i="5"/>
  <c r="AR88" i="5"/>
  <c r="AH95" i="5"/>
  <c r="AI95" i="5" s="1"/>
  <c r="Y88" i="5"/>
  <c r="AA95" i="5"/>
  <c r="AB95" i="5" s="1"/>
  <c r="AH88" i="5"/>
  <c r="AI88" i="5" s="1"/>
  <c r="X86" i="5"/>
  <c r="Y94" i="5"/>
  <c r="X94" i="5"/>
  <c r="C76" i="5"/>
  <c r="B77" i="5"/>
  <c r="X95" i="5"/>
  <c r="Y87" i="5"/>
  <c r="X87" i="5"/>
  <c r="Y86" i="5"/>
  <c r="C107" i="5"/>
  <c r="AK9" i="5" l="1"/>
  <c r="AL9" i="5" s="1"/>
  <c r="AM9" i="5" s="1"/>
  <c r="AK10" i="5"/>
  <c r="AL10" i="5" s="1"/>
  <c r="AM10" i="5" s="1"/>
  <c r="Y8" i="5"/>
  <c r="AK8" i="5"/>
  <c r="AL8" i="5" s="1"/>
  <c r="AM8" i="5" s="1"/>
  <c r="AK86" i="5"/>
  <c r="AL86" i="5" s="1"/>
  <c r="AM86" i="5" s="1"/>
  <c r="AK87" i="5"/>
  <c r="AL87" i="5" s="1"/>
  <c r="AM87" i="5" s="1"/>
  <c r="B39" i="5"/>
  <c r="C39" i="5" s="1"/>
  <c r="D40" i="5" s="1"/>
  <c r="H32" i="5" s="1"/>
  <c r="AK57" i="5"/>
  <c r="AL57" i="5" s="1"/>
  <c r="AM57" i="5" s="1"/>
  <c r="AK96" i="5"/>
  <c r="AL96" i="5" s="1"/>
  <c r="AM96" i="5" s="1"/>
  <c r="AK94" i="5"/>
  <c r="AL94" i="5" s="1"/>
  <c r="AM94" i="5" s="1"/>
  <c r="AK95" i="5"/>
  <c r="AL95" i="5" s="1"/>
  <c r="AM95" i="5" s="1"/>
  <c r="AJ94" i="5"/>
  <c r="AK85" i="5"/>
  <c r="AL85" i="5" s="1"/>
  <c r="AM85" i="5" s="1"/>
  <c r="AJ95" i="5"/>
  <c r="AK93" i="5"/>
  <c r="AL93" i="5" s="1"/>
  <c r="AM93" i="5" s="1"/>
  <c r="AJ96" i="5"/>
  <c r="AK88" i="5"/>
  <c r="AL88" i="5" s="1"/>
  <c r="AM88" i="5" s="1"/>
  <c r="AJ86" i="5"/>
  <c r="AJ87" i="5"/>
  <c r="B109" i="5"/>
  <c r="C109" i="5" s="1"/>
  <c r="C108" i="5"/>
  <c r="B78" i="5"/>
  <c r="C78" i="5" s="1"/>
  <c r="C77" i="5"/>
  <c r="AJ88" i="5"/>
  <c r="AJ85" i="5"/>
  <c r="E79" i="5" l="1"/>
  <c r="M71" i="5" s="1"/>
  <c r="D79" i="5"/>
  <c r="H71" i="5" s="1"/>
  <c r="E110" i="5"/>
  <c r="M101" i="5" s="1"/>
  <c r="E40" i="5"/>
  <c r="M32" i="5" s="1"/>
  <c r="D110" i="5"/>
  <c r="H101" i="5" s="1"/>
  <c r="C11" i="13" l="1"/>
  <c r="C15" i="13"/>
  <c r="C14" i="13"/>
  <c r="C13" i="13"/>
  <c r="C16" i="13" l="1"/>
  <c r="M27" i="12" l="1"/>
  <c r="M26" i="12"/>
  <c r="M25" i="12"/>
  <c r="M24" i="12"/>
  <c r="M23" i="12"/>
  <c r="M22" i="12"/>
  <c r="M21" i="12"/>
  <c r="M20" i="12"/>
  <c r="M19" i="12"/>
  <c r="M18" i="12"/>
  <c r="M4" i="12"/>
  <c r="M12" i="12"/>
  <c r="M11" i="12"/>
  <c r="M10" i="12"/>
  <c r="M9" i="12"/>
  <c r="M8" i="12"/>
  <c r="M7" i="12"/>
  <c r="M6" i="12"/>
  <c r="M5" i="12"/>
  <c r="M3" i="12"/>
  <c r="K6" i="11"/>
  <c r="L6" i="11"/>
  <c r="K7" i="11"/>
  <c r="L7" i="11"/>
  <c r="K8" i="11"/>
  <c r="L8" i="11"/>
  <c r="K9" i="11"/>
  <c r="L9" i="11"/>
  <c r="K10" i="11"/>
  <c r="L10" i="11"/>
  <c r="K12" i="11"/>
  <c r="L12" i="11"/>
  <c r="L5" i="11"/>
  <c r="K5" i="11"/>
  <c r="L4" i="11"/>
  <c r="K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" i="11"/>
  <c r="L258" i="1" l="1"/>
  <c r="J258" i="1"/>
  <c r="I258" i="1"/>
  <c r="F258" i="1"/>
  <c r="L257" i="1"/>
  <c r="J257" i="1"/>
  <c r="I257" i="1"/>
  <c r="F257" i="1"/>
  <c r="L256" i="1"/>
  <c r="J256" i="1"/>
  <c r="I256" i="1"/>
  <c r="F256" i="1"/>
  <c r="L255" i="1"/>
  <c r="J255" i="1"/>
  <c r="I255" i="1"/>
  <c r="F255" i="1"/>
  <c r="L254" i="1"/>
  <c r="J254" i="1"/>
  <c r="I254" i="1"/>
  <c r="F254" i="1"/>
  <c r="L253" i="1"/>
  <c r="J253" i="1"/>
  <c r="I253" i="1"/>
  <c r="F253" i="1"/>
  <c r="L252" i="1"/>
  <c r="J252" i="1"/>
  <c r="I252" i="1"/>
  <c r="F252" i="1"/>
  <c r="L251" i="1"/>
  <c r="J251" i="1"/>
  <c r="I251" i="1"/>
  <c r="F251" i="1"/>
  <c r="L250" i="1"/>
  <c r="J250" i="1"/>
  <c r="I250" i="1"/>
  <c r="F250" i="1"/>
  <c r="L249" i="1"/>
  <c r="J249" i="1"/>
  <c r="I249" i="1"/>
  <c r="F249" i="1"/>
  <c r="L248" i="1"/>
  <c r="J248" i="1"/>
  <c r="I248" i="1"/>
  <c r="F248" i="1"/>
  <c r="L247" i="1"/>
  <c r="J247" i="1"/>
  <c r="I247" i="1"/>
  <c r="F247" i="1"/>
  <c r="L246" i="1"/>
  <c r="J246" i="1"/>
  <c r="I246" i="1"/>
  <c r="F246" i="1"/>
  <c r="L245" i="1"/>
  <c r="J245" i="1"/>
  <c r="I245" i="1"/>
  <c r="F245" i="1"/>
  <c r="L244" i="1"/>
  <c r="J244" i="1"/>
  <c r="I244" i="1"/>
  <c r="F244" i="1"/>
  <c r="L243" i="1"/>
  <c r="J243" i="1"/>
  <c r="I243" i="1"/>
  <c r="F243" i="1"/>
  <c r="L242" i="1"/>
  <c r="J242" i="1"/>
  <c r="I242" i="1"/>
  <c r="F242" i="1"/>
  <c r="L241" i="1"/>
  <c r="J241" i="1"/>
  <c r="I241" i="1"/>
  <c r="F241" i="1"/>
  <c r="L240" i="1"/>
  <c r="J240" i="1"/>
  <c r="I240" i="1"/>
  <c r="F240" i="1"/>
  <c r="L239" i="1"/>
  <c r="J239" i="1"/>
  <c r="I239" i="1"/>
  <c r="F239" i="1"/>
  <c r="L238" i="1"/>
  <c r="J238" i="1"/>
  <c r="I238" i="1"/>
  <c r="F238" i="1"/>
  <c r="L237" i="1"/>
  <c r="J237" i="1"/>
  <c r="I237" i="1"/>
  <c r="F237" i="1"/>
  <c r="L236" i="1"/>
  <c r="J236" i="1"/>
  <c r="I236" i="1"/>
  <c r="F236" i="1"/>
  <c r="L235" i="1"/>
  <c r="J235" i="1"/>
  <c r="I235" i="1"/>
  <c r="F235" i="1"/>
  <c r="L234" i="1"/>
  <c r="J234" i="1"/>
  <c r="I234" i="1"/>
  <c r="F234" i="1"/>
  <c r="L233" i="1"/>
  <c r="J233" i="1"/>
  <c r="I233" i="1"/>
  <c r="F233" i="1"/>
  <c r="L232" i="1"/>
  <c r="J232" i="1"/>
  <c r="I232" i="1"/>
  <c r="F232" i="1"/>
  <c r="L231" i="1"/>
  <c r="J231" i="1"/>
  <c r="I231" i="1"/>
  <c r="F231" i="1"/>
  <c r="L230" i="1"/>
  <c r="J230" i="1"/>
  <c r="I230" i="1"/>
  <c r="F230" i="1"/>
  <c r="L229" i="1"/>
  <c r="J229" i="1"/>
  <c r="I229" i="1"/>
  <c r="F229" i="1"/>
  <c r="L228" i="1"/>
  <c r="J228" i="1"/>
  <c r="I228" i="1"/>
  <c r="F228" i="1"/>
  <c r="L227" i="1"/>
  <c r="J227" i="1"/>
  <c r="I227" i="1"/>
  <c r="F227" i="1"/>
  <c r="L226" i="1"/>
  <c r="J226" i="1"/>
  <c r="I226" i="1"/>
  <c r="F226" i="1"/>
  <c r="L225" i="1"/>
  <c r="J225" i="1"/>
  <c r="I225" i="1"/>
  <c r="F225" i="1"/>
  <c r="L224" i="1"/>
  <c r="J224" i="1"/>
  <c r="I224" i="1"/>
  <c r="F224" i="1"/>
  <c r="L223" i="1"/>
  <c r="J223" i="1"/>
  <c r="I223" i="1"/>
  <c r="F223" i="1"/>
  <c r="L222" i="1"/>
  <c r="J222" i="1"/>
  <c r="I222" i="1"/>
  <c r="F222" i="1"/>
  <c r="L221" i="1"/>
  <c r="J221" i="1"/>
  <c r="I221" i="1"/>
  <c r="F221" i="1"/>
  <c r="L220" i="1"/>
  <c r="J220" i="1"/>
  <c r="I220" i="1"/>
  <c r="F220" i="1"/>
  <c r="L219" i="1"/>
  <c r="J219" i="1"/>
  <c r="I219" i="1"/>
  <c r="F219" i="1"/>
  <c r="L218" i="1"/>
  <c r="J218" i="1"/>
  <c r="I218" i="1"/>
  <c r="F218" i="1"/>
  <c r="L217" i="1"/>
  <c r="J217" i="1"/>
  <c r="I217" i="1"/>
  <c r="F217" i="1"/>
  <c r="L216" i="1"/>
  <c r="J216" i="1"/>
  <c r="I216" i="1"/>
  <c r="F216" i="1"/>
  <c r="L215" i="1"/>
  <c r="J215" i="1"/>
  <c r="I215" i="1"/>
  <c r="F215" i="1"/>
  <c r="L214" i="1"/>
  <c r="J214" i="1"/>
  <c r="I214" i="1"/>
  <c r="F214" i="1"/>
  <c r="L213" i="1"/>
  <c r="J213" i="1"/>
  <c r="I213" i="1"/>
  <c r="F213" i="1"/>
  <c r="L212" i="1"/>
  <c r="J212" i="1"/>
  <c r="I212" i="1"/>
  <c r="F212" i="1"/>
  <c r="L211" i="1"/>
  <c r="J211" i="1"/>
  <c r="I211" i="1"/>
  <c r="F211" i="1"/>
  <c r="L210" i="1"/>
  <c r="J210" i="1"/>
  <c r="I210" i="1"/>
  <c r="F210" i="1"/>
  <c r="L209" i="1"/>
  <c r="J209" i="1"/>
  <c r="I209" i="1"/>
  <c r="F209" i="1"/>
  <c r="L208" i="1"/>
  <c r="J208" i="1"/>
  <c r="I208" i="1"/>
  <c r="F208" i="1"/>
  <c r="L207" i="1"/>
  <c r="J207" i="1"/>
  <c r="I207" i="1"/>
  <c r="F207" i="1"/>
  <c r="L206" i="1"/>
  <c r="J206" i="1"/>
  <c r="I206" i="1"/>
  <c r="F206" i="1"/>
  <c r="L205" i="1"/>
  <c r="J205" i="1"/>
  <c r="I205" i="1"/>
  <c r="F205" i="1"/>
  <c r="L204" i="1"/>
  <c r="J204" i="1"/>
  <c r="I204" i="1"/>
  <c r="F204" i="1"/>
  <c r="L203" i="1"/>
  <c r="J203" i="1"/>
  <c r="I203" i="1"/>
  <c r="F203" i="1"/>
  <c r="L202" i="1"/>
  <c r="J202" i="1"/>
  <c r="I202" i="1"/>
  <c r="F202" i="1"/>
  <c r="L201" i="1"/>
  <c r="J201" i="1"/>
  <c r="I201" i="1"/>
  <c r="F201" i="1"/>
  <c r="L200" i="1"/>
  <c r="J200" i="1"/>
  <c r="I200" i="1"/>
  <c r="F200" i="1"/>
  <c r="L199" i="1"/>
  <c r="J199" i="1"/>
  <c r="I199" i="1"/>
  <c r="F199" i="1"/>
  <c r="L198" i="1"/>
  <c r="J198" i="1"/>
  <c r="I198" i="1"/>
  <c r="F198" i="1"/>
  <c r="L197" i="1"/>
  <c r="J197" i="1"/>
  <c r="I197" i="1"/>
  <c r="F197" i="1"/>
  <c r="L196" i="1"/>
  <c r="J196" i="1"/>
  <c r="I196" i="1"/>
  <c r="F196" i="1"/>
  <c r="L195" i="1"/>
  <c r="J195" i="1"/>
  <c r="I195" i="1"/>
  <c r="F195" i="1"/>
  <c r="L194" i="1"/>
  <c r="J194" i="1"/>
  <c r="I194" i="1"/>
  <c r="F194" i="1"/>
  <c r="L193" i="1"/>
  <c r="J193" i="1"/>
  <c r="I193" i="1"/>
  <c r="F193" i="1"/>
  <c r="L192" i="1"/>
  <c r="J192" i="1"/>
  <c r="I192" i="1"/>
  <c r="F192" i="1"/>
  <c r="L191" i="1"/>
  <c r="J191" i="1"/>
  <c r="I191" i="1"/>
  <c r="F191" i="1"/>
  <c r="L190" i="1"/>
  <c r="J190" i="1"/>
  <c r="I190" i="1"/>
  <c r="F190" i="1"/>
  <c r="L189" i="1"/>
  <c r="J189" i="1"/>
  <c r="I189" i="1"/>
  <c r="F189" i="1"/>
  <c r="L188" i="1"/>
  <c r="J188" i="1"/>
  <c r="I188" i="1"/>
  <c r="F188" i="1"/>
  <c r="L187" i="1"/>
  <c r="J187" i="1"/>
  <c r="I187" i="1"/>
  <c r="F187" i="1"/>
  <c r="L186" i="1"/>
  <c r="J186" i="1"/>
  <c r="I186" i="1"/>
  <c r="F186" i="1"/>
  <c r="L185" i="1"/>
  <c r="J185" i="1"/>
  <c r="I185" i="1"/>
  <c r="F185" i="1"/>
  <c r="L184" i="1"/>
  <c r="J184" i="1"/>
  <c r="I184" i="1"/>
  <c r="F184" i="1"/>
  <c r="L183" i="1"/>
  <c r="J183" i="1"/>
  <c r="I183" i="1"/>
  <c r="F183" i="1"/>
  <c r="L182" i="1"/>
  <c r="J182" i="1"/>
  <c r="I182" i="1"/>
  <c r="F182" i="1"/>
  <c r="L181" i="1"/>
  <c r="J181" i="1"/>
  <c r="I181" i="1"/>
  <c r="F181" i="1"/>
  <c r="L180" i="1"/>
  <c r="J180" i="1"/>
  <c r="I180" i="1"/>
  <c r="F180" i="1"/>
  <c r="L179" i="1"/>
  <c r="J179" i="1"/>
  <c r="I179" i="1"/>
  <c r="F179" i="1"/>
  <c r="L178" i="1"/>
  <c r="J178" i="1"/>
  <c r="I178" i="1"/>
  <c r="F178" i="1"/>
  <c r="L177" i="1"/>
  <c r="J177" i="1"/>
  <c r="I177" i="1"/>
  <c r="F177" i="1"/>
  <c r="L176" i="1"/>
  <c r="J176" i="1"/>
  <c r="I176" i="1"/>
  <c r="F176" i="1"/>
  <c r="L175" i="1"/>
  <c r="J175" i="1"/>
  <c r="I175" i="1"/>
  <c r="F175" i="1"/>
  <c r="L174" i="1"/>
  <c r="J174" i="1"/>
  <c r="I174" i="1"/>
  <c r="F174" i="1"/>
  <c r="L173" i="1"/>
  <c r="J173" i="1"/>
  <c r="I173" i="1"/>
  <c r="F173" i="1"/>
  <c r="L172" i="1"/>
  <c r="J172" i="1"/>
  <c r="I172" i="1"/>
  <c r="F172" i="1"/>
  <c r="L171" i="1"/>
  <c r="J171" i="1"/>
  <c r="I171" i="1"/>
  <c r="F171" i="1"/>
  <c r="L170" i="1"/>
  <c r="J170" i="1"/>
  <c r="I170" i="1"/>
  <c r="F170" i="1"/>
  <c r="L169" i="1"/>
  <c r="J169" i="1"/>
  <c r="I169" i="1"/>
  <c r="F169" i="1"/>
  <c r="L168" i="1"/>
  <c r="J168" i="1"/>
  <c r="I168" i="1"/>
  <c r="F168" i="1"/>
  <c r="L167" i="1"/>
  <c r="J167" i="1"/>
  <c r="I167" i="1"/>
  <c r="F167" i="1"/>
  <c r="L166" i="1"/>
  <c r="J166" i="1"/>
  <c r="I166" i="1"/>
  <c r="F166" i="1"/>
  <c r="L165" i="1"/>
  <c r="J165" i="1"/>
  <c r="I165" i="1"/>
  <c r="F165" i="1"/>
  <c r="L164" i="1"/>
  <c r="J164" i="1"/>
  <c r="I164" i="1"/>
  <c r="F164" i="1"/>
  <c r="L163" i="1"/>
  <c r="J163" i="1"/>
  <c r="I163" i="1"/>
  <c r="F163" i="1"/>
  <c r="L162" i="1"/>
  <c r="J162" i="1"/>
  <c r="I162" i="1"/>
  <c r="F162" i="1"/>
  <c r="L161" i="1"/>
  <c r="J161" i="1"/>
  <c r="I161" i="1"/>
  <c r="F161" i="1"/>
  <c r="L160" i="1"/>
  <c r="J160" i="1"/>
  <c r="I160" i="1"/>
  <c r="F160" i="1"/>
  <c r="L159" i="1"/>
  <c r="J159" i="1"/>
  <c r="I159" i="1"/>
  <c r="F159" i="1"/>
  <c r="L158" i="1"/>
  <c r="J158" i="1"/>
  <c r="I158" i="1"/>
  <c r="F158" i="1"/>
  <c r="L157" i="1"/>
  <c r="J157" i="1"/>
  <c r="I157" i="1"/>
  <c r="F157" i="1"/>
  <c r="L156" i="1"/>
  <c r="J156" i="1"/>
  <c r="I156" i="1"/>
  <c r="F156" i="1"/>
  <c r="L155" i="1"/>
  <c r="J155" i="1"/>
  <c r="K155" i="1" s="1"/>
  <c r="I155" i="1"/>
  <c r="F155" i="1"/>
  <c r="L154" i="1"/>
  <c r="J154" i="1"/>
  <c r="K154" i="1" s="1"/>
  <c r="I154" i="1"/>
  <c r="F154" i="1"/>
  <c r="L153" i="1"/>
  <c r="J153" i="1"/>
  <c r="K153" i="1" s="1"/>
  <c r="I153" i="1"/>
  <c r="F153" i="1"/>
  <c r="L152" i="1"/>
  <c r="J152" i="1"/>
  <c r="K152" i="1" s="1"/>
  <c r="I152" i="1"/>
  <c r="F152" i="1"/>
  <c r="L151" i="1"/>
  <c r="J151" i="1"/>
  <c r="K151" i="1" s="1"/>
  <c r="I151" i="1"/>
  <c r="F151" i="1"/>
  <c r="L150" i="1"/>
  <c r="J150" i="1"/>
  <c r="K150" i="1" s="1"/>
  <c r="I150" i="1"/>
  <c r="F150" i="1"/>
  <c r="L149" i="1"/>
  <c r="J149" i="1"/>
  <c r="K149" i="1" s="1"/>
  <c r="I149" i="1"/>
  <c r="F149" i="1"/>
  <c r="L148" i="1"/>
  <c r="P148" i="1" s="1"/>
  <c r="J148" i="1"/>
  <c r="K148" i="1" s="1"/>
  <c r="I148" i="1"/>
  <c r="F148" i="1"/>
  <c r="L147" i="1"/>
  <c r="P147" i="1" s="1"/>
  <c r="J147" i="1"/>
  <c r="K147" i="1" s="1"/>
  <c r="I147" i="1"/>
  <c r="F147" i="1"/>
  <c r="L146" i="1"/>
  <c r="P146" i="1" s="1"/>
  <c r="J146" i="1"/>
  <c r="K146" i="1" s="1"/>
  <c r="I146" i="1"/>
  <c r="F146" i="1"/>
  <c r="L145" i="1"/>
  <c r="P145" i="1" s="1"/>
  <c r="J145" i="1"/>
  <c r="K145" i="1" s="1"/>
  <c r="I145" i="1"/>
  <c r="F145" i="1"/>
  <c r="L144" i="1"/>
  <c r="P144" i="1" s="1"/>
  <c r="J144" i="1"/>
  <c r="K144" i="1" s="1"/>
  <c r="I144" i="1"/>
  <c r="F144" i="1"/>
  <c r="L143" i="1"/>
  <c r="P143" i="1" s="1"/>
  <c r="J143" i="1"/>
  <c r="K143" i="1" s="1"/>
  <c r="I143" i="1"/>
  <c r="F143" i="1"/>
  <c r="L142" i="1"/>
  <c r="P142" i="1" s="1"/>
  <c r="J142" i="1"/>
  <c r="K142" i="1" s="1"/>
  <c r="I142" i="1"/>
  <c r="F142" i="1"/>
  <c r="L141" i="1"/>
  <c r="P141" i="1" s="1"/>
  <c r="J141" i="1"/>
  <c r="K141" i="1" s="1"/>
  <c r="I141" i="1"/>
  <c r="F141" i="1"/>
  <c r="L140" i="1"/>
  <c r="P140" i="1" s="1"/>
  <c r="J140" i="1"/>
  <c r="K140" i="1" s="1"/>
  <c r="I140" i="1"/>
  <c r="F140" i="1"/>
  <c r="L139" i="1"/>
  <c r="P139" i="1" s="1"/>
  <c r="J139" i="1"/>
  <c r="K139" i="1" s="1"/>
  <c r="I139" i="1"/>
  <c r="F139" i="1"/>
  <c r="L138" i="1"/>
  <c r="P138" i="1" s="1"/>
  <c r="J138" i="1"/>
  <c r="K138" i="1" s="1"/>
  <c r="I138" i="1"/>
  <c r="F138" i="1"/>
  <c r="L137" i="1"/>
  <c r="P137" i="1" s="1"/>
  <c r="J137" i="1"/>
  <c r="K137" i="1" s="1"/>
  <c r="I137" i="1"/>
  <c r="F137" i="1"/>
  <c r="L136" i="1"/>
  <c r="P136" i="1" s="1"/>
  <c r="J136" i="1"/>
  <c r="K136" i="1" s="1"/>
  <c r="I136" i="1"/>
  <c r="F136" i="1"/>
  <c r="L135" i="1"/>
  <c r="P135" i="1" s="1"/>
  <c r="J135" i="1"/>
  <c r="K135" i="1" s="1"/>
  <c r="I135" i="1"/>
  <c r="F135" i="1"/>
  <c r="L134" i="1"/>
  <c r="P134" i="1" s="1"/>
  <c r="J134" i="1"/>
  <c r="K134" i="1" s="1"/>
  <c r="I134" i="1"/>
  <c r="F134" i="1"/>
  <c r="L133" i="1"/>
  <c r="P133" i="1" s="1"/>
  <c r="J133" i="1"/>
  <c r="K133" i="1" s="1"/>
  <c r="I133" i="1"/>
  <c r="F133" i="1"/>
  <c r="L132" i="1"/>
  <c r="P132" i="1" s="1"/>
  <c r="J132" i="1"/>
  <c r="K132" i="1" s="1"/>
  <c r="I132" i="1"/>
  <c r="F132" i="1"/>
  <c r="L131" i="1"/>
  <c r="P131" i="1" s="1"/>
  <c r="J131" i="1"/>
  <c r="K131" i="1" s="1"/>
  <c r="I131" i="1"/>
  <c r="F131" i="1"/>
  <c r="L130" i="1"/>
  <c r="P130" i="1" s="1"/>
  <c r="J130" i="1"/>
  <c r="K130" i="1" s="1"/>
  <c r="I130" i="1"/>
  <c r="F130" i="1"/>
  <c r="L129" i="1"/>
  <c r="P129" i="1" s="1"/>
  <c r="J129" i="1"/>
  <c r="K129" i="1" s="1"/>
  <c r="I129" i="1"/>
  <c r="F129" i="1"/>
  <c r="L128" i="1"/>
  <c r="P128" i="1" s="1"/>
  <c r="J128" i="1"/>
  <c r="K128" i="1" s="1"/>
  <c r="I128" i="1"/>
  <c r="F128" i="1"/>
  <c r="L127" i="1"/>
  <c r="P127" i="1" s="1"/>
  <c r="J127" i="1"/>
  <c r="K127" i="1" s="1"/>
  <c r="I127" i="1"/>
  <c r="F127" i="1"/>
  <c r="L126" i="1"/>
  <c r="P126" i="1" s="1"/>
  <c r="J126" i="1"/>
  <c r="K126" i="1" s="1"/>
  <c r="I126" i="1"/>
  <c r="F126" i="1"/>
  <c r="L125" i="1"/>
  <c r="P125" i="1" s="1"/>
  <c r="J125" i="1"/>
  <c r="K125" i="1" s="1"/>
  <c r="I125" i="1"/>
  <c r="F125" i="1"/>
  <c r="L124" i="1"/>
  <c r="P124" i="1" s="1"/>
  <c r="J124" i="1"/>
  <c r="K124" i="1" s="1"/>
  <c r="I124" i="1"/>
  <c r="F124" i="1"/>
  <c r="L123" i="1"/>
  <c r="P123" i="1" s="1"/>
  <c r="J123" i="1"/>
  <c r="K123" i="1" s="1"/>
  <c r="I123" i="1"/>
  <c r="F123" i="1"/>
  <c r="L122" i="1"/>
  <c r="P122" i="1" s="1"/>
  <c r="J122" i="1"/>
  <c r="K122" i="1" s="1"/>
  <c r="I122" i="1"/>
  <c r="F122" i="1"/>
  <c r="L121" i="1"/>
  <c r="P121" i="1" s="1"/>
  <c r="J121" i="1"/>
  <c r="K121" i="1" s="1"/>
  <c r="I121" i="1"/>
  <c r="F121" i="1"/>
  <c r="L120" i="1"/>
  <c r="P120" i="1" s="1"/>
  <c r="J120" i="1"/>
  <c r="K120" i="1" s="1"/>
  <c r="I120" i="1"/>
  <c r="F120" i="1"/>
  <c r="L119" i="1"/>
  <c r="P119" i="1" s="1"/>
  <c r="J119" i="1"/>
  <c r="K119" i="1" s="1"/>
  <c r="I119" i="1"/>
  <c r="F119" i="1"/>
  <c r="L118" i="1"/>
  <c r="P118" i="1" s="1"/>
  <c r="J118" i="1"/>
  <c r="K118" i="1" s="1"/>
  <c r="I118" i="1"/>
  <c r="F118" i="1"/>
  <c r="L117" i="1"/>
  <c r="P117" i="1" s="1"/>
  <c r="J117" i="1"/>
  <c r="K117" i="1" s="1"/>
  <c r="I117" i="1"/>
  <c r="F117" i="1"/>
  <c r="L116" i="1"/>
  <c r="P116" i="1" s="1"/>
  <c r="J116" i="1"/>
  <c r="K116" i="1" s="1"/>
  <c r="I116" i="1"/>
  <c r="F116" i="1"/>
  <c r="L115" i="1"/>
  <c r="P115" i="1" s="1"/>
  <c r="J115" i="1"/>
  <c r="K115" i="1" s="1"/>
  <c r="I115" i="1"/>
  <c r="F115" i="1"/>
  <c r="L114" i="1"/>
  <c r="P114" i="1" s="1"/>
  <c r="J114" i="1"/>
  <c r="K114" i="1" s="1"/>
  <c r="I114" i="1"/>
  <c r="F114" i="1"/>
  <c r="L113" i="1"/>
  <c r="P113" i="1" s="1"/>
  <c r="J113" i="1"/>
  <c r="K113" i="1" s="1"/>
  <c r="I113" i="1"/>
  <c r="F113" i="1"/>
  <c r="L112" i="1"/>
  <c r="P112" i="1" s="1"/>
  <c r="J112" i="1"/>
  <c r="K112" i="1" s="1"/>
  <c r="I112" i="1"/>
  <c r="F112" i="1"/>
  <c r="L111" i="1"/>
  <c r="P111" i="1" s="1"/>
  <c r="J111" i="1"/>
  <c r="K111" i="1" s="1"/>
  <c r="I111" i="1"/>
  <c r="F111" i="1"/>
  <c r="L110" i="1"/>
  <c r="P110" i="1" s="1"/>
  <c r="J110" i="1"/>
  <c r="K110" i="1" s="1"/>
  <c r="I110" i="1"/>
  <c r="F110" i="1"/>
  <c r="L109" i="1"/>
  <c r="P109" i="1" s="1"/>
  <c r="J109" i="1"/>
  <c r="K109" i="1" s="1"/>
  <c r="I109" i="1"/>
  <c r="F109" i="1"/>
  <c r="L108" i="1"/>
  <c r="P108" i="1" s="1"/>
  <c r="J108" i="1"/>
  <c r="K108" i="1" s="1"/>
  <c r="I108" i="1"/>
  <c r="F108" i="1"/>
  <c r="L107" i="1"/>
  <c r="P107" i="1" s="1"/>
  <c r="J107" i="1"/>
  <c r="K107" i="1" s="1"/>
  <c r="I107" i="1"/>
  <c r="F107" i="1"/>
  <c r="L106" i="1"/>
  <c r="P106" i="1" s="1"/>
  <c r="J106" i="1"/>
  <c r="K106" i="1" s="1"/>
  <c r="I106" i="1"/>
  <c r="F106" i="1"/>
  <c r="L105" i="1"/>
  <c r="P105" i="1" s="1"/>
  <c r="J105" i="1"/>
  <c r="K105" i="1" s="1"/>
  <c r="I105" i="1"/>
  <c r="F105" i="1"/>
  <c r="L104" i="1"/>
  <c r="P104" i="1" s="1"/>
  <c r="J104" i="1"/>
  <c r="K104" i="1" s="1"/>
  <c r="I104" i="1"/>
  <c r="F104" i="1"/>
  <c r="L103" i="1"/>
  <c r="P103" i="1" s="1"/>
  <c r="J103" i="1"/>
  <c r="K103" i="1" s="1"/>
  <c r="I103" i="1"/>
  <c r="F103" i="1"/>
  <c r="L102" i="1"/>
  <c r="P102" i="1" s="1"/>
  <c r="J102" i="1"/>
  <c r="K102" i="1" s="1"/>
  <c r="I102" i="1"/>
  <c r="F102" i="1"/>
  <c r="L101" i="1"/>
  <c r="P101" i="1" s="1"/>
  <c r="J101" i="1"/>
  <c r="K101" i="1" s="1"/>
  <c r="I101" i="1"/>
  <c r="F101" i="1"/>
  <c r="L100" i="1"/>
  <c r="P100" i="1" s="1"/>
  <c r="J100" i="1"/>
  <c r="K100" i="1" s="1"/>
  <c r="I100" i="1"/>
  <c r="F100" i="1"/>
  <c r="L99" i="1"/>
  <c r="P99" i="1" s="1"/>
  <c r="J99" i="1"/>
  <c r="K99" i="1" s="1"/>
  <c r="I99" i="1"/>
  <c r="F99" i="1"/>
  <c r="L98" i="1"/>
  <c r="P98" i="1" s="1"/>
  <c r="J98" i="1"/>
  <c r="K98" i="1" s="1"/>
  <c r="I98" i="1"/>
  <c r="F98" i="1"/>
  <c r="L97" i="1"/>
  <c r="P97" i="1" s="1"/>
  <c r="J97" i="1"/>
  <c r="K97" i="1" s="1"/>
  <c r="I97" i="1"/>
  <c r="F97" i="1"/>
  <c r="L96" i="1"/>
  <c r="P96" i="1" s="1"/>
  <c r="J96" i="1"/>
  <c r="K96" i="1" s="1"/>
  <c r="I96" i="1"/>
  <c r="F96" i="1"/>
  <c r="L95" i="1"/>
  <c r="P95" i="1" s="1"/>
  <c r="J95" i="1"/>
  <c r="K95" i="1" s="1"/>
  <c r="I95" i="1"/>
  <c r="F95" i="1"/>
  <c r="L94" i="1"/>
  <c r="P94" i="1" s="1"/>
  <c r="J94" i="1"/>
  <c r="K94" i="1" s="1"/>
  <c r="I94" i="1"/>
  <c r="F94" i="1"/>
  <c r="L93" i="1"/>
  <c r="P93" i="1" s="1"/>
  <c r="J93" i="1"/>
  <c r="K93" i="1" s="1"/>
  <c r="I93" i="1"/>
  <c r="F93" i="1"/>
  <c r="L92" i="1"/>
  <c r="P92" i="1" s="1"/>
  <c r="J92" i="1"/>
  <c r="K92" i="1" s="1"/>
  <c r="I92" i="1"/>
  <c r="F92" i="1"/>
  <c r="L91" i="1"/>
  <c r="P91" i="1" s="1"/>
  <c r="J91" i="1"/>
  <c r="K91" i="1" s="1"/>
  <c r="I91" i="1"/>
  <c r="F91" i="1"/>
  <c r="L90" i="1"/>
  <c r="P90" i="1" s="1"/>
  <c r="J90" i="1"/>
  <c r="K90" i="1" s="1"/>
  <c r="I90" i="1"/>
  <c r="F90" i="1"/>
  <c r="L89" i="1"/>
  <c r="P89" i="1" s="1"/>
  <c r="J89" i="1"/>
  <c r="K89" i="1" s="1"/>
  <c r="I89" i="1"/>
  <c r="F89" i="1"/>
  <c r="L88" i="1"/>
  <c r="P88" i="1" s="1"/>
  <c r="J88" i="1"/>
  <c r="K88" i="1" s="1"/>
  <c r="I88" i="1"/>
  <c r="F88" i="1"/>
  <c r="L87" i="1"/>
  <c r="P87" i="1" s="1"/>
  <c r="J87" i="1"/>
  <c r="K87" i="1" s="1"/>
  <c r="I87" i="1"/>
  <c r="F87" i="1"/>
  <c r="L86" i="1"/>
  <c r="P86" i="1" s="1"/>
  <c r="J86" i="1"/>
  <c r="K86" i="1" s="1"/>
  <c r="I86" i="1"/>
  <c r="F86" i="1"/>
  <c r="L85" i="1"/>
  <c r="P85" i="1" s="1"/>
  <c r="J85" i="1"/>
  <c r="K85" i="1" s="1"/>
  <c r="I85" i="1"/>
  <c r="F85" i="1"/>
  <c r="L84" i="1"/>
  <c r="P84" i="1" s="1"/>
  <c r="J84" i="1"/>
  <c r="K84" i="1" s="1"/>
  <c r="I84" i="1"/>
  <c r="F84" i="1"/>
  <c r="L83" i="1"/>
  <c r="P83" i="1" s="1"/>
  <c r="J83" i="1"/>
  <c r="K83" i="1" s="1"/>
  <c r="I83" i="1"/>
  <c r="F83" i="1"/>
  <c r="L82" i="1"/>
  <c r="P82" i="1" s="1"/>
  <c r="J82" i="1"/>
  <c r="K82" i="1" s="1"/>
  <c r="I82" i="1"/>
  <c r="F82" i="1"/>
  <c r="L81" i="1"/>
  <c r="P81" i="1" s="1"/>
  <c r="J81" i="1"/>
  <c r="K81" i="1" s="1"/>
  <c r="I81" i="1"/>
  <c r="F81" i="1"/>
  <c r="L80" i="1"/>
  <c r="P80" i="1" s="1"/>
  <c r="J80" i="1"/>
  <c r="K80" i="1" s="1"/>
  <c r="I80" i="1"/>
  <c r="F80" i="1"/>
  <c r="L79" i="1"/>
  <c r="P79" i="1" s="1"/>
  <c r="J79" i="1"/>
  <c r="K79" i="1" s="1"/>
  <c r="I79" i="1"/>
  <c r="F79" i="1"/>
  <c r="L78" i="1"/>
  <c r="P78" i="1" s="1"/>
  <c r="J78" i="1"/>
  <c r="K78" i="1" s="1"/>
  <c r="I78" i="1"/>
  <c r="F78" i="1"/>
  <c r="L77" i="1"/>
  <c r="P77" i="1" s="1"/>
  <c r="J77" i="1"/>
  <c r="K77" i="1" s="1"/>
  <c r="I77" i="1"/>
  <c r="F77" i="1"/>
  <c r="L76" i="1"/>
  <c r="P76" i="1" s="1"/>
  <c r="J76" i="1"/>
  <c r="K76" i="1" s="1"/>
  <c r="I76" i="1"/>
  <c r="F76" i="1"/>
  <c r="L75" i="1"/>
  <c r="P75" i="1" s="1"/>
  <c r="J75" i="1"/>
  <c r="K75" i="1" s="1"/>
  <c r="I75" i="1"/>
  <c r="F75" i="1"/>
  <c r="L74" i="1"/>
  <c r="P74" i="1" s="1"/>
  <c r="J74" i="1"/>
  <c r="K74" i="1" s="1"/>
  <c r="I74" i="1"/>
  <c r="F74" i="1"/>
  <c r="L73" i="1"/>
  <c r="P73" i="1" s="1"/>
  <c r="J73" i="1"/>
  <c r="K73" i="1" s="1"/>
  <c r="I73" i="1"/>
  <c r="F73" i="1"/>
  <c r="L72" i="1"/>
  <c r="P72" i="1" s="1"/>
  <c r="J72" i="1"/>
  <c r="K72" i="1" s="1"/>
  <c r="I72" i="1"/>
  <c r="F72" i="1"/>
  <c r="L71" i="1"/>
  <c r="P71" i="1" s="1"/>
  <c r="J71" i="1"/>
  <c r="K71" i="1" s="1"/>
  <c r="I71" i="1"/>
  <c r="F71" i="1"/>
  <c r="L70" i="1"/>
  <c r="P70" i="1" s="1"/>
  <c r="J70" i="1"/>
  <c r="K70" i="1" s="1"/>
  <c r="I70" i="1"/>
  <c r="F70" i="1"/>
  <c r="L69" i="1"/>
  <c r="P69" i="1" s="1"/>
  <c r="J69" i="1"/>
  <c r="K69" i="1" s="1"/>
  <c r="I69" i="1"/>
  <c r="F69" i="1"/>
  <c r="L68" i="1"/>
  <c r="P68" i="1" s="1"/>
  <c r="J68" i="1"/>
  <c r="K68" i="1" s="1"/>
  <c r="I68" i="1"/>
  <c r="F68" i="1"/>
  <c r="L67" i="1"/>
  <c r="P67" i="1" s="1"/>
  <c r="J67" i="1"/>
  <c r="K67" i="1" s="1"/>
  <c r="I67" i="1"/>
  <c r="F67" i="1"/>
  <c r="L66" i="1"/>
  <c r="P66" i="1" s="1"/>
  <c r="J66" i="1"/>
  <c r="K66" i="1" s="1"/>
  <c r="I66" i="1"/>
  <c r="F66" i="1"/>
  <c r="L65" i="1"/>
  <c r="P65" i="1" s="1"/>
  <c r="J65" i="1"/>
  <c r="K65" i="1" s="1"/>
  <c r="I65" i="1"/>
  <c r="F65" i="1"/>
  <c r="L64" i="1"/>
  <c r="P64" i="1" s="1"/>
  <c r="J64" i="1"/>
  <c r="K64" i="1" s="1"/>
  <c r="I64" i="1"/>
  <c r="F64" i="1"/>
  <c r="L63" i="1"/>
  <c r="P63" i="1" s="1"/>
  <c r="J63" i="1"/>
  <c r="K63" i="1" s="1"/>
  <c r="I63" i="1"/>
  <c r="F63" i="1"/>
  <c r="L62" i="1"/>
  <c r="P62" i="1" s="1"/>
  <c r="J62" i="1"/>
  <c r="K62" i="1" s="1"/>
  <c r="I62" i="1"/>
  <c r="F62" i="1"/>
  <c r="L61" i="1"/>
  <c r="P61" i="1" s="1"/>
  <c r="J61" i="1"/>
  <c r="K61" i="1" s="1"/>
  <c r="I61" i="1"/>
  <c r="F61" i="1"/>
  <c r="L60" i="1"/>
  <c r="P60" i="1" s="1"/>
  <c r="J60" i="1"/>
  <c r="K60" i="1" s="1"/>
  <c r="I60" i="1"/>
  <c r="F60" i="1"/>
  <c r="L59" i="1"/>
  <c r="P59" i="1" s="1"/>
  <c r="J59" i="1"/>
  <c r="K59" i="1" s="1"/>
  <c r="I59" i="1"/>
  <c r="F59" i="1"/>
  <c r="L58" i="1"/>
  <c r="P58" i="1" s="1"/>
  <c r="J58" i="1"/>
  <c r="K58" i="1" s="1"/>
  <c r="I58" i="1"/>
  <c r="F58" i="1"/>
  <c r="L57" i="1"/>
  <c r="P57" i="1" s="1"/>
  <c r="J57" i="1"/>
  <c r="K57" i="1" s="1"/>
  <c r="I57" i="1"/>
  <c r="F57" i="1"/>
  <c r="L56" i="1"/>
  <c r="P56" i="1" s="1"/>
  <c r="J56" i="1"/>
  <c r="K56" i="1" s="1"/>
  <c r="I56" i="1"/>
  <c r="F56" i="1"/>
  <c r="L55" i="1"/>
  <c r="P55" i="1" s="1"/>
  <c r="J55" i="1"/>
  <c r="K55" i="1" s="1"/>
  <c r="I55" i="1"/>
  <c r="F55" i="1"/>
  <c r="L54" i="1"/>
  <c r="P54" i="1" s="1"/>
  <c r="J54" i="1"/>
  <c r="K54" i="1" s="1"/>
  <c r="I54" i="1"/>
  <c r="F54" i="1"/>
  <c r="L53" i="1"/>
  <c r="P53" i="1" s="1"/>
  <c r="J53" i="1"/>
  <c r="K53" i="1" s="1"/>
  <c r="I53" i="1"/>
  <c r="F53" i="1"/>
  <c r="L52" i="1"/>
  <c r="P52" i="1" s="1"/>
  <c r="J52" i="1"/>
  <c r="K52" i="1" s="1"/>
  <c r="I52" i="1"/>
  <c r="F52" i="1"/>
  <c r="L51" i="1"/>
  <c r="P51" i="1" s="1"/>
  <c r="J51" i="1"/>
  <c r="K51" i="1" s="1"/>
  <c r="I51" i="1"/>
  <c r="F51" i="1"/>
  <c r="L50" i="1"/>
  <c r="P50" i="1" s="1"/>
  <c r="J50" i="1"/>
  <c r="K50" i="1" s="1"/>
  <c r="I50" i="1"/>
  <c r="F50" i="1"/>
  <c r="L49" i="1"/>
  <c r="P49" i="1" s="1"/>
  <c r="J49" i="1"/>
  <c r="K49" i="1" s="1"/>
  <c r="I49" i="1"/>
  <c r="F49" i="1"/>
  <c r="L48" i="1"/>
  <c r="P48" i="1" s="1"/>
  <c r="J48" i="1"/>
  <c r="K48" i="1" s="1"/>
  <c r="I48" i="1"/>
  <c r="F48" i="1"/>
  <c r="L47" i="1"/>
  <c r="P47" i="1" s="1"/>
  <c r="J47" i="1"/>
  <c r="K47" i="1" s="1"/>
  <c r="I47" i="1"/>
  <c r="F47" i="1"/>
  <c r="L46" i="1"/>
  <c r="P46" i="1" s="1"/>
  <c r="J46" i="1"/>
  <c r="K46" i="1" s="1"/>
  <c r="I46" i="1"/>
  <c r="F46" i="1"/>
  <c r="L45" i="1"/>
  <c r="P45" i="1" s="1"/>
  <c r="J45" i="1"/>
  <c r="K45" i="1" s="1"/>
  <c r="I45" i="1"/>
  <c r="F45" i="1"/>
  <c r="L44" i="1"/>
  <c r="P44" i="1" s="1"/>
  <c r="J44" i="1"/>
  <c r="K44" i="1" s="1"/>
  <c r="I44" i="1"/>
  <c r="F44" i="1"/>
  <c r="L43" i="1"/>
  <c r="P43" i="1" s="1"/>
  <c r="J43" i="1"/>
  <c r="K43" i="1" s="1"/>
  <c r="I43" i="1"/>
  <c r="F43" i="1"/>
  <c r="L42" i="1"/>
  <c r="P42" i="1" s="1"/>
  <c r="J42" i="1"/>
  <c r="K42" i="1" s="1"/>
  <c r="I42" i="1"/>
  <c r="F42" i="1"/>
  <c r="L41" i="1"/>
  <c r="P41" i="1" s="1"/>
  <c r="J41" i="1"/>
  <c r="K41" i="1" s="1"/>
  <c r="I41" i="1"/>
  <c r="F41" i="1"/>
  <c r="L40" i="1"/>
  <c r="P40" i="1" s="1"/>
  <c r="J40" i="1"/>
  <c r="K40" i="1" s="1"/>
  <c r="I40" i="1"/>
  <c r="F40" i="1"/>
  <c r="L39" i="1"/>
  <c r="P39" i="1" s="1"/>
  <c r="J39" i="1"/>
  <c r="K39" i="1" s="1"/>
  <c r="I39" i="1"/>
  <c r="F39" i="1"/>
  <c r="L38" i="1"/>
  <c r="P38" i="1" s="1"/>
  <c r="J38" i="1"/>
  <c r="K38" i="1" s="1"/>
  <c r="I38" i="1"/>
  <c r="F38" i="1"/>
  <c r="L37" i="1"/>
  <c r="P37" i="1" s="1"/>
  <c r="J37" i="1"/>
  <c r="K37" i="1" s="1"/>
  <c r="I37" i="1"/>
  <c r="F37" i="1"/>
  <c r="L36" i="1"/>
  <c r="P36" i="1" s="1"/>
  <c r="J36" i="1"/>
  <c r="K36" i="1" s="1"/>
  <c r="I36" i="1"/>
  <c r="F36" i="1"/>
  <c r="L35" i="1"/>
  <c r="P35" i="1" s="1"/>
  <c r="J35" i="1"/>
  <c r="K35" i="1" s="1"/>
  <c r="I35" i="1"/>
  <c r="F35" i="1"/>
  <c r="L34" i="1"/>
  <c r="P34" i="1" s="1"/>
  <c r="J34" i="1"/>
  <c r="K34" i="1" s="1"/>
  <c r="I34" i="1"/>
  <c r="F34" i="1"/>
  <c r="L33" i="1"/>
  <c r="P33" i="1" s="1"/>
  <c r="J33" i="1"/>
  <c r="K33" i="1" s="1"/>
  <c r="I33" i="1"/>
  <c r="F33" i="1"/>
  <c r="L32" i="1"/>
  <c r="P32" i="1" s="1"/>
  <c r="J32" i="1"/>
  <c r="K32" i="1" s="1"/>
  <c r="I32" i="1"/>
  <c r="F32" i="1"/>
  <c r="L31" i="1"/>
  <c r="P31" i="1" s="1"/>
  <c r="J31" i="1"/>
  <c r="K31" i="1" s="1"/>
  <c r="I31" i="1"/>
  <c r="F31" i="1"/>
  <c r="L30" i="1"/>
  <c r="P30" i="1" s="1"/>
  <c r="J30" i="1"/>
  <c r="K30" i="1" s="1"/>
  <c r="I30" i="1"/>
  <c r="F30" i="1"/>
  <c r="L29" i="1"/>
  <c r="P29" i="1" s="1"/>
  <c r="J29" i="1"/>
  <c r="K29" i="1" s="1"/>
  <c r="I29" i="1"/>
  <c r="F29" i="1"/>
  <c r="L28" i="1"/>
  <c r="P28" i="1" s="1"/>
  <c r="J28" i="1"/>
  <c r="K28" i="1" s="1"/>
  <c r="I28" i="1"/>
  <c r="F28" i="1"/>
  <c r="L27" i="1"/>
  <c r="P27" i="1" s="1"/>
  <c r="J27" i="1"/>
  <c r="K27" i="1" s="1"/>
  <c r="I27" i="1"/>
  <c r="F27" i="1"/>
  <c r="L26" i="1"/>
  <c r="P26" i="1" s="1"/>
  <c r="J26" i="1"/>
  <c r="K26" i="1" s="1"/>
  <c r="I26" i="1"/>
  <c r="F26" i="1"/>
  <c r="L25" i="1"/>
  <c r="P25" i="1" s="1"/>
  <c r="J25" i="1"/>
  <c r="K25" i="1" s="1"/>
  <c r="I25" i="1"/>
  <c r="F25" i="1"/>
  <c r="L24" i="1"/>
  <c r="P24" i="1" s="1"/>
  <c r="J24" i="1"/>
  <c r="K24" i="1" s="1"/>
  <c r="I24" i="1"/>
  <c r="F24" i="1"/>
  <c r="L23" i="1"/>
  <c r="P23" i="1" s="1"/>
  <c r="J23" i="1"/>
  <c r="K23" i="1" s="1"/>
  <c r="I23" i="1"/>
  <c r="F23" i="1"/>
  <c r="L22" i="1"/>
  <c r="P22" i="1" s="1"/>
  <c r="J22" i="1"/>
  <c r="K22" i="1" s="1"/>
  <c r="I22" i="1"/>
  <c r="F22" i="1"/>
  <c r="L21" i="1"/>
  <c r="P21" i="1" s="1"/>
  <c r="J21" i="1"/>
  <c r="K21" i="1" s="1"/>
  <c r="I21" i="1"/>
  <c r="F21" i="1"/>
  <c r="L20" i="1"/>
  <c r="P20" i="1" s="1"/>
  <c r="J20" i="1"/>
  <c r="K20" i="1" s="1"/>
  <c r="I20" i="1"/>
  <c r="F20" i="1"/>
  <c r="L19" i="1"/>
  <c r="P19" i="1" s="1"/>
  <c r="J19" i="1"/>
  <c r="K19" i="1" s="1"/>
  <c r="I19" i="1"/>
  <c r="F19" i="1"/>
  <c r="L18" i="1"/>
  <c r="P18" i="1" s="1"/>
  <c r="J18" i="1"/>
  <c r="K18" i="1" s="1"/>
  <c r="I18" i="1"/>
  <c r="F18" i="1"/>
  <c r="L17" i="1"/>
  <c r="P17" i="1" s="1"/>
  <c r="J17" i="1"/>
  <c r="K17" i="1" s="1"/>
  <c r="I17" i="1"/>
  <c r="F17" i="1"/>
  <c r="L16" i="1"/>
  <c r="P16" i="1" s="1"/>
  <c r="J16" i="1"/>
  <c r="K16" i="1" s="1"/>
  <c r="I16" i="1"/>
  <c r="F16" i="1"/>
  <c r="L15" i="1"/>
  <c r="P15" i="1" s="1"/>
  <c r="J15" i="1"/>
  <c r="K15" i="1" s="1"/>
  <c r="I15" i="1"/>
  <c r="F15" i="1"/>
  <c r="L14" i="1"/>
  <c r="P14" i="1" s="1"/>
  <c r="J14" i="1"/>
  <c r="K14" i="1" s="1"/>
  <c r="I14" i="1"/>
  <c r="F14" i="1"/>
  <c r="L13" i="1"/>
  <c r="P13" i="1" s="1"/>
  <c r="J13" i="1"/>
  <c r="K13" i="1" s="1"/>
  <c r="I13" i="1"/>
  <c r="F13" i="1"/>
  <c r="L12" i="1"/>
  <c r="P12" i="1" s="1"/>
  <c r="J12" i="1"/>
  <c r="K12" i="1" s="1"/>
  <c r="I12" i="1"/>
  <c r="F12" i="1"/>
  <c r="L11" i="1"/>
  <c r="P11" i="1" s="1"/>
  <c r="J11" i="1"/>
  <c r="K11" i="1" s="1"/>
  <c r="I11" i="1"/>
  <c r="F11" i="1"/>
  <c r="L10" i="1"/>
  <c r="P10" i="1" s="1"/>
  <c r="J10" i="1"/>
  <c r="K10" i="1" s="1"/>
  <c r="I10" i="1"/>
  <c r="F10" i="1"/>
  <c r="L9" i="1"/>
  <c r="P9" i="1" s="1"/>
  <c r="J9" i="1"/>
  <c r="K9" i="1" s="1"/>
  <c r="I9" i="1"/>
  <c r="F9" i="1"/>
  <c r="L8" i="1"/>
  <c r="P8" i="1" s="1"/>
  <c r="J8" i="1"/>
  <c r="K8" i="1" s="1"/>
  <c r="I8" i="1"/>
  <c r="F8" i="1"/>
  <c r="L7" i="1"/>
  <c r="P7" i="1" s="1"/>
  <c r="J7" i="1"/>
  <c r="K7" i="1" s="1"/>
  <c r="I7" i="1"/>
  <c r="F7" i="1"/>
  <c r="L6" i="1"/>
  <c r="P6" i="1" s="1"/>
  <c r="J6" i="1"/>
  <c r="K6" i="1" s="1"/>
  <c r="I6" i="1"/>
  <c r="F6" i="1"/>
  <c r="L5" i="1"/>
  <c r="J5" i="1"/>
  <c r="K5" i="1" s="1"/>
  <c r="I5" i="1"/>
  <c r="F5" i="1"/>
  <c r="L4" i="1"/>
  <c r="P4" i="1" s="1"/>
  <c r="J4" i="1"/>
  <c r="K4" i="1" s="1"/>
  <c r="I4" i="1"/>
  <c r="F4" i="1"/>
  <c r="P149" i="1" l="1"/>
  <c r="O152" i="1"/>
  <c r="P150" i="1"/>
  <c r="O153" i="1"/>
  <c r="P151" i="1"/>
  <c r="O154" i="1"/>
  <c r="N152" i="1"/>
  <c r="O155" i="1"/>
  <c r="P152" i="1"/>
  <c r="N153" i="1"/>
  <c r="P153" i="1"/>
  <c r="O156" i="1"/>
  <c r="O157" i="1"/>
  <c r="N154" i="1"/>
  <c r="P154" i="1"/>
  <c r="N155" i="1"/>
  <c r="P155" i="1"/>
  <c r="O158" i="1"/>
  <c r="N156" i="1"/>
  <c r="P156" i="1"/>
  <c r="O159" i="1"/>
  <c r="N157" i="1"/>
  <c r="P157" i="1"/>
  <c r="O160" i="1"/>
  <c r="N158" i="1"/>
  <c r="P158" i="1"/>
  <c r="O161" i="1"/>
  <c r="N159" i="1"/>
  <c r="P159" i="1"/>
  <c r="O162" i="1"/>
  <c r="N160" i="1"/>
  <c r="P160" i="1"/>
  <c r="O163" i="1"/>
  <c r="N161" i="1"/>
  <c r="P161" i="1"/>
  <c r="O164" i="1"/>
  <c r="N162" i="1"/>
  <c r="P162" i="1"/>
  <c r="O165" i="1"/>
  <c r="N163" i="1"/>
  <c r="P163" i="1"/>
  <c r="O166" i="1"/>
  <c r="N164" i="1"/>
  <c r="P164" i="1"/>
  <c r="O167" i="1"/>
  <c r="N165" i="1"/>
  <c r="P165" i="1"/>
  <c r="O168" i="1"/>
  <c r="N166" i="1"/>
  <c r="P166" i="1"/>
  <c r="O169" i="1"/>
  <c r="N167" i="1"/>
  <c r="P167" i="1"/>
  <c r="O170" i="1"/>
  <c r="N168" i="1"/>
  <c r="P168" i="1"/>
  <c r="O171" i="1"/>
  <c r="N169" i="1"/>
  <c r="P169" i="1"/>
  <c r="O172" i="1"/>
  <c r="N170" i="1"/>
  <c r="P170" i="1"/>
  <c r="O173" i="1"/>
  <c r="N171" i="1"/>
  <c r="P171" i="1"/>
  <c r="O174" i="1"/>
  <c r="N172" i="1"/>
  <c r="P172" i="1"/>
  <c r="O175" i="1"/>
  <c r="N173" i="1"/>
  <c r="P173" i="1"/>
  <c r="O176" i="1"/>
  <c r="N174" i="1"/>
  <c r="P174" i="1"/>
  <c r="N175" i="1"/>
  <c r="P175" i="1"/>
  <c r="N176" i="1"/>
  <c r="P176" i="1"/>
  <c r="P177" i="1"/>
  <c r="N177" i="1"/>
  <c r="N178" i="1"/>
  <c r="P178" i="1"/>
  <c r="P179" i="1"/>
  <c r="N179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P5" i="1"/>
  <c r="N12" i="1"/>
  <c r="N20" i="1"/>
  <c r="N28" i="1"/>
  <c r="N35" i="1"/>
  <c r="N67" i="1"/>
  <c r="N75" i="1"/>
  <c r="N6" i="1"/>
  <c r="N10" i="1"/>
  <c r="N22" i="1"/>
  <c r="N30" i="1"/>
  <c r="N32" i="1"/>
  <c r="N17" i="1"/>
  <c r="N38" i="1"/>
  <c r="N23" i="1"/>
  <c r="N7" i="1"/>
  <c r="N29" i="1"/>
  <c r="N11" i="1"/>
  <c r="N19" i="1"/>
  <c r="O79" i="1"/>
  <c r="O44" i="1"/>
  <c r="N69" i="1"/>
  <c r="N25" i="1"/>
  <c r="N8" i="1"/>
  <c r="N21" i="1"/>
  <c r="O65" i="1"/>
  <c r="N68" i="1"/>
  <c r="N105" i="1"/>
  <c r="N5" i="1"/>
  <c r="N34" i="1"/>
  <c r="O47" i="1"/>
  <c r="O59" i="1"/>
  <c r="O68" i="1"/>
  <c r="N87" i="1"/>
  <c r="N93" i="1"/>
  <c r="N114" i="1"/>
  <c r="O52" i="1"/>
  <c r="O55" i="1"/>
  <c r="O61" i="1"/>
  <c r="O64" i="1"/>
  <c r="O108" i="1"/>
  <c r="O114" i="1"/>
  <c r="N13" i="1"/>
  <c r="N16" i="1"/>
  <c r="N26" i="1"/>
  <c r="N36" i="1"/>
  <c r="O73" i="1"/>
  <c r="N18" i="1"/>
  <c r="N31" i="1"/>
  <c r="N41" i="1"/>
  <c r="O50" i="1"/>
  <c r="O56" i="1"/>
  <c r="O62" i="1"/>
  <c r="N84" i="1"/>
  <c r="N96" i="1"/>
  <c r="N102" i="1"/>
  <c r="O46" i="1"/>
  <c r="O49" i="1"/>
  <c r="O58" i="1"/>
  <c r="O67" i="1"/>
  <c r="O45" i="1"/>
  <c r="O48" i="1"/>
  <c r="O51" i="1"/>
  <c r="O54" i="1"/>
  <c r="O57" i="1"/>
  <c r="O60" i="1"/>
  <c r="O63" i="1"/>
  <c r="O66" i="1"/>
  <c r="O69" i="1"/>
  <c r="O53" i="1"/>
  <c r="N81" i="1"/>
  <c r="N90" i="1"/>
  <c r="N99" i="1"/>
  <c r="N111" i="1"/>
  <c r="N4" i="1"/>
  <c r="N14" i="1"/>
  <c r="N24" i="1"/>
  <c r="N27" i="1"/>
  <c r="N37" i="1"/>
  <c r="O78" i="1"/>
  <c r="O43" i="1"/>
  <c r="N40" i="1"/>
  <c r="N33" i="1"/>
  <c r="N9" i="1"/>
  <c r="N72" i="1"/>
  <c r="O75" i="1"/>
  <c r="N15" i="1"/>
  <c r="N78" i="1"/>
  <c r="O81" i="1"/>
  <c r="N39" i="1"/>
  <c r="N108" i="1"/>
  <c r="O109" i="1"/>
  <c r="O111" i="1"/>
  <c r="N70" i="1"/>
  <c r="O71" i="1"/>
  <c r="N76" i="1"/>
  <c r="O77" i="1"/>
  <c r="N82" i="1"/>
  <c r="O83" i="1"/>
  <c r="N88" i="1"/>
  <c r="O89" i="1"/>
  <c r="N94" i="1"/>
  <c r="O95" i="1"/>
  <c r="N100" i="1"/>
  <c r="O101" i="1"/>
  <c r="N106" i="1"/>
  <c r="O107" i="1"/>
  <c r="N112" i="1"/>
  <c r="O113" i="1"/>
  <c r="O121" i="1"/>
  <c r="N118" i="1"/>
  <c r="O124" i="1"/>
  <c r="N121" i="1"/>
  <c r="O127" i="1"/>
  <c r="N124" i="1"/>
  <c r="O130" i="1"/>
  <c r="N127" i="1"/>
  <c r="O133" i="1"/>
  <c r="N130" i="1"/>
  <c r="O136" i="1"/>
  <c r="N133" i="1"/>
  <c r="O139" i="1"/>
  <c r="N136" i="1"/>
  <c r="O142" i="1"/>
  <c r="N139" i="1"/>
  <c r="O145" i="1"/>
  <c r="N142" i="1"/>
  <c r="O148" i="1"/>
  <c r="N145" i="1"/>
  <c r="O151" i="1"/>
  <c r="N148" i="1"/>
  <c r="N151" i="1"/>
  <c r="O85" i="1"/>
  <c r="O125" i="1"/>
  <c r="N122" i="1"/>
  <c r="O128" i="1"/>
  <c r="N125" i="1"/>
  <c r="O131" i="1"/>
  <c r="N128" i="1"/>
  <c r="O134" i="1"/>
  <c r="N131" i="1"/>
  <c r="O137" i="1"/>
  <c r="N134" i="1"/>
  <c r="O140" i="1"/>
  <c r="N137" i="1"/>
  <c r="O143" i="1"/>
  <c r="N140" i="1"/>
  <c r="O146" i="1"/>
  <c r="N143" i="1"/>
  <c r="O149" i="1"/>
  <c r="N146" i="1"/>
  <c r="N149" i="1"/>
  <c r="N71" i="1"/>
  <c r="N83" i="1"/>
  <c r="N89" i="1"/>
  <c r="N95" i="1"/>
  <c r="N101" i="1"/>
  <c r="O102" i="1"/>
  <c r="O70" i="1"/>
  <c r="O76" i="1"/>
  <c r="O82" i="1"/>
  <c r="O88" i="1"/>
  <c r="O106" i="1"/>
  <c r="O112" i="1"/>
  <c r="O120" i="1"/>
  <c r="N117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74" i="1"/>
  <c r="N80" i="1"/>
  <c r="N86" i="1"/>
  <c r="O87" i="1"/>
  <c r="N92" i="1"/>
  <c r="O93" i="1"/>
  <c r="N98" i="1"/>
  <c r="O99" i="1"/>
  <c r="N104" i="1"/>
  <c r="O105" i="1"/>
  <c r="N110" i="1"/>
  <c r="O119" i="1"/>
  <c r="N116" i="1"/>
  <c r="O117" i="1"/>
  <c r="O123" i="1"/>
  <c r="N120" i="1"/>
  <c r="O126" i="1"/>
  <c r="N123" i="1"/>
  <c r="O129" i="1"/>
  <c r="N126" i="1"/>
  <c r="O132" i="1"/>
  <c r="N129" i="1"/>
  <c r="O135" i="1"/>
  <c r="N132" i="1"/>
  <c r="O138" i="1"/>
  <c r="N135" i="1"/>
  <c r="O141" i="1"/>
  <c r="N138" i="1"/>
  <c r="O144" i="1"/>
  <c r="N141" i="1"/>
  <c r="O147" i="1"/>
  <c r="N144" i="1"/>
  <c r="O150" i="1"/>
  <c r="N147" i="1"/>
  <c r="N150" i="1"/>
  <c r="O91" i="1"/>
  <c r="O97" i="1"/>
  <c r="O103" i="1"/>
  <c r="O115" i="1"/>
  <c r="O122" i="1"/>
  <c r="N119" i="1"/>
  <c r="O72" i="1"/>
  <c r="N77" i="1"/>
  <c r="O84" i="1"/>
  <c r="O90" i="1"/>
  <c r="O96" i="1"/>
  <c r="N107" i="1"/>
  <c r="N113" i="1"/>
  <c r="O94" i="1"/>
  <c r="O100" i="1"/>
  <c r="N42" i="1"/>
  <c r="N73" i="1"/>
  <c r="O74" i="1"/>
  <c r="N79" i="1"/>
  <c r="O80" i="1"/>
  <c r="N85" i="1"/>
  <c r="O86" i="1"/>
  <c r="N91" i="1"/>
  <c r="O92" i="1"/>
  <c r="N97" i="1"/>
  <c r="O98" i="1"/>
  <c r="N103" i="1"/>
  <c r="O104" i="1"/>
  <c r="N109" i="1"/>
  <c r="O110" i="1"/>
  <c r="O118" i="1"/>
  <c r="N115" i="1"/>
  <c r="O116" i="1"/>
  <c r="Y301" i="13" l="1"/>
  <c r="Z75" i="13"/>
  <c r="Y258" i="13"/>
  <c r="G258" i="13"/>
  <c r="Z258" i="13"/>
  <c r="H258" i="13"/>
  <c r="AA258" i="13"/>
  <c r="J7" i="16" l="1"/>
  <c r="J7" i="13"/>
  <c r="J7" i="15"/>
  <c r="AA260" i="13"/>
  <c r="F20" i="13"/>
  <c r="Q20" i="13" s="1"/>
  <c r="S20" i="13" s="1"/>
  <c r="H260" i="13"/>
  <c r="F19" i="16"/>
  <c r="F258" i="13"/>
  <c r="AM258" i="13"/>
  <c r="AP258" i="13" s="1"/>
  <c r="AP476" i="13" s="1"/>
  <c r="AQ476" i="13" s="1"/>
  <c r="AN258" i="13"/>
  <c r="I7" i="13"/>
  <c r="I7" i="16"/>
  <c r="I7" i="15"/>
  <c r="F17" i="13"/>
  <c r="M42" i="12"/>
  <c r="G75" i="13"/>
  <c r="AM301" i="13"/>
  <c r="AP301" i="13" s="1"/>
  <c r="AP519" i="13" s="1"/>
  <c r="AQ519" i="13" s="1"/>
  <c r="AN301" i="13"/>
  <c r="H19" i="16"/>
  <c r="N42" i="12"/>
  <c r="G301" i="13"/>
  <c r="W17" i="15"/>
  <c r="W17" i="16"/>
  <c r="Y17" i="13"/>
  <c r="F19" i="15"/>
  <c r="F20" i="16"/>
  <c r="P20" i="16" s="1"/>
  <c r="R20" i="16" s="1"/>
  <c r="F19" i="13"/>
  <c r="H19" i="15"/>
  <c r="F17" i="16"/>
  <c r="H19" i="13"/>
  <c r="F20" i="15"/>
  <c r="Q20" i="15" s="1"/>
  <c r="S20" i="15" s="1"/>
  <c r="F17" i="15"/>
  <c r="P20" i="13" l="1"/>
  <c r="R20" i="13" s="1"/>
  <c r="Q258" i="13"/>
  <c r="S258" i="13" s="1"/>
  <c r="P258" i="13"/>
  <c r="R258" i="13" s="1"/>
  <c r="Q260" i="13"/>
  <c r="S260" i="13" s="1"/>
  <c r="P260" i="13"/>
  <c r="R260" i="13" s="1"/>
  <c r="AQ258" i="13"/>
  <c r="X258" i="13"/>
  <c r="AN260" i="13"/>
  <c r="AM260" i="13"/>
  <c r="AP260" i="13" s="1"/>
  <c r="AP478" i="13" s="1"/>
  <c r="AQ478" i="13" s="1"/>
  <c r="Q7" i="15"/>
  <c r="E7" i="15" s="1"/>
  <c r="P7" i="15"/>
  <c r="Q7" i="16"/>
  <c r="S7" i="16" s="1"/>
  <c r="P7" i="16"/>
  <c r="R7" i="16" s="1"/>
  <c r="Q7" i="13"/>
  <c r="S7" i="13" s="1"/>
  <c r="P7" i="13"/>
  <c r="R7" i="13" s="1"/>
  <c r="AQ301" i="13"/>
  <c r="X301" i="13"/>
  <c r="P301" i="13"/>
  <c r="Q301" i="13"/>
  <c r="E20" i="13"/>
  <c r="AR17" i="16"/>
  <c r="AT17" i="13"/>
  <c r="AR17" i="15"/>
  <c r="Q20" i="16"/>
  <c r="S20" i="16" s="1"/>
  <c r="E20" i="16" s="1"/>
  <c r="P20" i="15"/>
  <c r="R20" i="15" s="1"/>
  <c r="E20" i="15" s="1"/>
  <c r="E260" i="13" l="1"/>
  <c r="AQ260" i="13"/>
  <c r="X260" i="13"/>
  <c r="E258" i="13"/>
  <c r="E7" i="16"/>
  <c r="E7" i="13"/>
  <c r="S301" i="13"/>
  <c r="U301" i="13"/>
  <c r="R301" i="13"/>
  <c r="T301" i="13"/>
  <c r="E301" i="13" l="1"/>
  <c r="Z22" i="13"/>
  <c r="Z77" i="13"/>
  <c r="W12" i="16" l="1"/>
  <c r="Y12" i="16"/>
  <c r="AT12" i="16" s="1"/>
  <c r="AA77" i="13"/>
  <c r="Z303" i="13"/>
  <c r="Y77" i="13"/>
  <c r="AA303" i="13"/>
  <c r="Y303" i="13"/>
  <c r="X12" i="15"/>
  <c r="AS12" i="15" s="1"/>
  <c r="X12" i="16"/>
  <c r="AS12" i="16" s="1"/>
  <c r="Z12" i="13"/>
  <c r="AU12" i="13" s="1"/>
  <c r="Z27" i="16"/>
  <c r="AU27" i="16" s="1"/>
  <c r="Z27" i="15"/>
  <c r="AU27" i="15" s="1"/>
  <c r="AB239" i="13"/>
  <c r="AW239" i="13" s="1"/>
  <c r="AA27" i="16"/>
  <c r="AV27" i="16" s="1"/>
  <c r="AA27" i="15"/>
  <c r="AV27" i="15" s="1"/>
  <c r="AC239" i="13"/>
  <c r="AX239" i="13" s="1"/>
  <c r="AB27" i="16"/>
  <c r="AW27" i="16" s="1"/>
  <c r="AB27" i="15"/>
  <c r="AW27" i="15" s="1"/>
  <c r="AD239" i="13"/>
  <c r="AY239" i="13" s="1"/>
  <c r="G77" i="13"/>
  <c r="G22" i="13"/>
  <c r="F22" i="13"/>
  <c r="AA12" i="13" l="1"/>
  <c r="AV12" i="13" s="1"/>
  <c r="AM77" i="13"/>
  <c r="AP77" i="13" s="1"/>
  <c r="Y12" i="15"/>
  <c r="AT12" i="15" s="1"/>
  <c r="Y12" i="13"/>
  <c r="AT12" i="13" s="1"/>
  <c r="W12" i="15"/>
  <c r="AR12" i="15" s="1"/>
  <c r="P22" i="13"/>
  <c r="R22" i="13" s="1"/>
  <c r="Q22" i="13"/>
  <c r="S22" i="13" s="1"/>
  <c r="Y22" i="13"/>
  <c r="H12" i="13"/>
  <c r="AM303" i="13"/>
  <c r="AP303" i="13" s="1"/>
  <c r="AP521" i="13" s="1"/>
  <c r="AQ521" i="13" s="1"/>
  <c r="AN303" i="13"/>
  <c r="AQ303" i="13" s="1"/>
  <c r="AN77" i="13"/>
  <c r="H303" i="13"/>
  <c r="F303" i="13"/>
  <c r="N46" i="12"/>
  <c r="F77" i="13"/>
  <c r="AR12" i="16"/>
  <c r="H12" i="16"/>
  <c r="H12" i="15"/>
  <c r="K239" i="13"/>
  <c r="K27" i="16"/>
  <c r="K27" i="15"/>
  <c r="J239" i="13"/>
  <c r="J27" i="16"/>
  <c r="J27" i="15"/>
  <c r="I239" i="13"/>
  <c r="I27" i="16"/>
  <c r="I27" i="15"/>
  <c r="G12" i="13"/>
  <c r="G12" i="15"/>
  <c r="G12" i="16"/>
  <c r="H238" i="13"/>
  <c r="H26" i="16"/>
  <c r="H26" i="15"/>
  <c r="J238" i="13"/>
  <c r="J26" i="16"/>
  <c r="J26" i="15"/>
  <c r="I238" i="13"/>
  <c r="I26" i="16"/>
  <c r="I26" i="15"/>
  <c r="F12" i="13"/>
  <c r="F12" i="15"/>
  <c r="F12" i="16"/>
  <c r="X77" i="13" l="1"/>
  <c r="E22" i="13"/>
  <c r="AM22" i="13"/>
  <c r="AN22" i="13"/>
  <c r="AQ77" i="13"/>
  <c r="X303" i="13"/>
  <c r="M46" i="12"/>
  <c r="P77" i="13"/>
  <c r="R77" i="13" s="1"/>
  <c r="Q77" i="13"/>
  <c r="P303" i="13"/>
  <c r="Q303" i="13"/>
  <c r="Q12" i="13"/>
  <c r="S12" i="13" s="1"/>
  <c r="P12" i="13"/>
  <c r="R12" i="13" s="1"/>
  <c r="P12" i="15"/>
  <c r="R12" i="15" s="1"/>
  <c r="Q12" i="16"/>
  <c r="S12" i="16" s="1"/>
  <c r="P12" i="16"/>
  <c r="R12" i="16" s="1"/>
  <c r="Q12" i="15"/>
  <c r="S12" i="15" s="1"/>
  <c r="X22" i="13" l="1"/>
  <c r="S77" i="13"/>
  <c r="U77" i="13"/>
  <c r="E77" i="13" s="1"/>
  <c r="S303" i="13"/>
  <c r="U303" i="13"/>
  <c r="R303" i="13"/>
  <c r="T303" i="13"/>
  <c r="E12" i="15"/>
  <c r="E12" i="13"/>
  <c r="E12" i="16"/>
  <c r="E303" i="13" l="1"/>
  <c r="H75" i="13" l="1"/>
  <c r="F33" i="13"/>
  <c r="H257" i="13"/>
  <c r="G257" i="13"/>
  <c r="AB24" i="16"/>
  <c r="AW24" i="16" s="1"/>
  <c r="AB24" i="15"/>
  <c r="AW24" i="15" s="1"/>
  <c r="AD236" i="13"/>
  <c r="AY236" i="13" s="1"/>
  <c r="X21" i="16"/>
  <c r="AS21" i="16" s="1"/>
  <c r="X21" i="15"/>
  <c r="AS21" i="15" s="1"/>
  <c r="Z233" i="13"/>
  <c r="AU233" i="13" s="1"/>
  <c r="Y23" i="15"/>
  <c r="AT23" i="15" s="1"/>
  <c r="Y23" i="16"/>
  <c r="AT23" i="16" s="1"/>
  <c r="AA235" i="13"/>
  <c r="AV235" i="13" s="1"/>
  <c r="AC25" i="16"/>
  <c r="AC25" i="15"/>
  <c r="AE237" i="13"/>
  <c r="AD25" i="15"/>
  <c r="AD25" i="16"/>
  <c r="AF237" i="13"/>
  <c r="AA24" i="15"/>
  <c r="AV24" i="15" s="1"/>
  <c r="AA24" i="16"/>
  <c r="AV24" i="16" s="1"/>
  <c r="AC236" i="13"/>
  <c r="AX236" i="13" s="1"/>
  <c r="AC24" i="15"/>
  <c r="AC24" i="16"/>
  <c r="AE236" i="13"/>
  <c r="AE22" i="16"/>
  <c r="AZ22" i="16" s="1"/>
  <c r="AE22" i="15"/>
  <c r="AZ22" i="15" s="1"/>
  <c r="AG234" i="13"/>
  <c r="BB234" i="13" s="1"/>
  <c r="AC22" i="16"/>
  <c r="AX22" i="16" s="1"/>
  <c r="AC22" i="15"/>
  <c r="AX22" i="15" s="1"/>
  <c r="AE234" i="13"/>
  <c r="AZ234" i="13" s="1"/>
  <c r="Y21" i="15"/>
  <c r="AT21" i="15" s="1"/>
  <c r="Y21" i="16"/>
  <c r="AT21" i="16" s="1"/>
  <c r="AA233" i="13"/>
  <c r="AV233" i="13" s="1"/>
  <c r="AB25" i="15"/>
  <c r="AB25" i="16"/>
  <c r="AD237" i="13"/>
  <c r="Z23" i="16"/>
  <c r="AU23" i="16" s="1"/>
  <c r="Z23" i="15"/>
  <c r="AU23" i="15" s="1"/>
  <c r="AB235" i="13"/>
  <c r="AW235" i="13" s="1"/>
  <c r="AA23" i="15"/>
  <c r="AV23" i="15" s="1"/>
  <c r="AA23" i="16"/>
  <c r="AV23" i="16" s="1"/>
  <c r="AC235" i="13"/>
  <c r="AX235" i="13" s="1"/>
  <c r="AD22" i="15"/>
  <c r="AY22" i="15" s="1"/>
  <c r="AD22" i="16"/>
  <c r="AY22" i="16" s="1"/>
  <c r="AF234" i="13"/>
  <c r="BA234" i="13" s="1"/>
  <c r="F257" i="13" l="1"/>
  <c r="H17" i="13"/>
  <c r="H17" i="16"/>
  <c r="H17" i="15"/>
  <c r="H33" i="13"/>
  <c r="H18" i="13"/>
  <c r="H18" i="15"/>
  <c r="H18" i="16"/>
  <c r="G17" i="15"/>
  <c r="G17" i="13"/>
  <c r="G33" i="13"/>
  <c r="G18" i="15"/>
  <c r="G18" i="13"/>
  <c r="G18" i="16"/>
  <c r="I17" i="16"/>
  <c r="I17" i="13"/>
  <c r="I17" i="15"/>
  <c r="G17" i="16"/>
  <c r="G255" i="13"/>
  <c r="J17" i="13"/>
  <c r="J17" i="16"/>
  <c r="J17" i="15"/>
  <c r="Q257" i="13"/>
  <c r="S257" i="13" s="1"/>
  <c r="P257" i="13"/>
  <c r="R257" i="13" s="1"/>
  <c r="Y33" i="13"/>
  <c r="P75" i="13"/>
  <c r="R75" i="13" s="1"/>
  <c r="Q75" i="13"/>
  <c r="Z33" i="13"/>
  <c r="AA33" i="13"/>
  <c r="Z257" i="13"/>
  <c r="V7" i="15"/>
  <c r="J236" i="13"/>
  <c r="J24" i="15"/>
  <c r="J24" i="16"/>
  <c r="L234" i="13"/>
  <c r="L22" i="15"/>
  <c r="L22" i="16"/>
  <c r="K236" i="13"/>
  <c r="K24" i="15"/>
  <c r="K24" i="16"/>
  <c r="H235" i="13"/>
  <c r="H23" i="15"/>
  <c r="H23" i="16"/>
  <c r="J235" i="13"/>
  <c r="J23" i="16"/>
  <c r="J23" i="15"/>
  <c r="M237" i="13"/>
  <c r="M25" i="16"/>
  <c r="M25" i="15"/>
  <c r="H233" i="13"/>
  <c r="H21" i="16"/>
  <c r="H21" i="15"/>
  <c r="L237" i="13"/>
  <c r="L25" i="16"/>
  <c r="L25" i="15"/>
  <c r="I235" i="13"/>
  <c r="I23" i="16"/>
  <c r="I23" i="15"/>
  <c r="M8" i="13"/>
  <c r="M8" i="16"/>
  <c r="M8" i="15"/>
  <c r="N234" i="13"/>
  <c r="N22" i="16"/>
  <c r="N22" i="15"/>
  <c r="M234" i="13"/>
  <c r="M22" i="16"/>
  <c r="M22" i="15"/>
  <c r="K237" i="13"/>
  <c r="K25" i="16"/>
  <c r="K25" i="15"/>
  <c r="G233" i="13"/>
  <c r="G21" i="16"/>
  <c r="G21" i="15"/>
  <c r="L236" i="13"/>
  <c r="L24" i="16"/>
  <c r="L24" i="15"/>
  <c r="N11" i="13"/>
  <c r="N11" i="16"/>
  <c r="N11" i="15"/>
  <c r="Z78" i="13"/>
  <c r="Y78" i="13"/>
  <c r="Q33" i="13" l="1"/>
  <c r="S33" i="13" s="1"/>
  <c r="AA257" i="13"/>
  <c r="AC17" i="13"/>
  <c r="AX17" i="13" s="1"/>
  <c r="AA17" i="15"/>
  <c r="AV17" i="15" s="1"/>
  <c r="AA17" i="16"/>
  <c r="AV17" i="16" s="1"/>
  <c r="Y257" i="13"/>
  <c r="AN257" i="13" s="1"/>
  <c r="AA17" i="13"/>
  <c r="AV17" i="13" s="1"/>
  <c r="Y17" i="16"/>
  <c r="AT17" i="16" s="1"/>
  <c r="Y17" i="15"/>
  <c r="AT17" i="15" s="1"/>
  <c r="P33" i="13"/>
  <c r="R33" i="13" s="1"/>
  <c r="Z255" i="13"/>
  <c r="AN255" i="13" s="1"/>
  <c r="X17" i="15"/>
  <c r="AS17" i="15" s="1"/>
  <c r="X17" i="16"/>
  <c r="AS17" i="16" s="1"/>
  <c r="Z17" i="13"/>
  <c r="AU17" i="13" s="1"/>
  <c r="Q17" i="16"/>
  <c r="S17" i="16" s="1"/>
  <c r="AN33" i="13"/>
  <c r="AM33" i="13"/>
  <c r="AP33" i="13" s="1"/>
  <c r="P255" i="13"/>
  <c r="R255" i="13" s="1"/>
  <c r="Q255" i="13"/>
  <c r="S255" i="13" s="1"/>
  <c r="E257" i="13"/>
  <c r="Z17" i="16"/>
  <c r="Z17" i="15"/>
  <c r="AB17" i="13"/>
  <c r="Q17" i="15"/>
  <c r="S17" i="15" s="1"/>
  <c r="P17" i="15"/>
  <c r="R17" i="15" s="1"/>
  <c r="P17" i="16"/>
  <c r="R17" i="16" s="1"/>
  <c r="Q17" i="13"/>
  <c r="S17" i="13" s="1"/>
  <c r="P17" i="13"/>
  <c r="R17" i="13" s="1"/>
  <c r="U75" i="13"/>
  <c r="E75" i="13" s="1"/>
  <c r="S75" i="13"/>
  <c r="G27" i="13"/>
  <c r="H30" i="13"/>
  <c r="AG11" i="13"/>
  <c r="BB11" i="13" s="1"/>
  <c r="AE11" i="15"/>
  <c r="AZ11" i="15" s="1"/>
  <c r="AE11" i="16"/>
  <c r="AZ11" i="16" s="1"/>
  <c r="G30" i="13"/>
  <c r="AA75" i="13"/>
  <c r="AF8" i="13"/>
  <c r="AD8" i="15"/>
  <c r="AD8" i="16"/>
  <c r="H27" i="13"/>
  <c r="Y80" i="13"/>
  <c r="W19" i="15"/>
  <c r="W19" i="16"/>
  <c r="Y19" i="13"/>
  <c r="Y18" i="13"/>
  <c r="W18" i="15"/>
  <c r="W18" i="16"/>
  <c r="Z13" i="15"/>
  <c r="AU13" i="15" s="1"/>
  <c r="Z13" i="16"/>
  <c r="AU13" i="16" s="1"/>
  <c r="AB13" i="13"/>
  <c r="AW13" i="13" s="1"/>
  <c r="Y19" i="15"/>
  <c r="Y19" i="16"/>
  <c r="AA19" i="13"/>
  <c r="AA13" i="16"/>
  <c r="AV13" i="16" s="1"/>
  <c r="AA13" i="15"/>
  <c r="AV13" i="15" s="1"/>
  <c r="AC13" i="13"/>
  <c r="AX13" i="13" s="1"/>
  <c r="X19" i="16"/>
  <c r="AS19" i="16" s="1"/>
  <c r="Z19" i="13"/>
  <c r="AU19" i="13" s="1"/>
  <c r="X19" i="15"/>
  <c r="AS19" i="15" s="1"/>
  <c r="Y79" i="13"/>
  <c r="Z79" i="13"/>
  <c r="AA78" i="13"/>
  <c r="AM78" i="13" s="1"/>
  <c r="W21" i="16"/>
  <c r="W21" i="15"/>
  <c r="AR21" i="15" s="1"/>
  <c r="Y233" i="13"/>
  <c r="AB11" i="15"/>
  <c r="AW11" i="15" s="1"/>
  <c r="AB11" i="16"/>
  <c r="AW11" i="16" s="1"/>
  <c r="AD11" i="13"/>
  <c r="AY11" i="13" s="1"/>
  <c r="H162" i="13"/>
  <c r="F387" i="13"/>
  <c r="AA302" i="13"/>
  <c r="Z302" i="13"/>
  <c r="AB236" i="13"/>
  <c r="AW236" i="13" s="1"/>
  <c r="F161" i="13"/>
  <c r="Z24" i="13"/>
  <c r="W7" i="16"/>
  <c r="Y24" i="13"/>
  <c r="AA24" i="13"/>
  <c r="E33" i="13" l="1"/>
  <c r="E255" i="13"/>
  <c r="E17" i="16"/>
  <c r="I241" i="13"/>
  <c r="I29" i="16"/>
  <c r="I29" i="15"/>
  <c r="J29" i="16"/>
  <c r="J241" i="13"/>
  <c r="J29" i="15"/>
  <c r="J242" i="13"/>
  <c r="J30" i="15"/>
  <c r="J30" i="16"/>
  <c r="J16" i="13"/>
  <c r="J16" i="16"/>
  <c r="J16" i="15"/>
  <c r="AM255" i="13"/>
  <c r="X255" i="13" s="1"/>
  <c r="G254" i="13"/>
  <c r="I16" i="15"/>
  <c r="I16" i="13"/>
  <c r="I16" i="16"/>
  <c r="F16" i="15"/>
  <c r="F16" i="13"/>
  <c r="K29" i="16"/>
  <c r="K241" i="13"/>
  <c r="K29" i="15"/>
  <c r="AM257" i="13"/>
  <c r="X257" i="13" s="1"/>
  <c r="F254" i="13"/>
  <c r="H16" i="13"/>
  <c r="H16" i="16"/>
  <c r="H16" i="15"/>
  <c r="E17" i="13"/>
  <c r="AW17" i="13"/>
  <c r="AN17" i="13"/>
  <c r="AM17" i="13"/>
  <c r="AU17" i="15"/>
  <c r="AK17" i="15"/>
  <c r="AL17" i="15"/>
  <c r="Y27" i="13"/>
  <c r="AU17" i="16"/>
  <c r="AK17" i="16"/>
  <c r="AL17" i="16"/>
  <c r="Z22" i="16"/>
  <c r="Y30" i="13"/>
  <c r="F16" i="16"/>
  <c r="F253" i="13"/>
  <c r="Q27" i="13"/>
  <c r="S27" i="13" s="1"/>
  <c r="P27" i="13"/>
  <c r="R27" i="13" s="1"/>
  <c r="AM24" i="13"/>
  <c r="AN24" i="13"/>
  <c r="E17" i="15"/>
  <c r="P30" i="13"/>
  <c r="R30" i="13" s="1"/>
  <c r="Q30" i="13"/>
  <c r="S30" i="13" s="1"/>
  <c r="AQ33" i="13"/>
  <c r="X33" i="13"/>
  <c r="F385" i="13"/>
  <c r="Y11" i="15"/>
  <c r="H80" i="13"/>
  <c r="AB234" i="13"/>
  <c r="Z22" i="15"/>
  <c r="F386" i="13"/>
  <c r="X11" i="15"/>
  <c r="H386" i="13"/>
  <c r="AA80" i="13"/>
  <c r="AF242" i="13"/>
  <c r="BA242" i="13" s="1"/>
  <c r="W30" i="15"/>
  <c r="Y14" i="13"/>
  <c r="Y8" i="16"/>
  <c r="AT8" i="16" s="1"/>
  <c r="AA27" i="13"/>
  <c r="Z80" i="13"/>
  <c r="AC30" i="15"/>
  <c r="AX30" i="15" s="1"/>
  <c r="J22" i="16"/>
  <c r="X29" i="16"/>
  <c r="AS29" i="16" s="1"/>
  <c r="X14" i="16"/>
  <c r="AS14" i="16" s="1"/>
  <c r="Z76" i="13"/>
  <c r="G161" i="13"/>
  <c r="G162" i="13"/>
  <c r="G385" i="13"/>
  <c r="F162" i="13"/>
  <c r="W29" i="16"/>
  <c r="AA79" i="13"/>
  <c r="AM79" i="13" s="1"/>
  <c r="H385" i="13"/>
  <c r="W13" i="15"/>
  <c r="Y28" i="15"/>
  <c r="AT28" i="15" s="1"/>
  <c r="K22" i="16"/>
  <c r="Z30" i="13"/>
  <c r="X8" i="16"/>
  <c r="AS8" i="16" s="1"/>
  <c r="Z27" i="13"/>
  <c r="Y22" i="16"/>
  <c r="AT22" i="16" s="1"/>
  <c r="AM75" i="13"/>
  <c r="AP75" i="13" s="1"/>
  <c r="AN75" i="13"/>
  <c r="H161" i="13"/>
  <c r="Y7" i="13"/>
  <c r="Y11" i="13"/>
  <c r="W15" i="15"/>
  <c r="I25" i="16"/>
  <c r="W7" i="15"/>
  <c r="Y14" i="15"/>
  <c r="F78" i="13"/>
  <c r="F23" i="15"/>
  <c r="X28" i="16"/>
  <c r="AS28" i="16" s="1"/>
  <c r="W8" i="16"/>
  <c r="AA30" i="13"/>
  <c r="Z14" i="16"/>
  <c r="AB14" i="13"/>
  <c r="Z14" i="15"/>
  <c r="Z28" i="15"/>
  <c r="AU28" i="15" s="1"/>
  <c r="AB240" i="13"/>
  <c r="AW240" i="13" s="1"/>
  <c r="Z28" i="16"/>
  <c r="AU28" i="16" s="1"/>
  <c r="AR18" i="16"/>
  <c r="AR18" i="15"/>
  <c r="AT18" i="13"/>
  <c r="G384" i="13"/>
  <c r="P384" i="13" s="1"/>
  <c r="G19" i="16"/>
  <c r="G19" i="13"/>
  <c r="G19" i="15"/>
  <c r="Z24" i="15"/>
  <c r="AU24" i="15" s="1"/>
  <c r="AM19" i="13"/>
  <c r="AN19" i="13"/>
  <c r="AT19" i="13"/>
  <c r="G387" i="13"/>
  <c r="I13" i="13"/>
  <c r="I13" i="16"/>
  <c r="I13" i="15"/>
  <c r="H243" i="13"/>
  <c r="H31" i="16"/>
  <c r="H31" i="15"/>
  <c r="Z24" i="16"/>
  <c r="AU24" i="16" s="1"/>
  <c r="AR19" i="16"/>
  <c r="AK19" i="16"/>
  <c r="AL19" i="16"/>
  <c r="AD240" i="13"/>
  <c r="AY240" i="13" s="1"/>
  <c r="AB28" i="16"/>
  <c r="AW28" i="16" s="1"/>
  <c r="AB28" i="15"/>
  <c r="AW28" i="15" s="1"/>
  <c r="X18" i="15"/>
  <c r="AS18" i="15" s="1"/>
  <c r="Z18" i="13"/>
  <c r="AU18" i="13" s="1"/>
  <c r="X18" i="16"/>
  <c r="AS18" i="16" s="1"/>
  <c r="AK19" i="15"/>
  <c r="AL19" i="15"/>
  <c r="AR19" i="15"/>
  <c r="AA14" i="15"/>
  <c r="AA14" i="16"/>
  <c r="AC14" i="13"/>
  <c r="Y18" i="16"/>
  <c r="AT18" i="16" s="1"/>
  <c r="Y18" i="15"/>
  <c r="AT18" i="15" s="1"/>
  <c r="AA18" i="13"/>
  <c r="AV18" i="13" s="1"/>
  <c r="H387" i="13"/>
  <c r="J13" i="15"/>
  <c r="J13" i="16"/>
  <c r="J13" i="13"/>
  <c r="AA28" i="16"/>
  <c r="AV28" i="16" s="1"/>
  <c r="AA28" i="15"/>
  <c r="AV28" i="15" s="1"/>
  <c r="AC240" i="13"/>
  <c r="AX240" i="13" s="1"/>
  <c r="AN78" i="13"/>
  <c r="X78" i="13" s="1"/>
  <c r="AA76" i="13"/>
  <c r="M47" i="12"/>
  <c r="G79" i="13"/>
  <c r="G78" i="13"/>
  <c r="H79" i="13"/>
  <c r="H78" i="13"/>
  <c r="W32" i="16"/>
  <c r="Y244" i="13"/>
  <c r="W32" i="15"/>
  <c r="M48" i="12"/>
  <c r="F79" i="13"/>
  <c r="X31" i="15"/>
  <c r="AS31" i="15" s="1"/>
  <c r="Z243" i="13"/>
  <c r="AU243" i="13" s="1"/>
  <c r="X31" i="16"/>
  <c r="AS31" i="16" s="1"/>
  <c r="G80" i="13"/>
  <c r="M49" i="12"/>
  <c r="W31" i="16"/>
  <c r="W31" i="15"/>
  <c r="Y243" i="13"/>
  <c r="W34" i="15"/>
  <c r="W34" i="16"/>
  <c r="Y246" i="13"/>
  <c r="AM302" i="13"/>
  <c r="AP302" i="13" s="1"/>
  <c r="AP520" i="13" s="1"/>
  <c r="AQ520" i="13" s="1"/>
  <c r="AN302" i="13"/>
  <c r="Y27" i="16"/>
  <c r="AT27" i="16" s="1"/>
  <c r="Y27" i="15"/>
  <c r="AT27" i="15" s="1"/>
  <c r="AA239" i="13"/>
  <c r="AV239" i="13" s="1"/>
  <c r="X8" i="15"/>
  <c r="AS8" i="15" s="1"/>
  <c r="Y13" i="15"/>
  <c r="AT13" i="15" s="1"/>
  <c r="Y13" i="16"/>
  <c r="AT13" i="16" s="1"/>
  <c r="AA13" i="13"/>
  <c r="AV13" i="13" s="1"/>
  <c r="W9" i="15"/>
  <c r="W9" i="16"/>
  <c r="Y9" i="13"/>
  <c r="X22" i="16"/>
  <c r="AS22" i="16" s="1"/>
  <c r="X22" i="15"/>
  <c r="AS22" i="15" s="1"/>
  <c r="Z234" i="13"/>
  <c r="AU234" i="13" s="1"/>
  <c r="Z13" i="13"/>
  <c r="AU13" i="13" s="1"/>
  <c r="X9" i="16"/>
  <c r="X9" i="15"/>
  <c r="Z9" i="13"/>
  <c r="W27" i="16"/>
  <c r="W27" i="15"/>
  <c r="Y239" i="13"/>
  <c r="X27" i="16"/>
  <c r="AS27" i="16" s="1"/>
  <c r="X27" i="15"/>
  <c r="AS27" i="15" s="1"/>
  <c r="Z239" i="13"/>
  <c r="AU239" i="13" s="1"/>
  <c r="AT233" i="13"/>
  <c r="AN233" i="13"/>
  <c r="AM233" i="13"/>
  <c r="AK21" i="16"/>
  <c r="AL21" i="16"/>
  <c r="AR21" i="16"/>
  <c r="V9" i="15"/>
  <c r="F24" i="16"/>
  <c r="Y76" i="13"/>
  <c r="J237" i="13"/>
  <c r="J25" i="15"/>
  <c r="J25" i="16"/>
  <c r="K12" i="13"/>
  <c r="K12" i="16"/>
  <c r="K12" i="15"/>
  <c r="K238" i="13"/>
  <c r="K26" i="15"/>
  <c r="K26" i="16"/>
  <c r="L238" i="13"/>
  <c r="L26" i="16"/>
  <c r="L26" i="15"/>
  <c r="K11" i="13"/>
  <c r="K11" i="15"/>
  <c r="K11" i="16"/>
  <c r="J12" i="13"/>
  <c r="J12" i="15"/>
  <c r="J12" i="16"/>
  <c r="M238" i="13"/>
  <c r="M26" i="16"/>
  <c r="M26" i="15"/>
  <c r="H10" i="13"/>
  <c r="H10" i="16"/>
  <c r="H10" i="15"/>
  <c r="H9" i="13"/>
  <c r="I12" i="16"/>
  <c r="F24" i="13"/>
  <c r="I236" i="13"/>
  <c r="H24" i="13"/>
  <c r="G24" i="13"/>
  <c r="I9" i="13" l="1"/>
  <c r="AE242" i="13"/>
  <c r="AZ242" i="13" s="1"/>
  <c r="F23" i="16"/>
  <c r="F235" i="13"/>
  <c r="K234" i="13"/>
  <c r="J9" i="16"/>
  <c r="P254" i="13"/>
  <c r="R254" i="13" s="1"/>
  <c r="I10" i="16"/>
  <c r="P161" i="13"/>
  <c r="R161" i="13" s="1"/>
  <c r="Z11" i="13"/>
  <c r="X11" i="16"/>
  <c r="Y24" i="16"/>
  <c r="AT24" i="16" s="1"/>
  <c r="I10" i="15"/>
  <c r="J234" i="13"/>
  <c r="Y10" i="13"/>
  <c r="I237" i="13"/>
  <c r="J11" i="15"/>
  <c r="J22" i="15"/>
  <c r="AA9" i="13"/>
  <c r="AV9" i="13" s="1"/>
  <c r="V17" i="16"/>
  <c r="G23" i="16"/>
  <c r="P23" i="16" s="1"/>
  <c r="R23" i="16" s="1"/>
  <c r="AC16" i="15"/>
  <c r="AX16" i="15" s="1"/>
  <c r="AC9" i="13"/>
  <c r="AX9" i="13" s="1"/>
  <c r="AC30" i="16"/>
  <c r="AX30" i="16" s="1"/>
  <c r="AA9" i="16"/>
  <c r="AV9" i="16" s="1"/>
  <c r="AB16" i="16"/>
  <c r="AD16" i="13"/>
  <c r="I22" i="15"/>
  <c r="AB16" i="15"/>
  <c r="I22" i="16"/>
  <c r="K8" i="15"/>
  <c r="I234" i="13"/>
  <c r="AE16" i="13"/>
  <c r="AZ16" i="13" s="1"/>
  <c r="Q387" i="13"/>
  <c r="S387" i="13" s="1"/>
  <c r="AC16" i="16"/>
  <c r="AX16" i="16" s="1"/>
  <c r="AB9" i="13"/>
  <c r="AW9" i="13" s="1"/>
  <c r="V17" i="15"/>
  <c r="Q384" i="13"/>
  <c r="S384" i="13" s="1"/>
  <c r="G23" i="15"/>
  <c r="P23" i="15" s="1"/>
  <c r="R23" i="15" s="1"/>
  <c r="G235" i="13"/>
  <c r="Z15" i="16"/>
  <c r="AU15" i="16" s="1"/>
  <c r="I11" i="15"/>
  <c r="X24" i="15"/>
  <c r="AS24" i="15" s="1"/>
  <c r="AB15" i="13"/>
  <c r="AW15" i="13" s="1"/>
  <c r="I11" i="16"/>
  <c r="J8" i="13"/>
  <c r="Z15" i="15"/>
  <c r="AU15" i="15" s="1"/>
  <c r="I11" i="13"/>
  <c r="P386" i="13"/>
  <c r="R386" i="13" s="1"/>
  <c r="X24" i="13"/>
  <c r="Z254" i="13"/>
  <c r="Z16" i="16"/>
  <c r="AU16" i="16" s="1"/>
  <c r="AB16" i="13"/>
  <c r="AW16" i="13" s="1"/>
  <c r="Z16" i="15"/>
  <c r="AU16" i="15" s="1"/>
  <c r="X23" i="16"/>
  <c r="AS23" i="16" s="1"/>
  <c r="Z235" i="13"/>
  <c r="AU235" i="13" s="1"/>
  <c r="X23" i="15"/>
  <c r="AS23" i="15" s="1"/>
  <c r="L11" i="13"/>
  <c r="L11" i="16"/>
  <c r="L11" i="15"/>
  <c r="M11" i="13"/>
  <c r="M11" i="15"/>
  <c r="M11" i="16"/>
  <c r="J10" i="16"/>
  <c r="Y253" i="13"/>
  <c r="AN253" i="13" s="1"/>
  <c r="W16" i="15"/>
  <c r="AR16" i="15" s="1"/>
  <c r="Y16" i="13"/>
  <c r="AT16" i="13" s="1"/>
  <c r="W16" i="16"/>
  <c r="AR16" i="16" s="1"/>
  <c r="J10" i="13"/>
  <c r="AA11" i="13"/>
  <c r="AA29" i="15"/>
  <c r="AV29" i="15" s="1"/>
  <c r="AA29" i="16"/>
  <c r="AV29" i="16" s="1"/>
  <c r="AC241" i="13"/>
  <c r="AX241" i="13" s="1"/>
  <c r="Y11" i="16"/>
  <c r="K10" i="16"/>
  <c r="K10" i="13"/>
  <c r="K10" i="15"/>
  <c r="I10" i="13"/>
  <c r="X30" i="16"/>
  <c r="AS30" i="16" s="1"/>
  <c r="AA11" i="15"/>
  <c r="AV11" i="15" s="1"/>
  <c r="AA11" i="16"/>
  <c r="AV11" i="16" s="1"/>
  <c r="AC11" i="13"/>
  <c r="AX11" i="13" s="1"/>
  <c r="Y25" i="16"/>
  <c r="AT25" i="16" s="1"/>
  <c r="Q254" i="13"/>
  <c r="S254" i="13" s="1"/>
  <c r="AA30" i="15"/>
  <c r="AV30" i="15" s="1"/>
  <c r="AC242" i="13"/>
  <c r="AX242" i="13" s="1"/>
  <c r="AA30" i="16"/>
  <c r="AV30" i="16" s="1"/>
  <c r="Z29" i="16"/>
  <c r="AU29" i="16" s="1"/>
  <c r="AB241" i="13"/>
  <c r="AW241" i="13" s="1"/>
  <c r="Z29" i="15"/>
  <c r="AU29" i="15" s="1"/>
  <c r="Z8" i="16"/>
  <c r="AU8" i="16" s="1"/>
  <c r="Y25" i="15"/>
  <c r="AT25" i="15" s="1"/>
  <c r="Z9" i="15"/>
  <c r="AU9" i="15" s="1"/>
  <c r="J8" i="16"/>
  <c r="K9" i="16"/>
  <c r="K9" i="13"/>
  <c r="K9" i="15"/>
  <c r="AA16" i="15"/>
  <c r="AV16" i="15" s="1"/>
  <c r="AA16" i="16"/>
  <c r="AV16" i="16" s="1"/>
  <c r="AC16" i="13"/>
  <c r="AX16" i="13" s="1"/>
  <c r="X25" i="16"/>
  <c r="AS25" i="16" s="1"/>
  <c r="AA237" i="13"/>
  <c r="AV237" i="13" s="1"/>
  <c r="I8" i="16"/>
  <c r="Z9" i="16"/>
  <c r="AU9" i="16" s="1"/>
  <c r="AB29" i="16"/>
  <c r="AW29" i="16" s="1"/>
  <c r="AB29" i="15"/>
  <c r="AW29" i="15" s="1"/>
  <c r="AD241" i="13"/>
  <c r="AY241" i="13" s="1"/>
  <c r="AB8" i="13"/>
  <c r="AW8" i="13" s="1"/>
  <c r="J10" i="15"/>
  <c r="J11" i="13"/>
  <c r="I8" i="13"/>
  <c r="AA9" i="15"/>
  <c r="AV9" i="15" s="1"/>
  <c r="L10" i="13"/>
  <c r="L10" i="16"/>
  <c r="L10" i="15"/>
  <c r="Y254" i="13"/>
  <c r="Y16" i="15"/>
  <c r="Y16" i="16"/>
  <c r="AA16" i="13"/>
  <c r="Y9" i="15"/>
  <c r="AT9" i="15" s="1"/>
  <c r="AA236" i="13"/>
  <c r="AV236" i="13" s="1"/>
  <c r="J11" i="16"/>
  <c r="AD30" i="15"/>
  <c r="AY30" i="15" s="1"/>
  <c r="AA15" i="16"/>
  <c r="AV15" i="16" s="1"/>
  <c r="I25" i="15"/>
  <c r="K22" i="15"/>
  <c r="W11" i="15"/>
  <c r="AR11" i="15" s="1"/>
  <c r="AD30" i="16"/>
  <c r="AY30" i="16" s="1"/>
  <c r="AA15" i="15"/>
  <c r="AV15" i="15" s="1"/>
  <c r="Y9" i="16"/>
  <c r="AT9" i="16" s="1"/>
  <c r="I8" i="15"/>
  <c r="W11" i="16"/>
  <c r="AR11" i="16" s="1"/>
  <c r="V19" i="15"/>
  <c r="K8" i="13"/>
  <c r="L9" i="13"/>
  <c r="L9" i="15"/>
  <c r="L9" i="16"/>
  <c r="M10" i="13"/>
  <c r="M10" i="16"/>
  <c r="M10" i="15"/>
  <c r="X13" i="16"/>
  <c r="AS13" i="16" s="1"/>
  <c r="Y235" i="13"/>
  <c r="W23" i="15"/>
  <c r="W23" i="16"/>
  <c r="AC15" i="13"/>
  <c r="AX15" i="13" s="1"/>
  <c r="Z237" i="13"/>
  <c r="AU237" i="13" s="1"/>
  <c r="Z236" i="13"/>
  <c r="AU236" i="13" s="1"/>
  <c r="X24" i="16"/>
  <c r="AS24" i="16" s="1"/>
  <c r="X25" i="15"/>
  <c r="AS25" i="15" s="1"/>
  <c r="Y24" i="15"/>
  <c r="AT24" i="15" s="1"/>
  <c r="E30" i="13"/>
  <c r="I12" i="13"/>
  <c r="X29" i="15"/>
  <c r="AS29" i="15" s="1"/>
  <c r="Z241" i="13"/>
  <c r="AU241" i="13" s="1"/>
  <c r="E27" i="13"/>
  <c r="AA234" i="13"/>
  <c r="AV234" i="13" s="1"/>
  <c r="G7" i="15"/>
  <c r="G7" i="16"/>
  <c r="G7" i="13"/>
  <c r="AN30" i="13"/>
  <c r="AM30" i="13"/>
  <c r="AA241" i="13"/>
  <c r="AV241" i="13" s="1"/>
  <c r="Y29" i="15"/>
  <c r="AT29" i="15" s="1"/>
  <c r="Y29" i="16"/>
  <c r="AT29" i="16" s="1"/>
  <c r="J9" i="13"/>
  <c r="I12" i="15"/>
  <c r="X7" i="15"/>
  <c r="AS7" i="15" s="1"/>
  <c r="X7" i="16"/>
  <c r="Z7" i="13"/>
  <c r="BC17" i="16"/>
  <c r="BE17" i="16" s="1"/>
  <c r="BD17" i="16"/>
  <c r="BF17" i="16" s="1"/>
  <c r="AN27" i="13"/>
  <c r="AM27" i="13"/>
  <c r="L8" i="16"/>
  <c r="L8" i="15"/>
  <c r="L8" i="13"/>
  <c r="Z8" i="15"/>
  <c r="AU8" i="15" s="1"/>
  <c r="BC17" i="15"/>
  <c r="BE17" i="15" s="1"/>
  <c r="BD17" i="15"/>
  <c r="BF17" i="15" s="1"/>
  <c r="H7" i="15"/>
  <c r="H7" i="16"/>
  <c r="H7" i="13"/>
  <c r="I15" i="13"/>
  <c r="I15" i="16"/>
  <c r="I15" i="15"/>
  <c r="Q24" i="13"/>
  <c r="S24" i="13" s="1"/>
  <c r="P24" i="13"/>
  <c r="R24" i="13" s="1"/>
  <c r="K8" i="16"/>
  <c r="F7" i="13"/>
  <c r="J8" i="15"/>
  <c r="Y7" i="15"/>
  <c r="AT7" i="15" s="1"/>
  <c r="Y7" i="16"/>
  <c r="AT7" i="16" s="1"/>
  <c r="AA7" i="13"/>
  <c r="AV7" i="13" s="1"/>
  <c r="X17" i="13"/>
  <c r="J15" i="16"/>
  <c r="J15" i="13"/>
  <c r="J15" i="15"/>
  <c r="P253" i="13"/>
  <c r="R253" i="13" s="1"/>
  <c r="Q253" i="13"/>
  <c r="S253" i="13" s="1"/>
  <c r="BF17" i="13"/>
  <c r="BH17" i="13" s="1"/>
  <c r="BE17" i="13"/>
  <c r="BG17" i="13" s="1"/>
  <c r="W30" i="16"/>
  <c r="AR30" i="16" s="1"/>
  <c r="Y241" i="13"/>
  <c r="W29" i="15"/>
  <c r="AR29" i="15" s="1"/>
  <c r="P385" i="13"/>
  <c r="T385" i="13" s="1"/>
  <c r="Q385" i="13"/>
  <c r="S385" i="13" s="1"/>
  <c r="Y22" i="15"/>
  <c r="AT22" i="15" s="1"/>
  <c r="W14" i="16"/>
  <c r="W14" i="15"/>
  <c r="AR14" i="15" s="1"/>
  <c r="Y15" i="13"/>
  <c r="AT15" i="13" s="1"/>
  <c r="H9" i="15"/>
  <c r="W15" i="16"/>
  <c r="AR15" i="16" s="1"/>
  <c r="H9" i="16"/>
  <c r="Z240" i="13"/>
  <c r="AU240" i="13" s="1"/>
  <c r="Q386" i="13"/>
  <c r="U386" i="13" s="1"/>
  <c r="X28" i="15"/>
  <c r="AS28" i="15" s="1"/>
  <c r="Y242" i="13"/>
  <c r="AT242" i="13" s="1"/>
  <c r="Z8" i="13"/>
  <c r="AU8" i="13" s="1"/>
  <c r="Y13" i="13"/>
  <c r="AT13" i="13" s="1"/>
  <c r="X13" i="15"/>
  <c r="AS13" i="15" s="1"/>
  <c r="W10" i="16"/>
  <c r="F7" i="15"/>
  <c r="Z242" i="13"/>
  <c r="AU242" i="13" s="1"/>
  <c r="W13" i="16"/>
  <c r="AR13" i="16" s="1"/>
  <c r="W10" i="15"/>
  <c r="F7" i="16"/>
  <c r="X30" i="15"/>
  <c r="AS30" i="15" s="1"/>
  <c r="AA14" i="13"/>
  <c r="Y14" i="16"/>
  <c r="Y8" i="13"/>
  <c r="AT8" i="13" s="1"/>
  <c r="P162" i="13"/>
  <c r="R162" i="13" s="1"/>
  <c r="W8" i="15"/>
  <c r="AR8" i="15" s="1"/>
  <c r="Q161" i="13"/>
  <c r="U161" i="13" s="1"/>
  <c r="AB10" i="13"/>
  <c r="AW10" i="13" s="1"/>
  <c r="Z10" i="15"/>
  <c r="AU10" i="15" s="1"/>
  <c r="Z10" i="16"/>
  <c r="AU10" i="16" s="1"/>
  <c r="Z25" i="16"/>
  <c r="AU25" i="16" s="1"/>
  <c r="Z25" i="15"/>
  <c r="AU25" i="15" s="1"/>
  <c r="AB237" i="13"/>
  <c r="AW237" i="13" s="1"/>
  <c r="AQ75" i="13"/>
  <c r="X75" i="13"/>
  <c r="AA240" i="13"/>
  <c r="AV240" i="13" s="1"/>
  <c r="AL18" i="16"/>
  <c r="AB22" i="15"/>
  <c r="AW22" i="15" s="1"/>
  <c r="AD234" i="13"/>
  <c r="AY234" i="13" s="1"/>
  <c r="AB22" i="16"/>
  <c r="AW22" i="16" s="1"/>
  <c r="Z26" i="16"/>
  <c r="AU26" i="16" s="1"/>
  <c r="Z26" i="15"/>
  <c r="AU26" i="15" s="1"/>
  <c r="AB238" i="13"/>
  <c r="AW238" i="13" s="1"/>
  <c r="Y28" i="16"/>
  <c r="AT28" i="16" s="1"/>
  <c r="AA25" i="16"/>
  <c r="AV25" i="16" s="1"/>
  <c r="AA25" i="15"/>
  <c r="AV25" i="15" s="1"/>
  <c r="AC237" i="13"/>
  <c r="AX237" i="13" s="1"/>
  <c r="AM80" i="13"/>
  <c r="AN80" i="13"/>
  <c r="W24" i="15"/>
  <c r="Y26" i="16"/>
  <c r="Y26" i="15"/>
  <c r="AA238" i="13"/>
  <c r="Z11" i="15"/>
  <c r="AU11" i="15" s="1"/>
  <c r="Z11" i="16"/>
  <c r="AU11" i="16" s="1"/>
  <c r="AB11" i="13"/>
  <c r="AW11" i="13" s="1"/>
  <c r="Q162" i="13"/>
  <c r="S162" i="13" s="1"/>
  <c r="AA243" i="13"/>
  <c r="AV243" i="13" s="1"/>
  <c r="Y31" i="16"/>
  <c r="AT31" i="16" s="1"/>
  <c r="Y31" i="15"/>
  <c r="AT31" i="15" s="1"/>
  <c r="W20" i="15"/>
  <c r="W20" i="16"/>
  <c r="Y20" i="13"/>
  <c r="W28" i="16"/>
  <c r="AB8" i="15"/>
  <c r="AW8" i="15" s="1"/>
  <c r="AB8" i="16"/>
  <c r="AW8" i="16" s="1"/>
  <c r="AD8" i="13"/>
  <c r="AY8" i="13" s="1"/>
  <c r="I9" i="15"/>
  <c r="AA8" i="13"/>
  <c r="AV8" i="13" s="1"/>
  <c r="Z14" i="13"/>
  <c r="AU14" i="13" s="1"/>
  <c r="AC238" i="13"/>
  <c r="AX238" i="13" s="1"/>
  <c r="AA26" i="15"/>
  <c r="AV26" i="15" s="1"/>
  <c r="AA26" i="16"/>
  <c r="AV26" i="16" s="1"/>
  <c r="I9" i="16"/>
  <c r="Y8" i="15"/>
  <c r="AT8" i="15" s="1"/>
  <c r="X14" i="15"/>
  <c r="AS14" i="15" s="1"/>
  <c r="AA22" i="16"/>
  <c r="AA22" i="15"/>
  <c r="AC234" i="13"/>
  <c r="AC10" i="13"/>
  <c r="AA10" i="15"/>
  <c r="AA10" i="16"/>
  <c r="Y28" i="13"/>
  <c r="AN79" i="13"/>
  <c r="X79" i="13" s="1"/>
  <c r="BC19" i="16"/>
  <c r="BE19" i="16" s="1"/>
  <c r="BD19" i="16"/>
  <c r="BF19" i="16" s="1"/>
  <c r="K16" i="13"/>
  <c r="K16" i="16"/>
  <c r="K16" i="15"/>
  <c r="P19" i="15"/>
  <c r="R19" i="15" s="1"/>
  <c r="Q19" i="15"/>
  <c r="S19" i="15" s="1"/>
  <c r="BC19" i="15"/>
  <c r="BE19" i="15" s="1"/>
  <c r="BD19" i="15"/>
  <c r="BF19" i="15" s="1"/>
  <c r="Q19" i="13"/>
  <c r="S19" i="13" s="1"/>
  <c r="P19" i="13"/>
  <c r="R19" i="13" s="1"/>
  <c r="Q19" i="16"/>
  <c r="S19" i="16" s="1"/>
  <c r="P19" i="16"/>
  <c r="R19" i="16" s="1"/>
  <c r="P387" i="13"/>
  <c r="R387" i="13" s="1"/>
  <c r="BE18" i="13"/>
  <c r="BG18" i="13" s="1"/>
  <c r="BF18" i="13"/>
  <c r="BH18" i="13" s="1"/>
  <c r="F18" i="15"/>
  <c r="F18" i="13"/>
  <c r="F18" i="16"/>
  <c r="AM18" i="13"/>
  <c r="AN18" i="13"/>
  <c r="I28" i="16"/>
  <c r="I240" i="13"/>
  <c r="I28" i="15"/>
  <c r="AM76" i="13"/>
  <c r="AP76" i="13" s="1"/>
  <c r="AK18" i="15"/>
  <c r="I24" i="15"/>
  <c r="AL18" i="15"/>
  <c r="K28" i="15"/>
  <c r="K240" i="13"/>
  <c r="K28" i="16"/>
  <c r="I14" i="13"/>
  <c r="I14" i="16"/>
  <c r="I14" i="15"/>
  <c r="H242" i="13"/>
  <c r="H30" i="16"/>
  <c r="H30" i="15"/>
  <c r="I24" i="16"/>
  <c r="AD242" i="13"/>
  <c r="AY242" i="13" s="1"/>
  <c r="AB30" i="16"/>
  <c r="AW30" i="16" s="1"/>
  <c r="AB30" i="15"/>
  <c r="AW30" i="15" s="1"/>
  <c r="Y234" i="13"/>
  <c r="AT234" i="13" s="1"/>
  <c r="BC18" i="15"/>
  <c r="BE18" i="15" s="1"/>
  <c r="BD18" i="15"/>
  <c r="BF18" i="15" s="1"/>
  <c r="H302" i="13"/>
  <c r="L16" i="13"/>
  <c r="L16" i="15"/>
  <c r="L16" i="16"/>
  <c r="K30" i="15"/>
  <c r="K242" i="13"/>
  <c r="K30" i="16"/>
  <c r="W22" i="15"/>
  <c r="AR22" i="15" s="1"/>
  <c r="J14" i="15"/>
  <c r="J14" i="16"/>
  <c r="J14" i="13"/>
  <c r="J9" i="15"/>
  <c r="W22" i="16"/>
  <c r="AR22" i="16" s="1"/>
  <c r="BF19" i="13"/>
  <c r="BH19" i="13" s="1"/>
  <c r="BE19" i="13"/>
  <c r="BG19" i="13" s="1"/>
  <c r="BD18" i="16"/>
  <c r="BF18" i="16" s="1"/>
  <c r="BC18" i="16"/>
  <c r="BE18" i="16" s="1"/>
  <c r="L242" i="13"/>
  <c r="L30" i="16"/>
  <c r="L30" i="15"/>
  <c r="J28" i="16"/>
  <c r="J28" i="15"/>
  <c r="J240" i="13"/>
  <c r="M30" i="16"/>
  <c r="M242" i="13"/>
  <c r="M30" i="15"/>
  <c r="G302" i="13"/>
  <c r="I30" i="15"/>
  <c r="I242" i="13"/>
  <c r="I30" i="16"/>
  <c r="V19" i="16"/>
  <c r="X19" i="13"/>
  <c r="AK18" i="16"/>
  <c r="P78" i="13"/>
  <c r="R78" i="13" s="1"/>
  <c r="AN76" i="13"/>
  <c r="AQ76" i="13" s="1"/>
  <c r="Q78" i="13"/>
  <c r="M43" i="12"/>
  <c r="F76" i="13"/>
  <c r="AQ302" i="13"/>
  <c r="X302" i="13"/>
  <c r="P80" i="13"/>
  <c r="R80" i="13" s="1"/>
  <c r="Q80" i="13"/>
  <c r="R384" i="13"/>
  <c r="T384" i="13"/>
  <c r="M45" i="12"/>
  <c r="P79" i="13"/>
  <c r="R79" i="13" s="1"/>
  <c r="Q79" i="13"/>
  <c r="N44" i="12"/>
  <c r="AN246" i="13"/>
  <c r="AM246" i="13"/>
  <c r="AT246" i="13"/>
  <c r="F34" i="15"/>
  <c r="F246" i="13"/>
  <c r="F34" i="16"/>
  <c r="AK34" i="16"/>
  <c r="AR34" i="16"/>
  <c r="AL34" i="16"/>
  <c r="AR34" i="15"/>
  <c r="AK34" i="15"/>
  <c r="AL34" i="15"/>
  <c r="F33" i="15"/>
  <c r="F245" i="13"/>
  <c r="F33" i="16"/>
  <c r="G31" i="16"/>
  <c r="G243" i="13"/>
  <c r="G31" i="15"/>
  <c r="AT243" i="13"/>
  <c r="AL32" i="15"/>
  <c r="AK32" i="15"/>
  <c r="AR32" i="15"/>
  <c r="F32" i="15"/>
  <c r="F244" i="13"/>
  <c r="F32" i="16"/>
  <c r="F302" i="13"/>
  <c r="AR31" i="15"/>
  <c r="AT244" i="13"/>
  <c r="AM244" i="13"/>
  <c r="AN244" i="13"/>
  <c r="M44" i="12"/>
  <c r="F31" i="16"/>
  <c r="F31" i="15"/>
  <c r="F243" i="13"/>
  <c r="F28" i="15"/>
  <c r="N45" i="12"/>
  <c r="AR31" i="16"/>
  <c r="AK32" i="16"/>
  <c r="AL32" i="16"/>
  <c r="AR32" i="16"/>
  <c r="V21" i="16"/>
  <c r="BF233" i="13"/>
  <c r="BH233" i="13" s="1"/>
  <c r="BE233" i="13"/>
  <c r="BG233" i="13" s="1"/>
  <c r="AK27" i="15"/>
  <c r="AL27" i="15"/>
  <c r="AR27" i="15"/>
  <c r="AR29" i="16"/>
  <c r="AT11" i="13"/>
  <c r="BD21" i="16"/>
  <c r="BF21" i="16" s="1"/>
  <c r="BC21" i="16"/>
  <c r="X233" i="13"/>
  <c r="AR30" i="15"/>
  <c r="AM239" i="13"/>
  <c r="AN239" i="13"/>
  <c r="AT239" i="13"/>
  <c r="AL27" i="16"/>
  <c r="AK27" i="16"/>
  <c r="AR27" i="16"/>
  <c r="AR13" i="15"/>
  <c r="AT14" i="13"/>
  <c r="AR15" i="15"/>
  <c r="AR8" i="16"/>
  <c r="F240" i="13"/>
  <c r="F28" i="16"/>
  <c r="F24" i="15"/>
  <c r="F236" i="13"/>
  <c r="H241" i="13"/>
  <c r="H29" i="15"/>
  <c r="H29" i="16"/>
  <c r="F242" i="13"/>
  <c r="F30" i="15"/>
  <c r="F30" i="16"/>
  <c r="H11" i="13"/>
  <c r="H11" i="16"/>
  <c r="H11" i="15"/>
  <c r="F10" i="13"/>
  <c r="F10" i="16"/>
  <c r="F10" i="15"/>
  <c r="G8" i="13"/>
  <c r="G8" i="16"/>
  <c r="G8" i="15"/>
  <c r="G242" i="13"/>
  <c r="G30" i="16"/>
  <c r="G30" i="15"/>
  <c r="F234" i="13"/>
  <c r="F22" i="16"/>
  <c r="F22" i="15"/>
  <c r="H8" i="13"/>
  <c r="H8" i="16"/>
  <c r="H8" i="15"/>
  <c r="F14" i="13"/>
  <c r="F14" i="16"/>
  <c r="F14" i="15"/>
  <c r="G16" i="13"/>
  <c r="G16" i="16"/>
  <c r="G16" i="15"/>
  <c r="H239" i="13"/>
  <c r="H27" i="15"/>
  <c r="H27" i="16"/>
  <c r="G241" i="13"/>
  <c r="G29" i="16"/>
  <c r="G29" i="15"/>
  <c r="H237" i="13"/>
  <c r="H25" i="16"/>
  <c r="H25" i="15"/>
  <c r="H240" i="13"/>
  <c r="H28" i="16"/>
  <c r="H28" i="15"/>
  <c r="F13" i="13"/>
  <c r="F13" i="16"/>
  <c r="F13" i="15"/>
  <c r="F237" i="13"/>
  <c r="F25" i="16"/>
  <c r="F25" i="15"/>
  <c r="H15" i="13"/>
  <c r="H15" i="16"/>
  <c r="H15" i="15"/>
  <c r="G11" i="13"/>
  <c r="G11" i="16"/>
  <c r="G11" i="15"/>
  <c r="G234" i="13"/>
  <c r="G22" i="15"/>
  <c r="G22" i="16"/>
  <c r="F239" i="13"/>
  <c r="F27" i="16"/>
  <c r="F27" i="15"/>
  <c r="H13" i="13"/>
  <c r="H13" i="16"/>
  <c r="H13" i="15"/>
  <c r="G237" i="13"/>
  <c r="G25" i="16"/>
  <c r="G25" i="15"/>
  <c r="G14" i="13"/>
  <c r="G14" i="15"/>
  <c r="G14" i="16"/>
  <c r="F8" i="13"/>
  <c r="F8" i="16"/>
  <c r="F8" i="15"/>
  <c r="H14" i="13"/>
  <c r="H14" i="16"/>
  <c r="H14" i="15"/>
  <c r="G240" i="13"/>
  <c r="G28" i="16"/>
  <c r="G28" i="15"/>
  <c r="F238" i="13"/>
  <c r="F26" i="16"/>
  <c r="F26" i="15"/>
  <c r="G236" i="13"/>
  <c r="G24" i="16"/>
  <c r="G24" i="15"/>
  <c r="G10" i="13"/>
  <c r="G10" i="16"/>
  <c r="G10" i="15"/>
  <c r="F15" i="13"/>
  <c r="F15" i="16"/>
  <c r="F15" i="15"/>
  <c r="G13" i="13"/>
  <c r="G13" i="16"/>
  <c r="G13" i="15"/>
  <c r="H234" i="13"/>
  <c r="H22" i="16"/>
  <c r="H22" i="15"/>
  <c r="F233" i="13"/>
  <c r="F21" i="15"/>
  <c r="F21" i="16"/>
  <c r="G238" i="13"/>
  <c r="G26" i="16"/>
  <c r="G26" i="15"/>
  <c r="H236" i="13"/>
  <c r="H24" i="16"/>
  <c r="H24" i="15"/>
  <c r="F241" i="13"/>
  <c r="F29" i="16"/>
  <c r="F29" i="15"/>
  <c r="G15" i="13"/>
  <c r="G15" i="15"/>
  <c r="G15" i="16"/>
  <c r="F9" i="13"/>
  <c r="F9" i="15"/>
  <c r="F9" i="16"/>
  <c r="F11" i="13"/>
  <c r="F11" i="16"/>
  <c r="F11" i="15"/>
  <c r="G239" i="13"/>
  <c r="G27" i="16"/>
  <c r="G27" i="15"/>
  <c r="G9" i="13"/>
  <c r="G9" i="16"/>
  <c r="G9" i="15"/>
  <c r="E254" i="13" l="1"/>
  <c r="R385" i="13"/>
  <c r="E385" i="13" s="1"/>
  <c r="P235" i="13"/>
  <c r="R235" i="13" s="1"/>
  <c r="U387" i="13"/>
  <c r="T386" i="13"/>
  <c r="E161" i="13"/>
  <c r="Y10" i="15"/>
  <c r="AA10" i="13"/>
  <c r="AV10" i="13" s="1"/>
  <c r="Y10" i="16"/>
  <c r="AT10" i="16" s="1"/>
  <c r="Q23" i="16"/>
  <c r="S23" i="16" s="1"/>
  <c r="E23" i="16" s="1"/>
  <c r="AN254" i="13"/>
  <c r="P10" i="13"/>
  <c r="R10" i="13" s="1"/>
  <c r="Q235" i="13"/>
  <c r="S235" i="13" s="1"/>
  <c r="Q10" i="13"/>
  <c r="S10" i="13" s="1"/>
  <c r="AN14" i="13"/>
  <c r="AM14" i="13"/>
  <c r="U384" i="13"/>
  <c r="Q23" i="15"/>
  <c r="S23" i="15" s="1"/>
  <c r="E23" i="15" s="1"/>
  <c r="AL13" i="16"/>
  <c r="P10" i="15"/>
  <c r="R10" i="15" s="1"/>
  <c r="AM254" i="13"/>
  <c r="Q10" i="16"/>
  <c r="S10" i="16" s="1"/>
  <c r="X30" i="13"/>
  <c r="P10" i="16"/>
  <c r="R10" i="16" s="1"/>
  <c r="AM13" i="13"/>
  <c r="AL29" i="15"/>
  <c r="Q10" i="15"/>
  <c r="S10" i="15" s="1"/>
  <c r="AK29" i="15"/>
  <c r="U162" i="13"/>
  <c r="E162" i="13" s="1"/>
  <c r="AL23" i="15"/>
  <c r="AK23" i="15"/>
  <c r="AM235" i="13"/>
  <c r="AN235" i="13"/>
  <c r="AD10" i="15"/>
  <c r="AY10" i="15" s="1"/>
  <c r="AD10" i="16"/>
  <c r="AY10" i="16" s="1"/>
  <c r="AF10" i="13"/>
  <c r="BA10" i="13" s="1"/>
  <c r="AA8" i="15"/>
  <c r="AV8" i="15" s="1"/>
  <c r="AB9" i="16"/>
  <c r="AD9" i="13"/>
  <c r="AB9" i="15"/>
  <c r="AW9" i="15" s="1"/>
  <c r="AC9" i="15"/>
  <c r="AX9" i="15" s="1"/>
  <c r="AC9" i="16"/>
  <c r="AX9" i="16" s="1"/>
  <c r="AE9" i="13"/>
  <c r="AZ9" i="13" s="1"/>
  <c r="AM253" i="13"/>
  <c r="X253" i="13" s="1"/>
  <c r="AL23" i="16"/>
  <c r="AK23" i="16"/>
  <c r="BC23" i="15"/>
  <c r="BE23" i="15" s="1"/>
  <c r="BD23" i="15"/>
  <c r="BF23" i="15" s="1"/>
  <c r="AD11" i="15"/>
  <c r="AY11" i="15" s="1"/>
  <c r="AD11" i="16"/>
  <c r="AY11" i="16" s="1"/>
  <c r="AF11" i="13"/>
  <c r="BA11" i="13" s="1"/>
  <c r="W25" i="16"/>
  <c r="AR25" i="16" s="1"/>
  <c r="BC25" i="16" s="1"/>
  <c r="BE25" i="16" s="1"/>
  <c r="BE235" i="13"/>
  <c r="BG235" i="13" s="1"/>
  <c r="BF235" i="13"/>
  <c r="BH235" i="13" s="1"/>
  <c r="BC23" i="16"/>
  <c r="BE23" i="16" s="1"/>
  <c r="BD23" i="16"/>
  <c r="BF23" i="16" s="1"/>
  <c r="AE11" i="13"/>
  <c r="AZ11" i="13" s="1"/>
  <c r="AC11" i="16"/>
  <c r="AX11" i="16" s="1"/>
  <c r="AC11" i="15"/>
  <c r="AC10" i="15"/>
  <c r="AX10" i="15" s="1"/>
  <c r="AC10" i="16"/>
  <c r="AX10" i="16" s="1"/>
  <c r="AE10" i="13"/>
  <c r="AZ10" i="13" s="1"/>
  <c r="AB10" i="16"/>
  <c r="AW10" i="16" s="1"/>
  <c r="AB10" i="15"/>
  <c r="AW10" i="15" s="1"/>
  <c r="AD10" i="13"/>
  <c r="AY10" i="13" s="1"/>
  <c r="W25" i="15"/>
  <c r="AR25" i="15" s="1"/>
  <c r="BD25" i="15" s="1"/>
  <c r="BF25" i="15" s="1"/>
  <c r="Y237" i="13"/>
  <c r="AM237" i="13" s="1"/>
  <c r="Y236" i="13"/>
  <c r="AN236" i="13" s="1"/>
  <c r="W24" i="16"/>
  <c r="AL24" i="16" s="1"/>
  <c r="AN234" i="13"/>
  <c r="AN241" i="13"/>
  <c r="AN13" i="13"/>
  <c r="AM234" i="13"/>
  <c r="AT241" i="13"/>
  <c r="BE241" i="13" s="1"/>
  <c r="BG241" i="13" s="1"/>
  <c r="AL14" i="15"/>
  <c r="AM241" i="13"/>
  <c r="AK14" i="15"/>
  <c r="AK14" i="16"/>
  <c r="AK13" i="16"/>
  <c r="AL29" i="16"/>
  <c r="AK29" i="16"/>
  <c r="U385" i="13"/>
  <c r="AR14" i="16"/>
  <c r="BD14" i="16" s="1"/>
  <c r="BF14" i="16" s="1"/>
  <c r="AL14" i="16"/>
  <c r="V18" i="16"/>
  <c r="AK7" i="16"/>
  <c r="AL7" i="16"/>
  <c r="AS7" i="16"/>
  <c r="AL22" i="16"/>
  <c r="X244" i="13"/>
  <c r="AK22" i="16"/>
  <c r="E253" i="13"/>
  <c r="AC8" i="13"/>
  <c r="AX8" i="13" s="1"/>
  <c r="BF8" i="13" s="1"/>
  <c r="BH8" i="13" s="1"/>
  <c r="AA8" i="16"/>
  <c r="AC8" i="15"/>
  <c r="AC8" i="16"/>
  <c r="AE8" i="13"/>
  <c r="AM28" i="13"/>
  <c r="AN28" i="13"/>
  <c r="X27" i="13"/>
  <c r="E24" i="13"/>
  <c r="AN7" i="13"/>
  <c r="AU7" i="13"/>
  <c r="AM7" i="13"/>
  <c r="X18" i="13"/>
  <c r="Y240" i="13"/>
  <c r="AN240" i="13" s="1"/>
  <c r="W28" i="15"/>
  <c r="AK28" i="15" s="1"/>
  <c r="E19" i="16"/>
  <c r="X80" i="13"/>
  <c r="AL31" i="16"/>
  <c r="T387" i="13"/>
  <c r="S386" i="13"/>
  <c r="E386" i="13" s="1"/>
  <c r="AL13" i="15"/>
  <c r="AK13" i="15"/>
  <c r="S161" i="13"/>
  <c r="AN243" i="13"/>
  <c r="V34" i="16"/>
  <c r="AM243" i="13"/>
  <c r="X76" i="13"/>
  <c r="X10" i="16"/>
  <c r="X10" i="15"/>
  <c r="Z10" i="13"/>
  <c r="AK31" i="15"/>
  <c r="E19" i="15"/>
  <c r="X15" i="16"/>
  <c r="X15" i="15"/>
  <c r="Z15" i="13"/>
  <c r="AT10" i="15"/>
  <c r="AL31" i="15"/>
  <c r="X26" i="16"/>
  <c r="AS26" i="16" s="1"/>
  <c r="X26" i="15"/>
  <c r="AS26" i="15" s="1"/>
  <c r="Z238" i="13"/>
  <c r="AU238" i="13" s="1"/>
  <c r="Z30" i="15"/>
  <c r="AU30" i="15" s="1"/>
  <c r="Z30" i="16"/>
  <c r="AU30" i="16" s="1"/>
  <c r="AB242" i="13"/>
  <c r="AW242" i="13" s="1"/>
  <c r="AK31" i="16"/>
  <c r="AM238" i="13"/>
  <c r="AN238" i="13"/>
  <c r="AV238" i="13"/>
  <c r="AA12" i="16"/>
  <c r="AC12" i="13"/>
  <c r="AA12" i="15"/>
  <c r="AK26" i="15"/>
  <c r="AL26" i="15"/>
  <c r="AT26" i="15"/>
  <c r="W26" i="16"/>
  <c r="AR26" i="16" s="1"/>
  <c r="W26" i="15"/>
  <c r="AR26" i="15" s="1"/>
  <c r="Y238" i="13"/>
  <c r="AT238" i="13" s="1"/>
  <c r="AK26" i="16"/>
  <c r="AL26" i="16"/>
  <c r="AT26" i="16"/>
  <c r="Y30" i="15"/>
  <c r="Y30" i="16"/>
  <c r="AA242" i="13"/>
  <c r="AB12" i="15"/>
  <c r="AD12" i="13"/>
  <c r="AB12" i="16"/>
  <c r="AT20" i="13"/>
  <c r="AM20" i="13"/>
  <c r="AN20" i="13"/>
  <c r="AK20" i="16"/>
  <c r="AR20" i="16"/>
  <c r="AL20" i="16"/>
  <c r="Z16" i="13"/>
  <c r="X16" i="16"/>
  <c r="X16" i="15"/>
  <c r="V18" i="15"/>
  <c r="Y15" i="15"/>
  <c r="AT15" i="15" s="1"/>
  <c r="Y15" i="16"/>
  <c r="AT15" i="16" s="1"/>
  <c r="AA15" i="13"/>
  <c r="AV15" i="13" s="1"/>
  <c r="AK20" i="15"/>
  <c r="AR20" i="15"/>
  <c r="AL20" i="15"/>
  <c r="Z12" i="15"/>
  <c r="AB12" i="13"/>
  <c r="Z12" i="16"/>
  <c r="V34" i="15"/>
  <c r="E19" i="13"/>
  <c r="Q18" i="16"/>
  <c r="S18" i="16" s="1"/>
  <c r="P18" i="16"/>
  <c r="R18" i="16" s="1"/>
  <c r="Q18" i="13"/>
  <c r="S18" i="13" s="1"/>
  <c r="P18" i="13"/>
  <c r="R18" i="13" s="1"/>
  <c r="E387" i="13"/>
  <c r="Q18" i="15"/>
  <c r="S18" i="15" s="1"/>
  <c r="P18" i="15"/>
  <c r="R18" i="15" s="1"/>
  <c r="Q76" i="13"/>
  <c r="P76" i="13"/>
  <c r="R76" i="13" s="1"/>
  <c r="S78" i="13"/>
  <c r="U78" i="13"/>
  <c r="E78" i="13" s="1"/>
  <c r="V32" i="16"/>
  <c r="N43" i="12"/>
  <c r="M51" i="12" s="1"/>
  <c r="O50" i="12"/>
  <c r="M50" i="12"/>
  <c r="V32" i="15"/>
  <c r="BC32" i="16"/>
  <c r="BE32" i="16" s="1"/>
  <c r="BD32" i="16"/>
  <c r="BF32" i="16" s="1"/>
  <c r="P246" i="13"/>
  <c r="R246" i="13" s="1"/>
  <c r="Q246" i="13"/>
  <c r="S246" i="13" s="1"/>
  <c r="BD31" i="15"/>
  <c r="BF31" i="15" s="1"/>
  <c r="BC31" i="15"/>
  <c r="BE31" i="15" s="1"/>
  <c r="Q34" i="15"/>
  <c r="S34" i="15" s="1"/>
  <c r="P34" i="15"/>
  <c r="R34" i="15" s="1"/>
  <c r="Q33" i="16"/>
  <c r="S33" i="16" s="1"/>
  <c r="P33" i="16"/>
  <c r="R33" i="16" s="1"/>
  <c r="P245" i="13"/>
  <c r="R245" i="13" s="1"/>
  <c r="Q245" i="13"/>
  <c r="S245" i="13" s="1"/>
  <c r="P33" i="15"/>
  <c r="R33" i="15" s="1"/>
  <c r="Q33" i="15"/>
  <c r="S33" i="15" s="1"/>
  <c r="BE246" i="13"/>
  <c r="BG246" i="13" s="1"/>
  <c r="BF246" i="13"/>
  <c r="BH246" i="13" s="1"/>
  <c r="BD31" i="16"/>
  <c r="BF31" i="16" s="1"/>
  <c r="BC31" i="16"/>
  <c r="BE31" i="16" s="1"/>
  <c r="P302" i="13"/>
  <c r="Q302" i="13"/>
  <c r="E384" i="13"/>
  <c r="P32" i="16"/>
  <c r="R32" i="16" s="1"/>
  <c r="Q32" i="16"/>
  <c r="S32" i="16" s="1"/>
  <c r="X246" i="13"/>
  <c r="U80" i="13"/>
  <c r="E80" i="13" s="1"/>
  <c r="S80" i="13"/>
  <c r="Q244" i="13"/>
  <c r="S244" i="13" s="1"/>
  <c r="P244" i="13"/>
  <c r="R244" i="13" s="1"/>
  <c r="Q243" i="13"/>
  <c r="S243" i="13" s="1"/>
  <c r="P243" i="13"/>
  <c r="R243" i="13" s="1"/>
  <c r="Q32" i="15"/>
  <c r="S32" i="15" s="1"/>
  <c r="P32" i="15"/>
  <c r="R32" i="15" s="1"/>
  <c r="P31" i="15"/>
  <c r="R31" i="15" s="1"/>
  <c r="Q31" i="15"/>
  <c r="S31" i="15" s="1"/>
  <c r="BD32" i="15"/>
  <c r="BF32" i="15" s="1"/>
  <c r="BC32" i="15"/>
  <c r="BE32" i="15" s="1"/>
  <c r="BC34" i="15"/>
  <c r="BE34" i="15" s="1"/>
  <c r="BD34" i="15"/>
  <c r="BF34" i="15" s="1"/>
  <c r="P31" i="16"/>
  <c r="R31" i="16" s="1"/>
  <c r="Q31" i="16"/>
  <c r="S31" i="16" s="1"/>
  <c r="BD34" i="16"/>
  <c r="BF34" i="16" s="1"/>
  <c r="BC34" i="16"/>
  <c r="BE34" i="16" s="1"/>
  <c r="S79" i="13"/>
  <c r="U79" i="13"/>
  <c r="E79" i="13" s="1"/>
  <c r="BF244" i="13"/>
  <c r="BH244" i="13" s="1"/>
  <c r="BE244" i="13"/>
  <c r="BG244" i="13" s="1"/>
  <c r="BE243" i="13"/>
  <c r="BG243" i="13" s="1"/>
  <c r="BF243" i="13"/>
  <c r="BH243" i="13" s="1"/>
  <c r="Q34" i="16"/>
  <c r="S34" i="16" s="1"/>
  <c r="P34" i="16"/>
  <c r="R34" i="16" s="1"/>
  <c r="Q28" i="15"/>
  <c r="S28" i="15" s="1"/>
  <c r="Q11" i="13"/>
  <c r="S11" i="13" s="1"/>
  <c r="P11" i="13"/>
  <c r="R11" i="13" s="1"/>
  <c r="Q233" i="13"/>
  <c r="S233" i="13" s="1"/>
  <c r="P233" i="13"/>
  <c r="R233" i="13" s="1"/>
  <c r="Q238" i="13"/>
  <c r="S238" i="13" s="1"/>
  <c r="P238" i="13"/>
  <c r="R238" i="13" s="1"/>
  <c r="Q14" i="13"/>
  <c r="S14" i="13" s="1"/>
  <c r="P14" i="13"/>
  <c r="R14" i="13" s="1"/>
  <c r="Q234" i="13"/>
  <c r="S234" i="13" s="1"/>
  <c r="Q13" i="13"/>
  <c r="S13" i="13" s="1"/>
  <c r="P13" i="13"/>
  <c r="R13" i="13" s="1"/>
  <c r="Q16" i="13"/>
  <c r="S16" i="13" s="1"/>
  <c r="P16" i="13"/>
  <c r="R16" i="13" s="1"/>
  <c r="Q242" i="13"/>
  <c r="S242" i="13" s="1"/>
  <c r="P242" i="13"/>
  <c r="R242" i="13" s="1"/>
  <c r="Q236" i="13"/>
  <c r="S236" i="13" s="1"/>
  <c r="P236" i="13"/>
  <c r="R236" i="13" s="1"/>
  <c r="Q9" i="13"/>
  <c r="S9" i="13" s="1"/>
  <c r="P9" i="13"/>
  <c r="R9" i="13" s="1"/>
  <c r="Q241" i="13"/>
  <c r="S241" i="13" s="1"/>
  <c r="P241" i="13"/>
  <c r="R241" i="13" s="1"/>
  <c r="Q15" i="13"/>
  <c r="S15" i="13" s="1"/>
  <c r="P15" i="13"/>
  <c r="R15" i="13" s="1"/>
  <c r="Q8" i="13"/>
  <c r="S8" i="13" s="1"/>
  <c r="P8" i="13"/>
  <c r="R8" i="13" s="1"/>
  <c r="Q239" i="13"/>
  <c r="S239" i="13" s="1"/>
  <c r="P239" i="13"/>
  <c r="R239" i="13" s="1"/>
  <c r="Q237" i="13"/>
  <c r="S237" i="13" s="1"/>
  <c r="P237" i="13"/>
  <c r="R237" i="13" s="1"/>
  <c r="P234" i="13"/>
  <c r="R234" i="13" s="1"/>
  <c r="Q240" i="13"/>
  <c r="S240" i="13" s="1"/>
  <c r="P240" i="13"/>
  <c r="R240" i="13" s="1"/>
  <c r="V27" i="15"/>
  <c r="BC22" i="16"/>
  <c r="BE22" i="16" s="1"/>
  <c r="BD22" i="16"/>
  <c r="BF22" i="16" s="1"/>
  <c r="BD29" i="15"/>
  <c r="BF29" i="15" s="1"/>
  <c r="BC29" i="15"/>
  <c r="BE29" i="15" s="1"/>
  <c r="BF14" i="13"/>
  <c r="BH14" i="13" s="1"/>
  <c r="BE14" i="13"/>
  <c r="BG14" i="13" s="1"/>
  <c r="BE13" i="13"/>
  <c r="BG13" i="13" s="1"/>
  <c r="BF13" i="13"/>
  <c r="BH13" i="13" s="1"/>
  <c r="BF239" i="13"/>
  <c r="BH239" i="13" s="1"/>
  <c r="BE239" i="13"/>
  <c r="BG239" i="13" s="1"/>
  <c r="BC13" i="16"/>
  <c r="BE13" i="16" s="1"/>
  <c r="BD13" i="16"/>
  <c r="BF13" i="16" s="1"/>
  <c r="BE234" i="13"/>
  <c r="BG234" i="13" s="1"/>
  <c r="BF234" i="13"/>
  <c r="BH234" i="13" s="1"/>
  <c r="BD14" i="15"/>
  <c r="BF14" i="15" s="1"/>
  <c r="BC14" i="15"/>
  <c r="BE14" i="15" s="1"/>
  <c r="BD13" i="15"/>
  <c r="BF13" i="15" s="1"/>
  <c r="BC13" i="15"/>
  <c r="BE13" i="15" s="1"/>
  <c r="BD27" i="16"/>
  <c r="BF27" i="16" s="1"/>
  <c r="BC27" i="16"/>
  <c r="BE27" i="16" s="1"/>
  <c r="V27" i="16"/>
  <c r="X239" i="13"/>
  <c r="BE21" i="16"/>
  <c r="AK28" i="16"/>
  <c r="AL28" i="16"/>
  <c r="AR28" i="16"/>
  <c r="AL24" i="15"/>
  <c r="AK24" i="15"/>
  <c r="AR24" i="15"/>
  <c r="BC29" i="16"/>
  <c r="BE29" i="16" s="1"/>
  <c r="BD29" i="16"/>
  <c r="BF29" i="16" s="1"/>
  <c r="BD27" i="15"/>
  <c r="BF27" i="15" s="1"/>
  <c r="BC27" i="15"/>
  <c r="BE27" i="15" s="1"/>
  <c r="P28" i="16"/>
  <c r="R28" i="16" s="1"/>
  <c r="Q24" i="16"/>
  <c r="S24" i="16" s="1"/>
  <c r="P24" i="16"/>
  <c r="R24" i="16" s="1"/>
  <c r="Q11" i="15"/>
  <c r="S11" i="15" s="1"/>
  <c r="Q28" i="16"/>
  <c r="S28" i="16" s="1"/>
  <c r="P13" i="15"/>
  <c r="R13" i="15" s="1"/>
  <c r="P25" i="15"/>
  <c r="R25" i="15" s="1"/>
  <c r="P24" i="15"/>
  <c r="R24" i="15" s="1"/>
  <c r="Q25" i="15"/>
  <c r="S25" i="15" s="1"/>
  <c r="P9" i="16"/>
  <c r="R9" i="16" s="1"/>
  <c r="Q9" i="16"/>
  <c r="S9" i="16" s="1"/>
  <c r="Q21" i="15"/>
  <c r="P21" i="15"/>
  <c r="Q15" i="15"/>
  <c r="S15" i="15" s="1"/>
  <c r="P15" i="15"/>
  <c r="R15" i="15" s="1"/>
  <c r="P28" i="15"/>
  <c r="R28" i="15" s="1"/>
  <c r="Q27" i="16"/>
  <c r="S27" i="16" s="1"/>
  <c r="P27" i="16"/>
  <c r="R27" i="16" s="1"/>
  <c r="P25" i="16"/>
  <c r="R25" i="16" s="1"/>
  <c r="Q25" i="16"/>
  <c r="S25" i="16" s="1"/>
  <c r="P9" i="15"/>
  <c r="Q9" i="15"/>
  <c r="E9" i="15" s="1"/>
  <c r="Q24" i="15"/>
  <c r="S24" i="15" s="1"/>
  <c r="Q15" i="16"/>
  <c r="S15" i="16" s="1"/>
  <c r="P26" i="15"/>
  <c r="R26" i="15" s="1"/>
  <c r="Q26" i="15"/>
  <c r="S26" i="15" s="1"/>
  <c r="Q14" i="16"/>
  <c r="S14" i="16" s="1"/>
  <c r="P14" i="16"/>
  <c r="R14" i="16" s="1"/>
  <c r="P11" i="15"/>
  <c r="R11" i="15" s="1"/>
  <c r="P15" i="16"/>
  <c r="R15" i="16" s="1"/>
  <c r="Q11" i="16"/>
  <c r="S11" i="16" s="1"/>
  <c r="P11" i="16"/>
  <c r="R11" i="16" s="1"/>
  <c r="Q29" i="15"/>
  <c r="S29" i="15" s="1"/>
  <c r="P29" i="15"/>
  <c r="R29" i="15" s="1"/>
  <c r="P26" i="16"/>
  <c r="R26" i="16" s="1"/>
  <c r="Q26" i="16"/>
  <c r="S26" i="16" s="1"/>
  <c r="Q8" i="15"/>
  <c r="P8" i="15"/>
  <c r="Q14" i="15"/>
  <c r="S14" i="15" s="1"/>
  <c r="P14" i="15"/>
  <c r="R14" i="15" s="1"/>
  <c r="Q22" i="16"/>
  <c r="S22" i="16" s="1"/>
  <c r="P22" i="16"/>
  <c r="R22" i="16" s="1"/>
  <c r="Q13" i="15"/>
  <c r="S13" i="15" s="1"/>
  <c r="Q16" i="15"/>
  <c r="S16" i="15" s="1"/>
  <c r="P16" i="15"/>
  <c r="R16" i="15" s="1"/>
  <c r="Q30" i="16"/>
  <c r="S30" i="16" s="1"/>
  <c r="P30" i="16"/>
  <c r="R30" i="16" s="1"/>
  <c r="P29" i="16"/>
  <c r="R29" i="16" s="1"/>
  <c r="Q29" i="16"/>
  <c r="S29" i="16" s="1"/>
  <c r="Q21" i="16"/>
  <c r="S21" i="16" s="1"/>
  <c r="P21" i="16"/>
  <c r="R21" i="16" s="1"/>
  <c r="Q8" i="16"/>
  <c r="S8" i="16" s="1"/>
  <c r="P8" i="16"/>
  <c r="R8" i="16" s="1"/>
  <c r="P27" i="15"/>
  <c r="R27" i="15" s="1"/>
  <c r="Q27" i="15"/>
  <c r="S27" i="15" s="1"/>
  <c r="Q22" i="15"/>
  <c r="P22" i="15"/>
  <c r="Q13" i="16"/>
  <c r="S13" i="16" s="1"/>
  <c r="P13" i="16"/>
  <c r="R13" i="16" s="1"/>
  <c r="Q16" i="16"/>
  <c r="S16" i="16" s="1"/>
  <c r="P16" i="16"/>
  <c r="R16" i="16" s="1"/>
  <c r="P30" i="15"/>
  <c r="R30" i="15" s="1"/>
  <c r="Q30" i="15"/>
  <c r="S30" i="15" s="1"/>
  <c r="E235" i="13" l="1"/>
  <c r="E10" i="13"/>
  <c r="X254" i="13"/>
  <c r="V29" i="15"/>
  <c r="X14" i="13"/>
  <c r="E10" i="16"/>
  <c r="V13" i="16"/>
  <c r="X28" i="13"/>
  <c r="AM240" i="13"/>
  <c r="X240" i="13" s="1"/>
  <c r="AK10" i="16"/>
  <c r="BF11" i="13"/>
  <c r="BH11" i="13" s="1"/>
  <c r="E10" i="15"/>
  <c r="BC14" i="16"/>
  <c r="BE14" i="16" s="1"/>
  <c r="X13" i="13"/>
  <c r="AL10" i="16"/>
  <c r="V14" i="15"/>
  <c r="BD11" i="16"/>
  <c r="BF11" i="16" s="1"/>
  <c r="BD25" i="16"/>
  <c r="BF25" i="16" s="1"/>
  <c r="BE11" i="13"/>
  <c r="BG11" i="13" s="1"/>
  <c r="AK24" i="16"/>
  <c r="V24" i="16" s="1"/>
  <c r="AT236" i="13"/>
  <c r="BE236" i="13" s="1"/>
  <c r="BG236" i="13" s="1"/>
  <c r="AM236" i="13"/>
  <c r="X236" i="13" s="1"/>
  <c r="AM10" i="13"/>
  <c r="V7" i="16"/>
  <c r="BC25" i="15"/>
  <c r="BE25" i="15" s="1"/>
  <c r="AN237" i="13"/>
  <c r="X237" i="13" s="1"/>
  <c r="X234" i="13"/>
  <c r="X241" i="13"/>
  <c r="AR24" i="16"/>
  <c r="BC24" i="16" s="1"/>
  <c r="V22" i="16"/>
  <c r="AT237" i="13"/>
  <c r="BF237" i="13" s="1"/>
  <c r="BH237" i="13" s="1"/>
  <c r="AK10" i="15"/>
  <c r="AL10" i="15"/>
  <c r="AK25" i="15"/>
  <c r="AL25" i="15"/>
  <c r="O51" i="12"/>
  <c r="AN10" i="13"/>
  <c r="AL11" i="16"/>
  <c r="AY9" i="13"/>
  <c r="AN9" i="13"/>
  <c r="AM9" i="13"/>
  <c r="AX11" i="15"/>
  <c r="AK11" i="15"/>
  <c r="AL11" i="15"/>
  <c r="BC11" i="16"/>
  <c r="BE11" i="16" s="1"/>
  <c r="AW9" i="16"/>
  <c r="AK9" i="16"/>
  <c r="AL9" i="16"/>
  <c r="V29" i="16"/>
  <c r="BF241" i="13"/>
  <c r="BH241" i="13" s="1"/>
  <c r="AM11" i="13"/>
  <c r="AN11" i="13"/>
  <c r="X235" i="13"/>
  <c r="AK25" i="16"/>
  <c r="AK11" i="16"/>
  <c r="X238" i="13"/>
  <c r="AL25" i="16"/>
  <c r="V23" i="16"/>
  <c r="V23" i="15"/>
  <c r="V14" i="16"/>
  <c r="AT240" i="13"/>
  <c r="BF240" i="13" s="1"/>
  <c r="BH240" i="13" s="1"/>
  <c r="BE8" i="13"/>
  <c r="BG8" i="13" s="1"/>
  <c r="AN8" i="13"/>
  <c r="V26" i="16"/>
  <c r="V20" i="16"/>
  <c r="X20" i="13"/>
  <c r="V26" i="15"/>
  <c r="AV8" i="16"/>
  <c r="AL8" i="16"/>
  <c r="AK8" i="16"/>
  <c r="AM8" i="13"/>
  <c r="BE7" i="13"/>
  <c r="BG7" i="13" s="1"/>
  <c r="BF7" i="13"/>
  <c r="BH7" i="13" s="1"/>
  <c r="X7" i="13"/>
  <c r="V31" i="16"/>
  <c r="AR28" i="15"/>
  <c r="BC28" i="15" s="1"/>
  <c r="BE28" i="15" s="1"/>
  <c r="BD7" i="16"/>
  <c r="BF7" i="16" s="1"/>
  <c r="BC7" i="16"/>
  <c r="BE7" i="16" s="1"/>
  <c r="AL28" i="15"/>
  <c r="V28" i="15" s="1"/>
  <c r="V13" i="15"/>
  <c r="E32" i="16"/>
  <c r="V31" i="15"/>
  <c r="X243" i="13"/>
  <c r="AT30" i="16"/>
  <c r="AL30" i="16"/>
  <c r="AK30" i="16"/>
  <c r="E18" i="15"/>
  <c r="AT30" i="15"/>
  <c r="AL30" i="15"/>
  <c r="AK30" i="15"/>
  <c r="AU15" i="13"/>
  <c r="AN15" i="13"/>
  <c r="AM15" i="13"/>
  <c r="AV242" i="13"/>
  <c r="AM242" i="13"/>
  <c r="AN242" i="13"/>
  <c r="AS15" i="15"/>
  <c r="AK15" i="15"/>
  <c r="AL15" i="15"/>
  <c r="BC10" i="15"/>
  <c r="BE10" i="15" s="1"/>
  <c r="BD10" i="15"/>
  <c r="BF10" i="15" s="1"/>
  <c r="AS16" i="15"/>
  <c r="AK16" i="15"/>
  <c r="AL16" i="15"/>
  <c r="AS15" i="16"/>
  <c r="AK15" i="16"/>
  <c r="AL15" i="16"/>
  <c r="E33" i="15"/>
  <c r="AS16" i="16"/>
  <c r="AL16" i="16"/>
  <c r="AK16" i="16"/>
  <c r="BC20" i="15"/>
  <c r="BE20" i="15" s="1"/>
  <c r="BD20" i="15"/>
  <c r="BF20" i="15" s="1"/>
  <c r="AU16" i="13"/>
  <c r="AM16" i="13"/>
  <c r="AN16" i="13"/>
  <c r="BE238" i="13"/>
  <c r="BG238" i="13" s="1"/>
  <c r="BF238" i="13"/>
  <c r="BH238" i="13" s="1"/>
  <c r="BD26" i="15"/>
  <c r="BF26" i="15" s="1"/>
  <c r="BC26" i="15"/>
  <c r="BE26" i="15" s="1"/>
  <c r="BC10" i="16"/>
  <c r="BE10" i="16" s="1"/>
  <c r="BD10" i="16"/>
  <c r="BF10" i="16" s="1"/>
  <c r="E28" i="15"/>
  <c r="BD20" i="16"/>
  <c r="BF20" i="16" s="1"/>
  <c r="BC20" i="16"/>
  <c r="BE20" i="16" s="1"/>
  <c r="BC26" i="16"/>
  <c r="BE26" i="16" s="1"/>
  <c r="BD26" i="16"/>
  <c r="BF26" i="16" s="1"/>
  <c r="AL12" i="16"/>
  <c r="AU12" i="16"/>
  <c r="AK12" i="16"/>
  <c r="BE10" i="13"/>
  <c r="BG10" i="13" s="1"/>
  <c r="BF10" i="13"/>
  <c r="BH10" i="13" s="1"/>
  <c r="AW12" i="13"/>
  <c r="AM12" i="13"/>
  <c r="AN12" i="13"/>
  <c r="AU12" i="15"/>
  <c r="AL12" i="15"/>
  <c r="AK12" i="15"/>
  <c r="BE20" i="13"/>
  <c r="BG20" i="13" s="1"/>
  <c r="BF20" i="13"/>
  <c r="BH20" i="13" s="1"/>
  <c r="V20" i="15"/>
  <c r="E31" i="15"/>
  <c r="E246" i="13"/>
  <c r="E18" i="13"/>
  <c r="E18" i="16"/>
  <c r="E245" i="13"/>
  <c r="E33" i="16"/>
  <c r="S76" i="13"/>
  <c r="U76" i="13"/>
  <c r="E76" i="13" s="1"/>
  <c r="E34" i="15"/>
  <c r="E34" i="16"/>
  <c r="E244" i="13"/>
  <c r="M53" i="12"/>
  <c r="O53" i="12"/>
  <c r="E243" i="13"/>
  <c r="E31" i="16"/>
  <c r="S302" i="13"/>
  <c r="U302" i="13"/>
  <c r="R302" i="13"/>
  <c r="T302" i="13"/>
  <c r="E32" i="15"/>
  <c r="E15" i="13"/>
  <c r="E16" i="13"/>
  <c r="E233" i="13"/>
  <c r="BD28" i="16"/>
  <c r="BF28" i="16" s="1"/>
  <c r="BC28" i="16"/>
  <c r="BE28" i="16" s="1"/>
  <c r="BD24" i="15"/>
  <c r="BF24" i="15" s="1"/>
  <c r="BC24" i="15"/>
  <c r="V24" i="15"/>
  <c r="V28" i="16"/>
  <c r="E28" i="16"/>
  <c r="E9" i="13"/>
  <c r="E240" i="13"/>
  <c r="E24" i="16"/>
  <c r="E24" i="15"/>
  <c r="E30" i="16"/>
  <c r="E11" i="15"/>
  <c r="E26" i="16"/>
  <c r="E22" i="16"/>
  <c r="AG98" i="15"/>
  <c r="E27" i="16"/>
  <c r="E13" i="15"/>
  <c r="AG96" i="15"/>
  <c r="E21" i="16"/>
  <c r="E13" i="16"/>
  <c r="AF73" i="15"/>
  <c r="AF74" i="15"/>
  <c r="AF95" i="15"/>
  <c r="E26" i="15"/>
  <c r="E8" i="16"/>
  <c r="E15" i="16"/>
  <c r="E15" i="15"/>
  <c r="E9" i="16"/>
  <c r="E25" i="15"/>
  <c r="E238" i="13"/>
  <c r="E241" i="13"/>
  <c r="E239" i="13"/>
  <c r="E237" i="13"/>
  <c r="E8" i="13"/>
  <c r="E11" i="13"/>
  <c r="E236" i="13"/>
  <c r="E13" i="13"/>
  <c r="E14" i="13"/>
  <c r="E242" i="13"/>
  <c r="E234" i="13"/>
  <c r="AF75" i="15"/>
  <c r="E16" i="16"/>
  <c r="AF76" i="15"/>
  <c r="AF83" i="15"/>
  <c r="AF96" i="15"/>
  <c r="BB53" i="16"/>
  <c r="AF71" i="15"/>
  <c r="AF94" i="15"/>
  <c r="AF89" i="15"/>
  <c r="AG89" i="15"/>
  <c r="AG97" i="15"/>
  <c r="AG101" i="15"/>
  <c r="AG92" i="15"/>
  <c r="AG93" i="15"/>
  <c r="AG77" i="15"/>
  <c r="AG71" i="15"/>
  <c r="AG72" i="15"/>
  <c r="AF94" i="16"/>
  <c r="AF79" i="16"/>
  <c r="AF97" i="16"/>
  <c r="AF80" i="16"/>
  <c r="AF96" i="16"/>
  <c r="AF81" i="16"/>
  <c r="AF100" i="16"/>
  <c r="AF78" i="16"/>
  <c r="AF90" i="16"/>
  <c r="AF98" i="16"/>
  <c r="AF75" i="16"/>
  <c r="AF111" i="16"/>
  <c r="AF89" i="16"/>
  <c r="BB52" i="16" s="1"/>
  <c r="AF83" i="16"/>
  <c r="AF92" i="16"/>
  <c r="AF84" i="16"/>
  <c r="AF91" i="16"/>
  <c r="AF85" i="16"/>
  <c r="AF95" i="16"/>
  <c r="AF82" i="16"/>
  <c r="AF76" i="16"/>
  <c r="AF101" i="16"/>
  <c r="AF72" i="16"/>
  <c r="AF107" i="16"/>
  <c r="AF73" i="16"/>
  <c r="AF110" i="16"/>
  <c r="AF74" i="16"/>
  <c r="AF109" i="16"/>
  <c r="AF71" i="16"/>
  <c r="AF113" i="16"/>
  <c r="AF103" i="16"/>
  <c r="AF77" i="16"/>
  <c r="AF108" i="16"/>
  <c r="AF116" i="16"/>
  <c r="AF121" i="16"/>
  <c r="AF117" i="16"/>
  <c r="AF120" i="16"/>
  <c r="AF115" i="16"/>
  <c r="BB48" i="16"/>
  <c r="AF99" i="16"/>
  <c r="AF114" i="16"/>
  <c r="AF118" i="16"/>
  <c r="AF112" i="16"/>
  <c r="AF102" i="16"/>
  <c r="AF93" i="16"/>
  <c r="AF119" i="16"/>
  <c r="E29" i="16"/>
  <c r="E29" i="15"/>
  <c r="AF93" i="15"/>
  <c r="AF99" i="15"/>
  <c r="AF85" i="15"/>
  <c r="AF98" i="15"/>
  <c r="AF84" i="15"/>
  <c r="AF91" i="15"/>
  <c r="AF101" i="15"/>
  <c r="AF80" i="15"/>
  <c r="E14" i="16"/>
  <c r="AG90" i="15"/>
  <c r="AG102" i="15"/>
  <c r="AG81" i="15"/>
  <c r="AG76" i="15"/>
  <c r="AG82" i="15"/>
  <c r="AG80" i="15"/>
  <c r="AG100" i="15"/>
  <c r="E16" i="15"/>
  <c r="AF78" i="15"/>
  <c r="AF97" i="15"/>
  <c r="AF102" i="15"/>
  <c r="AF90" i="15"/>
  <c r="AF92" i="15"/>
  <c r="AF81" i="15"/>
  <c r="AF72" i="15"/>
  <c r="BB45" i="15"/>
  <c r="AG95" i="15"/>
  <c r="AG99" i="15"/>
  <c r="AG83" i="15"/>
  <c r="AG78" i="15"/>
  <c r="AG73" i="15"/>
  <c r="AG75" i="15"/>
  <c r="BB47" i="15"/>
  <c r="E30" i="15"/>
  <c r="E27" i="15"/>
  <c r="AG91" i="16"/>
  <c r="AG82" i="16"/>
  <c r="AG78" i="16"/>
  <c r="AG72" i="16"/>
  <c r="AG108" i="16"/>
  <c r="AG85" i="16"/>
  <c r="AG81" i="16"/>
  <c r="AG76" i="16"/>
  <c r="AG71" i="16"/>
  <c r="AG109" i="16"/>
  <c r="AG84" i="16"/>
  <c r="AG80" i="16"/>
  <c r="AG74" i="16"/>
  <c r="AG77" i="16"/>
  <c r="AG92" i="16"/>
  <c r="AG83" i="16"/>
  <c r="AG79" i="16"/>
  <c r="AG73" i="16"/>
  <c r="AG75" i="16"/>
  <c r="AG101" i="16"/>
  <c r="AG117" i="16"/>
  <c r="AG121" i="16"/>
  <c r="BB49" i="16"/>
  <c r="BB50" i="16"/>
  <c r="AG103" i="16"/>
  <c r="AG102" i="16"/>
  <c r="AG100" i="16"/>
  <c r="AG96" i="16"/>
  <c r="AG99" i="16"/>
  <c r="AG116" i="16"/>
  <c r="AG113" i="16"/>
  <c r="AG111" i="16"/>
  <c r="AG110" i="16"/>
  <c r="AG107" i="16"/>
  <c r="AG98" i="16"/>
  <c r="AG118" i="16"/>
  <c r="AG97" i="16"/>
  <c r="AG94" i="16"/>
  <c r="AG90" i="16"/>
  <c r="AG119" i="16"/>
  <c r="AG112" i="16"/>
  <c r="AG114" i="16"/>
  <c r="AG115" i="16"/>
  <c r="BB45" i="16"/>
  <c r="AG89" i="16"/>
  <c r="BB54" i="16" s="1"/>
  <c r="AG93" i="16"/>
  <c r="AG95" i="16"/>
  <c r="BB46" i="16"/>
  <c r="AG120" i="16"/>
  <c r="E14" i="15"/>
  <c r="E11" i="16"/>
  <c r="AF77" i="15"/>
  <c r="BB46" i="15"/>
  <c r="AF79" i="15"/>
  <c r="AF82" i="15"/>
  <c r="AF103" i="15"/>
  <c r="AF100" i="15"/>
  <c r="AG74" i="15"/>
  <c r="AG103" i="15"/>
  <c r="AG91" i="15"/>
  <c r="AG85" i="15"/>
  <c r="AG79" i="15"/>
  <c r="AG84" i="15"/>
  <c r="AG94" i="15"/>
  <c r="E25" i="16"/>
  <c r="V10" i="16" l="1"/>
  <c r="X10" i="13"/>
  <c r="X242" i="13"/>
  <c r="X12" i="13"/>
  <c r="V25" i="15"/>
  <c r="X16" i="13"/>
  <c r="AJ74" i="15"/>
  <c r="V11" i="15"/>
  <c r="V10" i="15"/>
  <c r="BF236" i="13"/>
  <c r="BH236" i="13" s="1"/>
  <c r="AJ73" i="15"/>
  <c r="V16" i="15"/>
  <c r="AJ72" i="16"/>
  <c r="X11" i="13"/>
  <c r="BD24" i="16"/>
  <c r="BF24" i="16" s="1"/>
  <c r="AJ99" i="16"/>
  <c r="V25" i="16"/>
  <c r="BE237" i="13"/>
  <c r="BG237" i="13" s="1"/>
  <c r="AJ78" i="15"/>
  <c r="V11" i="16"/>
  <c r="V9" i="16"/>
  <c r="BC9" i="16"/>
  <c r="BE9" i="16" s="1"/>
  <c r="BD9" i="16"/>
  <c r="BF9" i="16" s="1"/>
  <c r="BC11" i="15"/>
  <c r="BE11" i="15" s="1"/>
  <c r="BD11" i="15"/>
  <c r="BF11" i="15" s="1"/>
  <c r="X8" i="13"/>
  <c r="X9" i="13"/>
  <c r="BE240" i="13"/>
  <c r="BG240" i="13" s="1"/>
  <c r="BE9" i="13"/>
  <c r="BG9" i="13" s="1"/>
  <c r="BF9" i="13"/>
  <c r="BH9" i="13" s="1"/>
  <c r="AJ78" i="16"/>
  <c r="AJ96" i="16"/>
  <c r="AJ71" i="16"/>
  <c r="AJ81" i="16"/>
  <c r="AJ98" i="16"/>
  <c r="AJ90" i="16"/>
  <c r="AJ100" i="16"/>
  <c r="AJ92" i="16"/>
  <c r="AJ89" i="16"/>
  <c r="BC54" i="16" s="1"/>
  <c r="BC50" i="16"/>
  <c r="AJ73" i="16"/>
  <c r="AJ83" i="16"/>
  <c r="BC53" i="16"/>
  <c r="AI72" i="15"/>
  <c r="BD28" i="15"/>
  <c r="BF28" i="15" s="1"/>
  <c r="AJ77" i="16"/>
  <c r="AJ82" i="16"/>
  <c r="AJ95" i="16"/>
  <c r="AJ76" i="16"/>
  <c r="BC49" i="16"/>
  <c r="AJ94" i="16"/>
  <c r="AJ101" i="16"/>
  <c r="AJ74" i="16"/>
  <c r="BC45" i="16"/>
  <c r="AJ85" i="16"/>
  <c r="V8" i="16"/>
  <c r="AJ102" i="16"/>
  <c r="BD8" i="16"/>
  <c r="BF8" i="16" s="1"/>
  <c r="BC8" i="16"/>
  <c r="BE8" i="16" s="1"/>
  <c r="AJ84" i="16"/>
  <c r="AJ103" i="16"/>
  <c r="AJ97" i="16"/>
  <c r="AJ75" i="16"/>
  <c r="BC47" i="15"/>
  <c r="V15" i="16"/>
  <c r="AJ91" i="16"/>
  <c r="AJ79" i="16"/>
  <c r="AJ80" i="16"/>
  <c r="AJ93" i="15"/>
  <c r="V12" i="16"/>
  <c r="AJ93" i="16"/>
  <c r="AJ92" i="15"/>
  <c r="BC46" i="16"/>
  <c r="AJ97" i="15"/>
  <c r="X15" i="13"/>
  <c r="AI98" i="15"/>
  <c r="AJ77" i="15"/>
  <c r="AJ81" i="15"/>
  <c r="AI75" i="15"/>
  <c r="BD16" i="15"/>
  <c r="BF16" i="15" s="1"/>
  <c r="BC16" i="15"/>
  <c r="BE16" i="15" s="1"/>
  <c r="AI84" i="15"/>
  <c r="AI79" i="15"/>
  <c r="AI103" i="15"/>
  <c r="AI92" i="15"/>
  <c r="BC46" i="15"/>
  <c r="AI77" i="15"/>
  <c r="AI83" i="15"/>
  <c r="AI76" i="15"/>
  <c r="AI89" i="15"/>
  <c r="V30" i="15"/>
  <c r="AJ75" i="15"/>
  <c r="AJ103" i="15"/>
  <c r="V12" i="15"/>
  <c r="AI73" i="15"/>
  <c r="BE16" i="13"/>
  <c r="BG16" i="13" s="1"/>
  <c r="BF16" i="13"/>
  <c r="BH16" i="13" s="1"/>
  <c r="AI82" i="15"/>
  <c r="BC30" i="15"/>
  <c r="BE30" i="15" s="1"/>
  <c r="BD30" i="15"/>
  <c r="BF30" i="15" s="1"/>
  <c r="AJ89" i="15"/>
  <c r="AJ90" i="15"/>
  <c r="BC12" i="15"/>
  <c r="BD12" i="15"/>
  <c r="BF12" i="15" s="1"/>
  <c r="AI90" i="15"/>
  <c r="AI96" i="15"/>
  <c r="AJ99" i="15"/>
  <c r="AJ100" i="15"/>
  <c r="AI85" i="15"/>
  <c r="AI71" i="15"/>
  <c r="BF15" i="13"/>
  <c r="BH15" i="13" s="1"/>
  <c r="BE15" i="13"/>
  <c r="BG15" i="13" s="1"/>
  <c r="AJ98" i="15"/>
  <c r="AJ82" i="15"/>
  <c r="AI91" i="15"/>
  <c r="AJ79" i="15"/>
  <c r="AJ71" i="15"/>
  <c r="V16" i="16"/>
  <c r="V15" i="15"/>
  <c r="AI93" i="15"/>
  <c r="AJ96" i="15"/>
  <c r="AJ83" i="15"/>
  <c r="BF12" i="13"/>
  <c r="BH12" i="13" s="1"/>
  <c r="BE12" i="13"/>
  <c r="BG12" i="13" s="1"/>
  <c r="BC16" i="16"/>
  <c r="BE16" i="16" s="1"/>
  <c r="BD16" i="16"/>
  <c r="BF16" i="16" s="1"/>
  <c r="AJ94" i="15"/>
  <c r="AJ76" i="15"/>
  <c r="AI81" i="15"/>
  <c r="AI80" i="15"/>
  <c r="BD15" i="15"/>
  <c r="BF15" i="15" s="1"/>
  <c r="BC15" i="15"/>
  <c r="BE15" i="15" s="1"/>
  <c r="AJ91" i="15"/>
  <c r="AJ95" i="15"/>
  <c r="AI74" i="15"/>
  <c r="AI95" i="15"/>
  <c r="AI97" i="15"/>
  <c r="V30" i="16"/>
  <c r="BC45" i="15"/>
  <c r="AJ102" i="15"/>
  <c r="AI78" i="15"/>
  <c r="BD30" i="16"/>
  <c r="BF30" i="16" s="1"/>
  <c r="BC30" i="16"/>
  <c r="BE30" i="16" s="1"/>
  <c r="AJ72" i="15"/>
  <c r="AJ101" i="15"/>
  <c r="AI99" i="15"/>
  <c r="AJ80" i="15"/>
  <c r="AJ84" i="15"/>
  <c r="AI102" i="15"/>
  <c r="AI99" i="16"/>
  <c r="AI78" i="16"/>
  <c r="AI71" i="16"/>
  <c r="BC47" i="16"/>
  <c r="AI82" i="16"/>
  <c r="AI98" i="16"/>
  <c r="AI90" i="16"/>
  <c r="AI80" i="16"/>
  <c r="AI103" i="16"/>
  <c r="AI89" i="16"/>
  <c r="BC52" i="16" s="1"/>
  <c r="AI79" i="16"/>
  <c r="AI77" i="16"/>
  <c r="AI92" i="16"/>
  <c r="AI101" i="16"/>
  <c r="AI95" i="16"/>
  <c r="AI76" i="16"/>
  <c r="AI83" i="16"/>
  <c r="AI94" i="16"/>
  <c r="AI84" i="16"/>
  <c r="AI72" i="16"/>
  <c r="AI73" i="16"/>
  <c r="AI93" i="16"/>
  <c r="AI75" i="16"/>
  <c r="BC48" i="16"/>
  <c r="AI74" i="16"/>
  <c r="AI96" i="16"/>
  <c r="AI102" i="16"/>
  <c r="AI85" i="16"/>
  <c r="AI91" i="16"/>
  <c r="AI100" i="16"/>
  <c r="AI81" i="16"/>
  <c r="AI97" i="16"/>
  <c r="BF242" i="13"/>
  <c r="BH242" i="13" s="1"/>
  <c r="BE242" i="13"/>
  <c r="BG242" i="13" s="1"/>
  <c r="AI94" i="15"/>
  <c r="AJ85" i="15"/>
  <c r="AI100" i="15"/>
  <c r="BC12" i="16"/>
  <c r="BD12" i="16"/>
  <c r="BF12" i="16" s="1"/>
  <c r="BD15" i="16"/>
  <c r="BF15" i="16" s="1"/>
  <c r="BC15" i="16"/>
  <c r="BE15" i="16" s="1"/>
  <c r="AI101" i="15"/>
  <c r="E302" i="13"/>
  <c r="BE24" i="16"/>
  <c r="BE24" i="15"/>
  <c r="AM93" i="15"/>
  <c r="AM74" i="15" l="1"/>
  <c r="AM75" i="15"/>
  <c r="AM71" i="16"/>
  <c r="AM101" i="16"/>
  <c r="AM85" i="15"/>
  <c r="AM94" i="15"/>
  <c r="AM72" i="15"/>
  <c r="AM83" i="15"/>
  <c r="AM95" i="16"/>
  <c r="BD47" i="15"/>
  <c r="AM92" i="15"/>
  <c r="AM77" i="15"/>
  <c r="AM89" i="15"/>
  <c r="AM101" i="15"/>
  <c r="AM79" i="15"/>
  <c r="AM97" i="15"/>
  <c r="AM80" i="15"/>
  <c r="AM103" i="16"/>
  <c r="AM102" i="16"/>
  <c r="AM78" i="15"/>
  <c r="AM100" i="15"/>
  <c r="AM82" i="15"/>
  <c r="AM77" i="16"/>
  <c r="AM76" i="15"/>
  <c r="AM96" i="15"/>
  <c r="AM91" i="15"/>
  <c r="AM73" i="15"/>
  <c r="AM97" i="16"/>
  <c r="AM81" i="16"/>
  <c r="AM95" i="15"/>
  <c r="AM94" i="16"/>
  <c r="AM103" i="15"/>
  <c r="BD50" i="16"/>
  <c r="AL83" i="15"/>
  <c r="AM84" i="15"/>
  <c r="AM98" i="15"/>
  <c r="AM79" i="16"/>
  <c r="AM80" i="16"/>
  <c r="AM90" i="15"/>
  <c r="AM102" i="15"/>
  <c r="AM84" i="16"/>
  <c r="BD45" i="15"/>
  <c r="AM71" i="15"/>
  <c r="AM93" i="16"/>
  <c r="AM81" i="15"/>
  <c r="AM99" i="15"/>
  <c r="AM76" i="16"/>
  <c r="AM83" i="16"/>
  <c r="AM92" i="16"/>
  <c r="BD49" i="16"/>
  <c r="AM96" i="16"/>
  <c r="AM89" i="16"/>
  <c r="BD54" i="16" s="1"/>
  <c r="AM100" i="16"/>
  <c r="AM90" i="16"/>
  <c r="AM72" i="16"/>
  <c r="AM78" i="16"/>
  <c r="AM99" i="16"/>
  <c r="AM98" i="16"/>
  <c r="BD53" i="16"/>
  <c r="AM74" i="16"/>
  <c r="AM91" i="16"/>
  <c r="AM75" i="16"/>
  <c r="AM82" i="16"/>
  <c r="AM85" i="16"/>
  <c r="AM73" i="16"/>
  <c r="BE12" i="16"/>
  <c r="AL94" i="16"/>
  <c r="AL96" i="16"/>
  <c r="AL78" i="16"/>
  <c r="AL103" i="16"/>
  <c r="AL80" i="16"/>
  <c r="AL101" i="16"/>
  <c r="AL99" i="16"/>
  <c r="AL95" i="16"/>
  <c r="AL82" i="16"/>
  <c r="AL75" i="16"/>
  <c r="AL74" i="16"/>
  <c r="AL92" i="16"/>
  <c r="AL77" i="16"/>
  <c r="AL83" i="16"/>
  <c r="AL72" i="16"/>
  <c r="AL84" i="16"/>
  <c r="AL79" i="16"/>
  <c r="AL73" i="16"/>
  <c r="AL76" i="16"/>
  <c r="AL93" i="16"/>
  <c r="AL91" i="16"/>
  <c r="AL81" i="16"/>
  <c r="AL100" i="16"/>
  <c r="AL102" i="16"/>
  <c r="AL85" i="16"/>
  <c r="AL98" i="16"/>
  <c r="BD47" i="16"/>
  <c r="AL97" i="16"/>
  <c r="AL89" i="16"/>
  <c r="BD52" i="16" s="1"/>
  <c r="AL71" i="16"/>
  <c r="BD48" i="16"/>
  <c r="AL90" i="16"/>
  <c r="BE12" i="15"/>
  <c r="AL102" i="15"/>
  <c r="AL93" i="15"/>
  <c r="AL81" i="15"/>
  <c r="AL101" i="15"/>
  <c r="AL91" i="15"/>
  <c r="AL96" i="15"/>
  <c r="AL99" i="15"/>
  <c r="AL72" i="15"/>
  <c r="AL76" i="15"/>
  <c r="AL71" i="15"/>
  <c r="AL90" i="15"/>
  <c r="AL77" i="15"/>
  <c r="AL98" i="15"/>
  <c r="AL79" i="15"/>
  <c r="AL75" i="15"/>
  <c r="AL92" i="15"/>
  <c r="AL94" i="15"/>
  <c r="AL85" i="15"/>
  <c r="AL100" i="15"/>
  <c r="AL82" i="15"/>
  <c r="AL95" i="15"/>
  <c r="AL78" i="15"/>
  <c r="AL103" i="15"/>
  <c r="AL89" i="15"/>
  <c r="AL80" i="15"/>
  <c r="AL97" i="15"/>
  <c r="AL73" i="15"/>
  <c r="AL74" i="15"/>
  <c r="AL84" i="15"/>
  <c r="BD46" i="15"/>
  <c r="BD46" i="16"/>
  <c r="BD4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tc={11740A7F-01F9-41FC-BDFF-992B1848050F}</author>
    <author>tc={2F262F55-BA45-47F1-AF07-2D81300DB6DC}</author>
  </authors>
  <commentList>
    <comment ref="O10" authorId="0" shapeId="0" xr:uid="{00000000-0006-0000-0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june 16th</t>
        </r>
      </text>
    </comment>
    <comment ref="O87" authorId="1" shapeId="0" xr:uid="{00000000-0006-0000-0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june 16th</t>
        </r>
      </text>
    </comment>
  </commentList>
</comments>
</file>

<file path=xl/sharedStrings.xml><?xml version="1.0" encoding="utf-8"?>
<sst xmlns="http://schemas.openxmlformats.org/spreadsheetml/2006/main" count="2661" uniqueCount="486">
  <si>
    <t>qPCR Data</t>
  </si>
  <si>
    <t>Date</t>
  </si>
  <si>
    <t>Sample ID</t>
  </si>
  <si>
    <t>COPIES</t>
  </si>
  <si>
    <t>Extracted Mass  (in 100 uL) (g)</t>
  </si>
  <si>
    <t>Copies per Extracted Mass  (copies/g)</t>
  </si>
  <si>
    <t>GENE</t>
  </si>
  <si>
    <t>N1</t>
  </si>
  <si>
    <t>N2</t>
  </si>
  <si>
    <t>stdev</t>
  </si>
  <si>
    <t>avg</t>
  </si>
  <si>
    <t>2^CT</t>
  </si>
  <si>
    <t>Copies</t>
  </si>
  <si>
    <t>Log(Copies)</t>
  </si>
  <si>
    <t>N1 primer eff</t>
  </si>
  <si>
    <t>N2 primer eff</t>
  </si>
  <si>
    <t>ND</t>
  </si>
  <si>
    <t>Ct</t>
  </si>
  <si>
    <t>Copies per copies of PPMoV * 10^2 AVG</t>
  </si>
  <si>
    <t>Calibration curves data for this data set:</t>
  </si>
  <si>
    <t>w.o. last</t>
  </si>
  <si>
    <t>slope</t>
  </si>
  <si>
    <t>June 25th</t>
  </si>
  <si>
    <t>Ottawa COVID-19 Test Percent Positivity - Data from OLIS</t>
  </si>
  <si>
    <t>Non-LTCH Tests</t>
  </si>
  <si>
    <t>Non-LTCH Positive Tests</t>
  </si>
  <si>
    <t>Non-LTCH % Positivity</t>
  </si>
  <si>
    <t>LTCH Tests</t>
  </si>
  <si>
    <t>LTCH Positive Tests</t>
  </si>
  <si>
    <t>LTCH % Positivity</t>
  </si>
  <si>
    <t>Total Tests</t>
  </si>
  <si>
    <t>Total Positive Tests</t>
  </si>
  <si>
    <t>Total Percent Positivity</t>
  </si>
  <si>
    <t>Total Percent Positivity 7-day mid-point floating average</t>
  </si>
  <si>
    <t>Total cumulative</t>
  </si>
  <si>
    <t>Sludge</t>
  </si>
  <si>
    <t>Grit</t>
  </si>
  <si>
    <t>2^CT normalized to a value</t>
  </si>
  <si>
    <t>Ct              AVG</t>
  </si>
  <si>
    <t>Ct               STDEV</t>
  </si>
  <si>
    <t>Copies             AVG</t>
  </si>
  <si>
    <t>Copies               STDEV</t>
  </si>
  <si>
    <t>PMMoV Ct</t>
  </si>
  <si>
    <t>PMMoV               AVG</t>
  </si>
  <si>
    <t>PMMoV               STDEV</t>
  </si>
  <si>
    <t>Copies per Extracted Mass              STDEV</t>
  </si>
  <si>
    <t>(2^CT normalized to a value per Extracted Mass)</t>
  </si>
  <si>
    <t>PMMoV Copies AVG</t>
  </si>
  <si>
    <t xml:space="preserve">PMMoV Copies </t>
  </si>
  <si>
    <t>PMMoV Copies STDEV</t>
  </si>
  <si>
    <t>Copies per Copies of PMMoV          AVG</t>
  </si>
  <si>
    <t>Copies per Copies of PMMoV * 10^3       AVG</t>
  </si>
  <si>
    <t>Copies per Copies normalized to a value</t>
  </si>
  <si>
    <t>Copies per Extracted Mass  (copies/g)                AVG</t>
  </si>
  <si>
    <t>Copies per Copies of PMMoV          STDEV</t>
  </si>
  <si>
    <t>Copies per Copies of PMMoV * 10^3       STDEV</t>
  </si>
  <si>
    <t>Copies per Copies normalized to a value        STDEV</t>
  </si>
  <si>
    <t>DATA SELECTED BASED ON FOLLOWING CRITERIA:</t>
  </si>
  <si>
    <r>
      <t xml:space="preserve">1- STND curve R^2 </t>
    </r>
    <r>
      <rPr>
        <b/>
        <sz val="11"/>
        <color theme="1"/>
        <rFont val="Calibri"/>
        <family val="2"/>
      </rPr>
      <t>≥ 95%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</si>
  <si>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2- Copies </t>
    </r>
    <r>
      <rPr>
        <b/>
        <sz val="11"/>
        <color theme="1"/>
        <rFont val="Calibri"/>
        <family val="2"/>
      </rPr>
      <t>≥ lower of detection on stnd curve</t>
    </r>
  </si>
  <si>
    <r>
      <t xml:space="preserve">3- Anomoly </t>
    </r>
    <r>
      <rPr>
        <b/>
        <sz val="11"/>
        <color theme="1"/>
        <rFont val="Calibri"/>
        <family val="2"/>
      </rPr>
      <t>≥ 2xSTDEV (highlighted in yellow)</t>
    </r>
  </si>
  <si>
    <t>Sample Date</t>
  </si>
  <si>
    <t xml:space="preserve">Copies per Copies of PMMoV   </t>
  </si>
  <si>
    <t>APPROVED DATA</t>
  </si>
  <si>
    <t>Copies per Copies of PMMoV                 AVG</t>
  </si>
  <si>
    <t>Copies per Copies of PMMoV                  STDEV</t>
  </si>
  <si>
    <t xml:space="preserve">Copies / VS </t>
  </si>
  <si>
    <t>Copies / VS            AVG</t>
  </si>
  <si>
    <t>Copies / VS
STDEV</t>
  </si>
  <si>
    <t>No discrimination</t>
  </si>
  <si>
    <t>No discrimination x 10^3</t>
  </si>
  <si>
    <t>June 2nd</t>
  </si>
  <si>
    <t>July 7th</t>
  </si>
  <si>
    <t>n2</t>
  </si>
  <si>
    <t>n1</t>
  </si>
  <si>
    <t>June 21st-June 22nd-June23rd</t>
  </si>
  <si>
    <t>Copies per day (normalized per day)</t>
  </si>
  <si>
    <t>Plant flow (PS flow, m3)</t>
  </si>
  <si>
    <t>VS (g/L)</t>
  </si>
  <si>
    <t>VS per day (g/day)</t>
  </si>
  <si>
    <t>Copies per day</t>
  </si>
  <si>
    <t>Mass C</t>
  </si>
  <si>
    <t>Mass F C</t>
  </si>
  <si>
    <t>Raw copies</t>
  </si>
  <si>
    <t>avg/</t>
  </si>
  <si>
    <t>Raw C</t>
  </si>
  <si>
    <t>pos test</t>
  </si>
  <si>
    <t>% pos</t>
  </si>
  <si>
    <t>TS conc</t>
  </si>
  <si>
    <t>MF</t>
  </si>
  <si>
    <t>Flow (MLD)</t>
  </si>
  <si>
    <t>Pepper</t>
  </si>
  <si>
    <t>Active cases</t>
  </si>
  <si>
    <t>Number of cases</t>
  </si>
  <si>
    <t>ACTIVE CASES</t>
  </si>
  <si>
    <t>AVG</t>
  </si>
  <si>
    <t>STDEV</t>
  </si>
  <si>
    <t>STDEV/AVG</t>
  </si>
  <si>
    <t>PMMoV C</t>
  </si>
  <si>
    <t>N1 vs N2</t>
  </si>
  <si>
    <t>N1 vs Daily Cases</t>
  </si>
  <si>
    <t>N2 vs Daily Cases</t>
  </si>
  <si>
    <t>Correlation Between Data Sets</t>
  </si>
  <si>
    <t>Copies/Copies</t>
  </si>
  <si>
    <t xml:space="preserve">Daily Offset </t>
  </si>
  <si>
    <t xml:space="preserve">N1 </t>
  </si>
  <si>
    <t>Copies/Mass</t>
  </si>
  <si>
    <t>Copies/VS</t>
  </si>
  <si>
    <t>Raw Copies</t>
  </si>
  <si>
    <t>DATE</t>
  </si>
  <si>
    <t>Cases per day</t>
  </si>
  <si>
    <t>% positivity</t>
  </si>
  <si>
    <t>DAILY NEW CASES</t>
  </si>
  <si>
    <t>Daily new cases</t>
  </si>
  <si>
    <t>% POSITIVITY</t>
  </si>
  <si>
    <t>New cases per 10K inhab</t>
  </si>
  <si>
    <t>Active cases per 10K inhab</t>
  </si>
  <si>
    <t>Ottawa POP: 1,095,134</t>
  </si>
  <si>
    <t>pop</t>
  </si>
  <si>
    <t># of tests per 100K pop.</t>
  </si>
  <si>
    <t>p</t>
  </si>
  <si>
    <t>N1 vs active Cases</t>
  </si>
  <si>
    <t>N2 vs active Cases</t>
  </si>
  <si>
    <t xml:space="preserve"> </t>
  </si>
  <si>
    <t>Copies avg</t>
  </si>
  <si>
    <t>Copies STDEV</t>
  </si>
  <si>
    <t>N3</t>
  </si>
  <si>
    <t xml:space="preserve">Fisher </t>
  </si>
  <si>
    <t>Fisher to biorad corrected AVG</t>
  </si>
  <si>
    <t>Fisher to biorad corrected STDE</t>
  </si>
  <si>
    <t>pepper virus</t>
  </si>
  <si>
    <t>Copies/L AVG</t>
  </si>
  <si>
    <t>Copies/L STDEV</t>
  </si>
  <si>
    <t>Ratio pellet / volume (g/L)</t>
  </si>
  <si>
    <t>Ratio New/old</t>
  </si>
  <si>
    <t>N1 copies</t>
  </si>
  <si>
    <t>N2 copies</t>
  </si>
  <si>
    <t xml:space="preserve"> N1 copies/copies</t>
  </si>
  <si>
    <t xml:space="preserve"> N2 copies/copies</t>
  </si>
  <si>
    <t>Ottawa</t>
  </si>
  <si>
    <t>Gat</t>
  </si>
  <si>
    <t>New vs old centrifuge</t>
  </si>
  <si>
    <t>Ham</t>
  </si>
  <si>
    <t>city</t>
  </si>
  <si>
    <t>Average N1</t>
  </si>
  <si>
    <t>Average N2</t>
  </si>
  <si>
    <t>Average Pepper</t>
  </si>
  <si>
    <t>Note</t>
  </si>
  <si>
    <t xml:space="preserve">pellet mix pre extraction </t>
  </si>
  <si>
    <t xml:space="preserve">Avergae overall </t>
  </si>
  <si>
    <t>Avergae STDEV</t>
  </si>
  <si>
    <t>NEW CENT</t>
  </si>
  <si>
    <t xml:space="preserve">weight of falcon tube </t>
  </si>
  <si>
    <t>weight of 40 mL cent. tube</t>
  </si>
  <si>
    <t>Total precipitation (mm)</t>
  </si>
  <si>
    <t>correl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</si>
  <si>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</si>
  <si>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</si>
  <si>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</si>
  <si>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</si>
  <si>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</si>
  <si>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</si>
  <si>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</si>
  <si>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</si>
  <si>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</si>
  <si>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</si>
  <si>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</si>
  <si>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</si>
  <si>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</si>
  <si>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</si>
  <si>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</si>
  <si>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</si>
  <si>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</si>
  <si>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</si>
  <si>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</si>
  <si>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</si>
  <si>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</si>
  <si>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</si>
  <si>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</si>
  <si>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</si>
  <si>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</si>
  <si>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</si>
  <si>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</si>
  <si>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</si>
  <si>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</si>
  <si>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</si>
  <si>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</si>
  <si>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</si>
  <si>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</si>
  <si>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</si>
  <si>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</si>
  <si>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</si>
  <si>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</si>
  <si>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</si>
  <si>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</si>
  <si>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</si>
  <si>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</si>
  <si>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</si>
  <si>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</si>
  <si>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</si>
  <si>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</si>
  <si>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</si>
  <si>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</si>
  <si>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</si>
  <si>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</si>
  <si>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</si>
  <si>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</si>
  <si>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</si>
  <si>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</si>
  <si>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</si>
  <si>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</si>
  <si>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</si>
  <si>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</si>
  <si>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</si>
  <si>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</si>
  <si>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</si>
  <si>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</si>
  <si>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</si>
  <si>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</si>
  <si>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</si>
  <si>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</si>
  <si>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</si>
  <si>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</si>
  <si>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</si>
  <si>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</si>
  <si>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</si>
  <si>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</si>
  <si>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</si>
  <si>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</si>
  <si>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</si>
  <si>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</si>
  <si>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</si>
  <si>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</si>
  <si>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</si>
  <si>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</si>
  <si>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</si>
  <si>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</si>
  <si>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</si>
  <si>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</si>
  <si>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</si>
  <si>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</si>
  <si>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</si>
  <si>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</si>
  <si>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</si>
  <si>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</si>
  <si>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</si>
  <si>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</si>
  <si>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</si>
  <si>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</si>
  <si>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</si>
  <si>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</si>
  <si>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</si>
  <si>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</si>
  <si>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</si>
  <si>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</si>
  <si>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</si>
  <si>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</si>
  <si>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</si>
  <si>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</si>
  <si>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</si>
  <si>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</si>
  <si>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</si>
  <si>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</si>
  <si>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</si>
  <si>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</si>
  <si>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</si>
  <si>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</si>
  <si>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</si>
  <si>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</si>
  <si>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</si>
  <si>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</si>
  <si>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</si>
  <si>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</si>
  <si>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</si>
  <si>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</si>
  <si>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</si>
  <si>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</si>
  <si>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</si>
  <si>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</si>
  <si>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</si>
  <si>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</si>
  <si>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</si>
  <si>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</si>
  <si>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</si>
  <si>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</si>
  <si>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</si>
  <si>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</si>
  <si>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</si>
  <si>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</si>
  <si>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</si>
  <si>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</si>
  <si>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</si>
  <si>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</si>
  <si>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</si>
  <si>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</si>
  <si>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</si>
  <si>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</si>
  <si>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</si>
  <si>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</si>
  <si>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</si>
  <si>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</si>
  <si>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</si>
  <si>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</si>
  <si>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</si>
  <si>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</si>
  <si>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</si>
  <si>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</si>
  <si>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</si>
  <si>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</si>
  <si>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</si>
  <si>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</si>
  <si>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</si>
  <si>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</si>
  <si>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</si>
  <si>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</si>
  <si>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</si>
  <si>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</si>
  <si>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</si>
  <si>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</si>
  <si>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</si>
  <si>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</si>
  <si>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</si>
  <si>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</si>
  <si>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</si>
  <si>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</si>
  <si>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</si>
  <si>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</si>
  <si>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</si>
  <si>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</si>
  <si>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</si>
  <si>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</si>
  <si>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</si>
  <si>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</si>
  <si>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</si>
  <si>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</si>
  <si>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</si>
  <si>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</si>
  <si>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</si>
  <si>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</si>
  <si>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</si>
  <si>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</si>
  <si>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</si>
  <si>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</si>
  <si>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</si>
  <si>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</si>
  <si>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</si>
  <si>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</si>
  <si>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</si>
  <si>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</si>
  <si>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</si>
  <si>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 xml:space="preserve">qpcr_date </t>
  </si>
  <si>
    <t>outlier</t>
  </si>
  <si>
    <t>sample_date</t>
  </si>
  <si>
    <t>empty_tube_weight_g</t>
  </si>
  <si>
    <t>full_tube_weight_g</t>
  </si>
  <si>
    <t>sample_volume_ml</t>
  </si>
  <si>
    <t>extracted_mass_g</t>
  </si>
  <si>
    <t>copies_per_liter_stdev</t>
  </si>
  <si>
    <t>testB117</t>
  </si>
  <si>
    <t>detectB117</t>
  </si>
  <si>
    <t>fractionB117</t>
  </si>
  <si>
    <t>fractionB117_stdev</t>
  </si>
  <si>
    <t>viral_copies_per_liter_avg</t>
  </si>
  <si>
    <t>5_day_viral_copies_per_g</t>
  </si>
  <si>
    <t>5_day_viral_copies_per_copies</t>
  </si>
  <si>
    <t>5_day_viral_copies_per_liter</t>
  </si>
  <si>
    <t>main_row_banner</t>
  </si>
  <si>
    <t>main_row_data</t>
  </si>
  <si>
    <t>cal_col_logct</t>
  </si>
  <si>
    <t>cal_col_ct</t>
  </si>
  <si>
    <t>cal_col_ct_avg</t>
  </si>
  <si>
    <t>cal_row_header</t>
  </si>
  <si>
    <t>cal_row_data</t>
  </si>
  <si>
    <t>cal_row_footer</t>
  </si>
  <si>
    <t>Slope</t>
  </si>
  <si>
    <t>Intercept</t>
  </si>
  <si>
    <t>Efficiency</t>
  </si>
  <si>
    <t>R-sq</t>
  </si>
  <si>
    <t>main_col_sample_date</t>
  </si>
  <si>
    <t>main_col_ct</t>
  </si>
  <si>
    <t>main_col_ct_avg</t>
  </si>
  <si>
    <t>main_col_copies</t>
  </si>
  <si>
    <t>main_col_copies_avg</t>
  </si>
  <si>
    <t>main_col_bl_ct</t>
  </si>
  <si>
    <t>main_col_bl_ct_avg</t>
  </si>
  <si>
    <t>main_col_copies_per_mass</t>
  </si>
  <si>
    <t>sample_id</t>
  </si>
  <si>
    <t>main_col_ct_b</t>
  </si>
  <si>
    <t>main_col_ct_b_avg</t>
  </si>
  <si>
    <t>main_col_copies_b</t>
  </si>
  <si>
    <t>main_col_copies_b_avg</t>
  </si>
  <si>
    <t>main_col_inhibition_10_ct_avg</t>
  </si>
  <si>
    <t>main_col_inhibition_40_ct_avg</t>
  </si>
  <si>
    <t>main_col_inhibition_nodil_ct_avg,main_col_bl_ct_avg</t>
  </si>
  <si>
    <t>main_col_copies_per_mass_b</t>
  </si>
  <si>
    <t>main_col_copies_per_volume</t>
  </si>
  <si>
    <t>main_col_copies_per_volume_b</t>
  </si>
  <si>
    <t>main_col_copies_per_copies</t>
  </si>
  <si>
    <t>main_col_copies_per_copies_b</t>
  </si>
  <si>
    <t>site</t>
  </si>
  <si>
    <t>pellet_weight_g</t>
  </si>
  <si>
    <t xml:space="preserve">Note QA/QC: </t>
  </si>
  <si>
    <t>main_col_inhibition_10_nodil_dct</t>
  </si>
  <si>
    <t>main_col_inhibition_40_nodil_dct</t>
  </si>
  <si>
    <t>respect_loq</t>
  </si>
  <si>
    <t>total_volume_ml</t>
  </si>
  <si>
    <t>sample_type</t>
  </si>
  <si>
    <t>testB167</t>
  </si>
  <si>
    <t>detectB167</t>
  </si>
  <si>
    <t>b167_level</t>
  </si>
  <si>
    <t>Graph Ct</t>
  </si>
  <si>
    <t>cal_col_graphct</t>
  </si>
  <si>
    <t>{mainTarget&gt;sample&gt;sampleDate}</t>
  </si>
  <si>
    <t>{mainTarget&gt;sample&gt;analysisDate}</t>
  </si>
  <si>
    <t>{mainTarget&gt;sample&gt;sampleID}</t>
  </si>
  <si>
    <t>__UPPER({mainTarget&gt;sample&gt;siteID})</t>
  </si>
  <si>
    <t>{mainTarget&gt;qpcr&gt;ct_0|&lt;ND&gt;|&lt;MISSING&gt;}</t>
  </si>
  <si>
    <t>{mainTarget&gt;qpcr&gt;ct_1|&lt;ND&gt;|&lt;MISSING&gt;}</t>
  </si>
  <si>
    <t>{mainTarget&gt;qpcr&gt;ct_2|&lt;ND&gt;|&lt;MISSING&gt;}</t>
  </si>
  <si>
    <t>{otherTargetA&gt;qpcr&gt;ct_0|&lt;ND&gt;|&lt;MISSING&gt;}</t>
  </si>
  <si>
    <t>{otherTargetA&gt;qpcr&gt;ct_1|&lt;ND&gt;|&lt;MISSING&gt;}</t>
  </si>
  <si>
    <t>{otherTargetA&gt;qpcr&gt;ct_2|&lt;ND&gt;|&lt;MISSING&gt;}</t>
  </si>
  <si>
    <t>{normTargetA&gt;qpcr&gt;ct_0|&lt;ND&gt;|&lt;MISSING&gt;}</t>
  </si>
  <si>
    <t>{normTargetA&gt;qpcr&gt;ct_1|&lt;ND&gt;|&lt;MISSING&gt;}</t>
  </si>
  <si>
    <t>{normTargetA&gt;qpcr&gt;ct_2|&lt;ND&gt;|&lt;MISSING&gt;}</t>
  </si>
  <si>
    <t>{mainTarget&gt;sample&gt;emptyTubeMass||}</t>
  </si>
  <si>
    <t>{mainTarget&gt;sample&gt;totalTubeMass||}</t>
  </si>
  <si>
    <t>{mainTarget&gt;sample&gt;settledSolids||}</t>
  </si>
  <si>
    <t>{mainTarget&gt;method&gt;templateVolume}</t>
  </si>
  <si>
    <t>{mainTarget&gt;sample&gt;extractedMass||}</t>
  </si>
  <si>
    <t>{otherTargetA&gt;method&gt;templateVolume}</t>
  </si>
  <si>
    <t>Ended here!!!!!</t>
  </si>
  <si>
    <t>=__AVERAGE({inhTargetC&gt;qpcr&gt;ct_0||},{inhTargetC&gt;qpcr&gt;ct_1||},{inhTargetC&gt;qpcr&gt;ct_2||})</t>
  </si>
  <si>
    <t>=__AVERAGE({inhTargetA&gt;qpcr&gt;ct_0||},{inhTargetA&gt;qpcr&gt;ct_1||},{inhTargetA&gt;qpcr&gt;ct_2||})</t>
  </si>
  <si>
    <t>{mainTargetName} Avg</t>
  </si>
  <si>
    <t>{mainTarget&gt;sample&gt;sq}</t>
  </si>
  <si>
    <t>{mainTarget&gt;sample&gt;totalVolume||}</t>
  </si>
  <si>
    <t>__MAKEHEADER("intercept_{mainTarget&gt;targetNameWithDilution}")</t>
  </si>
  <si>
    <t>__MAKEHEADER("ct_{mainTarget&gt;targetNameWithDilution}")</t>
  </si>
  <si>
    <t>__MAKEHEADER("ct_{mainTarget&gt;targetNameWithDilution}_avg")</t>
  </si>
  <si>
    <t>__MAKEHEADER("ct_{mainTarget&gt;targetNameWithDilution}_stdev")</t>
  </si>
  <si>
    <t>__MAKEHEADER("copies_{mainTarget&gt;targetNameNoDilution}_avg")</t>
  </si>
  <si>
    <t>__MAKEHEADER("copies_{mainTarget&gt;targetNameNoDilution}_stdev")</t>
  </si>
  <si>
    <t>__MAKEHEADER("copies_{mainTarget&gt;targetNameWithDilution}")</t>
  </si>
  <si>
    <t>__MAKEHEADER("intercept_{otherTargetA&gt;targetNameWithDilution}")</t>
  </si>
  <si>
    <t>__MAKEHEADER("ct_{otherTargetA&gt;targetNameWithDilution}")</t>
  </si>
  <si>
    <t>__MAKEHEADER("ct_{otherTargetA&gt;targetNameWithDilution}_avg")</t>
  </si>
  <si>
    <t>__MAKEHEADER("ct_{otherTargetA&gt;targetNameWithDilution}_stdev")</t>
  </si>
  <si>
    <t>__MAKEHEADER("copies_{otherTargetA&gt;targetNameWithDilution}")</t>
  </si>
  <si>
    <t>__MAKEHEADER("copies_{otherTargetA&gt;targetNameNoDilution}_avg")</t>
  </si>
  <si>
    <t>__MAKEHEADER("copies_{otherTargetA&gt;targetNameNoDilution}_stdev")</t>
  </si>
  <si>
    <t>__MAKEHEADER("intercept_{normTargetA&gt;targetNameWithDilution}")</t>
  </si>
  <si>
    <t>__MAKEHEADER("ct_{normTargetA&gt;targetNameWithDilution}")</t>
  </si>
  <si>
    <t>__MAKEHEADER("ct_{normTargetA&gt;targetNameWithDilution}_stdev")</t>
  </si>
  <si>
    <t>__MAKEHEADER("copies_{normTargetA&gt;targetNameWithDilution}")</t>
  </si>
  <si>
    <t>__MAKEHEADER("copies_{normTargetA&gt;targetNameNoDilution}_avg")</t>
  </si>
  <si>
    <t>__MAKEHEADER("copies_{normTargetA&gt;targetNameNoDilution}_stdev")</t>
  </si>
  <si>
    <t>viral_copies_per_extracted_mass_cpg_avg</t>
  </si>
  <si>
    <t>copies_per_extracted_mass_cpg_stdev</t>
  </si>
  <si>
    <t>__MAKEHEADER("{mainTarget&gt;targetNameNoDilution}_copies_per_copies_{normTargetA&gt;targetNameNoDilution}")</t>
  </si>
  <si>
    <t>__MAKEHEADER("{mainTarget&gt;targetNameNoDilution}_copies_per_copies_{normTargetA&gt;targetNameNoDilution}_avg")</t>
  </si>
  <si>
    <t>__MAKEHEADER("{mainTarget&gt;targetNameNoDilution}_copies_per_copies_{normTargetA&gt;targetNameNoDilution}_stdev")</t>
  </si>
  <si>
    <t>__MAKEHEADER("{otherTargetA&gt;targetNameNoDilution}_copies_per_copies_{normTargetA&gt;targetNameNoDilution}")</t>
  </si>
  <si>
    <t>__MAKEHEADER("{otherTargetA&gt;targetNameNoDilution}_copies_per_copies_{normTargetA&gt;targetNameNoDilution}_avg")</t>
  </si>
  <si>
    <t>__MAKEHEADER("{otherTargetA&gt;targetNameNoDilution}_copies_per_copies_{normTargetA&gt;targetNameNoDilution}_stdev")</t>
  </si>
  <si>
    <t>__MAKEHEADER("viral_copies_per_copies_{normTargetA&gt;targetNameNoDilution}_avg")</t>
  </si>
  <si>
    <t>__MAKEHEADER("copies_per_copies_{normTargetA&gt;targetNameNoDilution}_stdev")</t>
  </si>
  <si>
    <t>__MAKEHEADER("{mainTarget&gt;targetNameNoDilution}_copies_per_liter")</t>
  </si>
  <si>
    <t>__MAKEHEADER("{otherTargetA&gt;targetNameNoDilution}_copies_per_liter")</t>
  </si>
  <si>
    <t>=__AVERAGE({inhTargetB&gt;qpcr&gt;ct_0||},{inhTargetB&gt;qpcr&gt;ct_1||},{inhTargetB&gt;qpcr&gt;ct_2||})</t>
  </si>
  <si>
    <t>__MAKEHEADER("avg_ct_{inhTargetB&gt;targetNameWithDilution}")</t>
  </si>
  <si>
    <t>__MAKEHEADER("avg_ct_{inhTargetC&gt;targetNameWithDilution}")</t>
  </si>
  <si>
    <t>__MAKEHEADER("avg_ct_{inhTargetA&gt;targetNameWithDilution}")</t>
  </si>
  <si>
    <t>__MAKEHEADER("ct_{normTargetA&gt;targetNameWithDilution}_avg")</t>
  </si>
  <si>
    <t>__MAKEHEADER("{mainTarget&gt;targetName}_copies_per_extracted_mass_cpg")</t>
  </si>
  <si>
    <t>__MAKEHEADER("{otherTargetA&gt;targetName}_copies_per_extracted_mass_cpg")</t>
  </si>
  <si>
    <t>__MAKEHEADER("{normTargetA&gt;targetNameNoDilution}_copies_per_extracted_mass_cpg")</t>
  </si>
  <si>
    <t>__MAKEHEADER("{normTargetA&gt;targetNameNoDilution}_copies_per_liter")</t>
  </si>
  <si>
    <t>__MAKEHEADER("delta_ct_{inhTargetB&gt;dilutionTextShort}_{inhTargetA&gt;dilutionTextShort}")</t>
  </si>
  <si>
    <t>__MAKEHEADER("delta_ct_{inhTargetC&gt;dilutionTextShort}_{inhTargetB&gt;dilutionTextShort}")</t>
  </si>
  <si>
    <t>__MAKEHEADER("slope_{mainTarget&gt;targetNameWithDilution}")</t>
  </si>
  <si>
    <t>__MAKEHEADER("slope_{otherTargetA&gt;targetNameWithDilution}")</t>
  </si>
  <si>
    <t>__MAKEHEADER("slope_{normTargetA&gt;targetNameWithDilution}")</t>
  </si>
  <si>
    <t>settled_solid_volume_ml</t>
  </si>
  <si>
    <t>__MAKEHEADER("{mainTarget&gt;targetNameNoDilution}_well_volume_ul")</t>
  </si>
  <si>
    <t>__MAKEHEADER("{otherTargetA&gt;targetNameNoDilution}_well_volume_ul")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</si>
</sst>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###0.00;\-###0.00"/>
    <numFmt numFmtId="166" formatCode="0.00000"/>
    <numFmt numFmtId="167" formatCode="0.000"/>
    <numFmt numFmtId="168" formatCode="[$-F800]dddd\,\ mmmm\ dd\,\ yyyy"/>
    <numFmt numFmtId="169" formatCode="0.000000"/>
  </numFmts>
  <fonts count="4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Microsoft Sans Serif"/>
      <family val="2"/>
    </font>
    <font>
      <b/>
      <sz val="12"/>
      <color rgb="FFC0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b/>
      <sz val="22"/>
      <color theme="0"/>
      <name val="Arial"/>
      <family val="2"/>
    </font>
    <font>
      <sz val="11"/>
      <name val="Microsoft Sans Serif"/>
      <family val="2"/>
    </font>
    <font>
      <sz val="12"/>
      <name val="Microsoft Sans Serif"/>
      <family val="2"/>
    </font>
    <font>
      <sz val="14"/>
      <name val="Microsoft Sans Serif"/>
      <family val="2"/>
    </font>
    <font>
      <sz val="12"/>
      <color indexed="64"/>
      <name val="Arial"/>
      <family val="2"/>
    </font>
    <font>
      <sz val="24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36"/>
      <color theme="1"/>
      <name val="Calibri"/>
      <family val="2"/>
      <scheme val="minor"/>
    </font>
    <font>
      <sz val="14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1"/>
      <name val="Calibri"/>
      <family val="2"/>
    </font>
    <font>
      <sz val="8.25"/>
      <name val="Microsoft Sans Serif"/>
      <family val="2"/>
    </font>
    <font>
      <sz val="11"/>
      <color rgb="FF006100"/>
      <name val="Calibri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sz val="8"/>
      <color rgb="FF000000"/>
      <name val="Helvetica Neue"/>
      <family val="2"/>
    </font>
    <font>
      <b/>
      <sz val="12"/>
      <color theme="1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C27BA0"/>
        <bgColor rgb="FFC27BA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">
    <xf numFmtId="0" fontId="0" fillId="0" borderId="0"/>
    <xf numFmtId="0" fontId="32" fillId="0" borderId="0"/>
    <xf numFmtId="0" fontId="33" fillId="0" borderId="0">
      <alignment vertical="top"/>
      <protection locked="0"/>
    </xf>
    <xf numFmtId="0" fontId="34" fillId="30" borderId="0" applyNumberFormat="0" applyBorder="0" applyAlignment="0" applyProtection="0"/>
    <xf numFmtId="0" fontId="11" fillId="0" borderId="43" applyNumberFormat="0" applyFill="0" applyAlignment="0" applyProtection="0"/>
    <xf numFmtId="0" fontId="35" fillId="0" borderId="0">
      <alignment vertical="top"/>
      <protection locked="0"/>
    </xf>
    <xf numFmtId="0" fontId="36" fillId="0" borderId="0">
      <alignment vertical="top"/>
      <protection locked="0"/>
    </xf>
    <xf numFmtId="0" fontId="37" fillId="0" borderId="0">
      <alignment vertical="top"/>
      <protection locked="0"/>
    </xf>
    <xf numFmtId="0" fontId="41" fillId="0" borderId="0">
      <alignment vertical="top"/>
      <protection locked="0"/>
    </xf>
    <xf numFmtId="0" fontId="42" fillId="0" borderId="0">
      <alignment vertical="top"/>
      <protection locked="0"/>
    </xf>
    <xf numFmtId="0" fontId="43" fillId="0" borderId="0"/>
    <xf numFmtId="0" fontId="3" fillId="0" borderId="0"/>
  </cellStyleXfs>
  <cellXfs count="541">
    <xf numFmtId="0" fontId="0" fillId="0" borderId="0" xfId="0"/>
    <xf numFmtId="2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6" fontId="0" fillId="0" borderId="0" xfId="0" applyNumberFormat="1"/>
    <xf numFmtId="165" fontId="5" fillId="5" borderId="2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 applyProtection="1">
      <alignment horizontal="center" vertical="center"/>
      <protection locked="0"/>
    </xf>
    <xf numFmtId="165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6" fontId="9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16" fontId="6" fillId="0" borderId="0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165" fontId="7" fillId="5" borderId="1" xfId="0" applyNumberFormat="1" applyFont="1" applyFill="1" applyBorder="1" applyAlignment="1">
      <alignment horizontal="center" vertical="center"/>
    </xf>
    <xf numFmtId="165" fontId="7" fillId="5" borderId="0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5" fontId="5" fillId="5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0" fontId="4" fillId="0" borderId="0" xfId="0" applyFont="1" applyFill="1" applyBorder="1" applyAlignment="1">
      <alignment vertical="center"/>
    </xf>
    <xf numFmtId="2" fontId="6" fillId="14" borderId="0" xfId="0" applyNumberFormat="1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0" fontId="11" fillId="0" borderId="4" xfId="0" applyFont="1" applyBorder="1"/>
    <xf numFmtId="0" fontId="0" fillId="0" borderId="0" xfId="0" applyFill="1"/>
    <xf numFmtId="2" fontId="0" fillId="0" borderId="0" xfId="0" applyNumberFormat="1" applyFill="1"/>
    <xf numFmtId="166" fontId="6" fillId="0" borderId="0" xfId="0" applyNumberFormat="1" applyFont="1" applyFill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2" fontId="6" fillId="16" borderId="0" xfId="0" applyNumberFormat="1" applyFont="1" applyFill="1" applyBorder="1" applyAlignment="1">
      <alignment horizontal="center" vertical="center"/>
    </xf>
    <xf numFmtId="2" fontId="6" fillId="12" borderId="0" xfId="0" applyNumberFormat="1" applyFont="1" applyFill="1" applyBorder="1" applyAlignment="1">
      <alignment horizontal="center" vertical="center"/>
    </xf>
    <xf numFmtId="16" fontId="9" fillId="12" borderId="0" xfId="0" applyNumberFormat="1" applyFont="1" applyFill="1" applyBorder="1" applyAlignment="1">
      <alignment horizontal="center" vertical="center"/>
    </xf>
    <xf numFmtId="10" fontId="6" fillId="12" borderId="0" xfId="0" applyNumberFormat="1" applyFont="1" applyFill="1" applyBorder="1" applyAlignment="1">
      <alignment horizontal="center" vertical="center"/>
    </xf>
    <xf numFmtId="0" fontId="11" fillId="0" borderId="0" xfId="0" applyFont="1"/>
    <xf numFmtId="0" fontId="15" fillId="0" borderId="0" xfId="0" applyFont="1"/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/>
    <xf numFmtId="2" fontId="6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/>
    <xf numFmtId="0" fontId="0" fillId="0" borderId="0" xfId="0" applyFill="1" applyBorder="1"/>
    <xf numFmtId="0" fontId="8" fillId="11" borderId="1" xfId="0" applyFont="1" applyFill="1" applyBorder="1" applyAlignment="1">
      <alignment horizontal="center" vertical="center" wrapText="1"/>
    </xf>
    <xf numFmtId="0" fontId="0" fillId="11" borderId="7" xfId="0" applyFill="1" applyBorder="1"/>
    <xf numFmtId="0" fontId="0" fillId="0" borderId="8" xfId="0" applyBorder="1"/>
    <xf numFmtId="0" fontId="0" fillId="11" borderId="8" xfId="0" applyFill="1" applyBorder="1"/>
    <xf numFmtId="0" fontId="0" fillId="0" borderId="0" xfId="0" applyBorder="1"/>
    <xf numFmtId="0" fontId="0" fillId="0" borderId="10" xfId="0" applyBorder="1"/>
    <xf numFmtId="0" fontId="9" fillId="17" borderId="1" xfId="0" applyFont="1" applyFill="1" applyBorder="1" applyAlignment="1">
      <alignment horizontal="center" vertical="center" wrapText="1"/>
    </xf>
    <xf numFmtId="0" fontId="9" fillId="17" borderId="6" xfId="0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 wrapText="1"/>
    </xf>
    <xf numFmtId="2" fontId="6" fillId="18" borderId="1" xfId="0" applyNumberFormat="1" applyFont="1" applyFill="1" applyBorder="1" applyAlignment="1">
      <alignment horizontal="center" vertical="center"/>
    </xf>
    <xf numFmtId="164" fontId="6" fillId="18" borderId="1" xfId="0" applyNumberFormat="1" applyFont="1" applyFill="1" applyBorder="1" applyAlignment="1">
      <alignment horizontal="center" vertical="center"/>
    </xf>
    <xf numFmtId="0" fontId="0" fillId="18" borderId="1" xfId="0" applyFill="1" applyBorder="1"/>
    <xf numFmtId="0" fontId="0" fillId="18" borderId="8" xfId="0" applyFill="1" applyBorder="1"/>
    <xf numFmtId="0" fontId="0" fillId="18" borderId="11" xfId="0" applyFill="1" applyBorder="1"/>
    <xf numFmtId="0" fontId="0" fillId="18" borderId="12" xfId="0" applyFill="1" applyBorder="1"/>
    <xf numFmtId="0" fontId="0" fillId="18" borderId="7" xfId="0" applyFill="1" applyBorder="1"/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164" fontId="6" fillId="0" borderId="16" xfId="0" applyNumberFormat="1" applyFont="1" applyFill="1" applyBorder="1" applyAlignment="1">
      <alignment horizontal="center" vertical="center"/>
    </xf>
    <xf numFmtId="164" fontId="6" fillId="0" borderId="18" xfId="0" applyNumberFormat="1" applyFont="1" applyFill="1" applyBorder="1" applyAlignment="1">
      <alignment horizontal="center" vertical="center"/>
    </xf>
    <xf numFmtId="164" fontId="6" fillId="0" borderId="20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64" fontId="6" fillId="0" borderId="13" xfId="0" applyNumberFormat="1" applyFont="1" applyFill="1" applyBorder="1" applyAlignment="1">
      <alignment horizontal="center" vertical="center"/>
    </xf>
    <xf numFmtId="166" fontId="0" fillId="17" borderId="1" xfId="0" applyNumberFormat="1" applyFill="1" applyBorder="1"/>
    <xf numFmtId="167" fontId="6" fillId="17" borderId="1" xfId="0" applyNumberFormat="1" applyFont="1" applyFill="1" applyBorder="1" applyAlignment="1">
      <alignment horizontal="center" vertical="center"/>
    </xf>
    <xf numFmtId="166" fontId="6" fillId="17" borderId="1" xfId="0" applyNumberFormat="1" applyFont="1" applyFill="1" applyBorder="1" applyAlignment="1">
      <alignment horizontal="center" vertical="center"/>
    </xf>
    <xf numFmtId="167" fontId="6" fillId="17" borderId="6" xfId="0" applyNumberFormat="1" applyFont="1" applyFill="1" applyBorder="1" applyAlignment="1">
      <alignment horizontal="center" vertical="center"/>
    </xf>
    <xf numFmtId="166" fontId="6" fillId="17" borderId="8" xfId="0" applyNumberFormat="1" applyFont="1" applyFill="1" applyBorder="1" applyAlignment="1">
      <alignment horizontal="center" vertical="center"/>
    </xf>
    <xf numFmtId="167" fontId="6" fillId="17" borderId="8" xfId="0" applyNumberFormat="1" applyFont="1" applyFill="1" applyBorder="1" applyAlignment="1">
      <alignment horizontal="center" vertical="center"/>
    </xf>
    <xf numFmtId="165" fontId="7" fillId="20" borderId="1" xfId="0" applyNumberFormat="1" applyFont="1" applyFill="1" applyBorder="1" applyAlignment="1">
      <alignment horizontal="center" vertical="center"/>
    </xf>
    <xf numFmtId="16" fontId="9" fillId="0" borderId="7" xfId="0" applyNumberFormat="1" applyFont="1" applyFill="1" applyBorder="1" applyAlignment="1">
      <alignment horizontal="center" vertical="center"/>
    </xf>
    <xf numFmtId="0" fontId="0" fillId="11" borderId="25" xfId="0" applyFill="1" applyBorder="1"/>
    <xf numFmtId="0" fontId="0" fillId="18" borderId="25" xfId="0" applyFill="1" applyBorder="1"/>
    <xf numFmtId="16" fontId="9" fillId="0" borderId="25" xfId="0" applyNumberFormat="1" applyFont="1" applyFill="1" applyBorder="1" applyAlignment="1">
      <alignment horizontal="center" vertical="center"/>
    </xf>
    <xf numFmtId="16" fontId="9" fillId="0" borderId="8" xfId="0" applyNumberFormat="1" applyFont="1" applyFill="1" applyBorder="1" applyAlignment="1">
      <alignment horizontal="center" vertical="center"/>
    </xf>
    <xf numFmtId="16" fontId="9" fillId="0" borderId="26" xfId="0" applyNumberFormat="1" applyFont="1" applyFill="1" applyBorder="1" applyAlignment="1">
      <alignment horizontal="center" vertical="center"/>
    </xf>
    <xf numFmtId="0" fontId="0" fillId="18" borderId="27" xfId="0" applyFill="1" applyBorder="1"/>
    <xf numFmtId="0" fontId="0" fillId="0" borderId="28" xfId="0" applyBorder="1"/>
    <xf numFmtId="0" fontId="0" fillId="0" borderId="26" xfId="0" applyBorder="1"/>
    <xf numFmtId="0" fontId="0" fillId="17" borderId="28" xfId="0" applyFill="1" applyBorder="1"/>
    <xf numFmtId="0" fontId="0" fillId="17" borderId="1" xfId="0" applyFill="1" applyBorder="1"/>
    <xf numFmtId="0" fontId="0" fillId="11" borderId="26" xfId="0" applyFill="1" applyBorder="1"/>
    <xf numFmtId="0" fontId="9" fillId="0" borderId="0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6" fillId="15" borderId="0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  <xf numFmtId="16" fontId="0" fillId="0" borderId="0" xfId="0" applyNumberFormat="1" applyFill="1"/>
    <xf numFmtId="0" fontId="9" fillId="11" borderId="1" xfId="0" applyFont="1" applyFill="1" applyBorder="1" applyAlignment="1">
      <alignment horizontal="center" vertical="center" wrapText="1"/>
    </xf>
    <xf numFmtId="0" fontId="0" fillId="17" borderId="27" xfId="0" applyFill="1" applyBorder="1"/>
    <xf numFmtId="166" fontId="0" fillId="2" borderId="1" xfId="0" applyNumberFormat="1" applyFill="1" applyBorder="1"/>
    <xf numFmtId="0" fontId="0" fillId="18" borderId="26" xfId="0" applyFill="1" applyBorder="1"/>
    <xf numFmtId="167" fontId="6" fillId="17" borderId="26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8" fontId="6" fillId="5" borderId="1" xfId="0" applyNumberFormat="1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horizontal="center" vertical="center" wrapText="1"/>
    </xf>
    <xf numFmtId="0" fontId="14" fillId="21" borderId="0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horizontal="center" vertical="center"/>
    </xf>
    <xf numFmtId="0" fontId="6" fillId="21" borderId="17" xfId="0" applyFont="1" applyFill="1" applyBorder="1" applyAlignment="1">
      <alignment horizontal="center" vertical="center"/>
    </xf>
    <xf numFmtId="0" fontId="6" fillId="21" borderId="18" xfId="0" applyFont="1" applyFill="1" applyBorder="1" applyAlignment="1">
      <alignment horizontal="center" vertical="center"/>
    </xf>
    <xf numFmtId="165" fontId="22" fillId="0" borderId="0" xfId="0" applyNumberFormat="1" applyFont="1" applyAlignment="1">
      <alignment vertical="center"/>
    </xf>
    <xf numFmtId="165" fontId="23" fillId="0" borderId="0" xfId="0" applyNumberFormat="1" applyFont="1" applyAlignment="1">
      <alignment vertical="center"/>
    </xf>
    <xf numFmtId="165" fontId="7" fillId="0" borderId="1" xfId="0" applyNumberFormat="1" applyFont="1" applyFill="1" applyBorder="1" applyAlignment="1">
      <alignment horizontal="center" vertical="center"/>
    </xf>
    <xf numFmtId="165" fontId="21" fillId="0" borderId="5" xfId="0" applyNumberFormat="1" applyFont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2" fontId="6" fillId="11" borderId="8" xfId="0" applyNumberFormat="1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 wrapText="1"/>
    </xf>
    <xf numFmtId="2" fontId="6" fillId="21" borderId="1" xfId="0" applyNumberFormat="1" applyFont="1" applyFill="1" applyBorder="1" applyAlignment="1">
      <alignment horizontal="center" vertical="center"/>
    </xf>
    <xf numFmtId="2" fontId="6" fillId="21" borderId="8" xfId="0" applyNumberFormat="1" applyFont="1" applyFill="1" applyBorder="1" applyAlignment="1">
      <alignment horizontal="center" vertical="center"/>
    </xf>
    <xf numFmtId="2" fontId="24" fillId="21" borderId="1" xfId="0" applyNumberFormat="1" applyFont="1" applyFill="1" applyBorder="1" applyAlignment="1">
      <alignment horizontal="center" vertical="center" wrapText="1"/>
    </xf>
    <xf numFmtId="2" fontId="6" fillId="11" borderId="34" xfId="0" applyNumberFormat="1" applyFont="1" applyFill="1" applyBorder="1" applyAlignment="1">
      <alignment horizontal="center" vertical="center"/>
    </xf>
    <xf numFmtId="2" fontId="24" fillId="21" borderId="34" xfId="0" applyNumberFormat="1" applyFont="1" applyFill="1" applyBorder="1" applyAlignment="1">
      <alignment horizontal="center" vertical="center" wrapText="1"/>
    </xf>
    <xf numFmtId="2" fontId="6" fillId="21" borderId="34" xfId="0" applyNumberFormat="1" applyFont="1" applyFill="1" applyBorder="1" applyAlignment="1">
      <alignment horizontal="center" vertical="center"/>
    </xf>
    <xf numFmtId="11" fontId="6" fillId="18" borderId="1" xfId="0" applyNumberFormat="1" applyFont="1" applyFill="1" applyBorder="1" applyAlignment="1">
      <alignment horizontal="center" vertical="center"/>
    </xf>
    <xf numFmtId="11" fontId="6" fillId="19" borderId="1" xfId="0" applyNumberFormat="1" applyFont="1" applyFill="1" applyBorder="1" applyAlignment="1">
      <alignment horizontal="center" vertical="center"/>
    </xf>
    <xf numFmtId="0" fontId="25" fillId="0" borderId="0" xfId="0" applyFont="1" applyFill="1"/>
    <xf numFmtId="166" fontId="0" fillId="15" borderId="1" xfId="0" applyNumberFormat="1" applyFill="1" applyBorder="1"/>
    <xf numFmtId="0" fontId="0" fillId="15" borderId="1" xfId="0" applyFill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" fontId="9" fillId="0" borderId="25" xfId="0" applyNumberFormat="1" applyFont="1" applyBorder="1" applyAlignment="1">
      <alignment horizontal="center" vertical="center"/>
    </xf>
    <xf numFmtId="16" fontId="9" fillId="0" borderId="7" xfId="0" applyNumberFormat="1" applyFont="1" applyBorder="1" applyAlignment="1">
      <alignment horizontal="center" vertical="center"/>
    </xf>
    <xf numFmtId="16" fontId="9" fillId="0" borderId="34" xfId="0" applyNumberFormat="1" applyFont="1" applyBorder="1" applyAlignment="1">
      <alignment horizontal="center" vertical="center"/>
    </xf>
    <xf numFmtId="0" fontId="0" fillId="0" borderId="34" xfId="0" applyBorder="1"/>
    <xf numFmtId="166" fontId="0" fillId="15" borderId="34" xfId="0" applyNumberFormat="1" applyFill="1" applyBorder="1"/>
    <xf numFmtId="16" fontId="9" fillId="0" borderId="8" xfId="0" applyNumberFormat="1" applyFont="1" applyBorder="1" applyAlignment="1">
      <alignment horizontal="center" vertical="center"/>
    </xf>
    <xf numFmtId="166" fontId="0" fillId="15" borderId="8" xfId="0" applyNumberFormat="1" applyFill="1" applyBorder="1"/>
    <xf numFmtId="16" fontId="9" fillId="0" borderId="26" xfId="0" applyNumberFormat="1" applyFont="1" applyBorder="1" applyAlignment="1">
      <alignment horizontal="center" vertical="center"/>
    </xf>
    <xf numFmtId="166" fontId="0" fillId="17" borderId="34" xfId="0" applyNumberFormat="1" applyFill="1" applyBorder="1"/>
    <xf numFmtId="166" fontId="6" fillId="22" borderId="1" xfId="0" applyNumberFormat="1" applyFont="1" applyFill="1" applyBorder="1" applyAlignment="1">
      <alignment horizontal="center" vertical="center"/>
    </xf>
    <xf numFmtId="167" fontId="6" fillId="22" borderId="1" xfId="0" applyNumberFormat="1" applyFont="1" applyFill="1" applyBorder="1" applyAlignment="1">
      <alignment horizontal="center" vertical="center"/>
    </xf>
    <xf numFmtId="166" fontId="6" fillId="22" borderId="26" xfId="0" applyNumberFormat="1" applyFont="1" applyFill="1" applyBorder="1" applyAlignment="1">
      <alignment horizontal="center" vertical="center"/>
    </xf>
    <xf numFmtId="167" fontId="6" fillId="22" borderId="26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165" fontId="7" fillId="23" borderId="1" xfId="0" applyNumberFormat="1" applyFont="1" applyFill="1" applyBorder="1" applyAlignment="1">
      <alignment horizontal="center" vertical="center"/>
    </xf>
    <xf numFmtId="166" fontId="0" fillId="11" borderId="1" xfId="0" applyNumberFormat="1" applyFill="1" applyBorder="1"/>
    <xf numFmtId="166" fontId="0" fillId="11" borderId="34" xfId="0" applyNumberFormat="1" applyFill="1" applyBorder="1"/>
    <xf numFmtId="166" fontId="0" fillId="11" borderId="8" xfId="0" applyNumberFormat="1" applyFill="1" applyBorder="1"/>
    <xf numFmtId="0" fontId="6" fillId="0" borderId="0" xfId="0" applyFont="1" applyFill="1" applyBorder="1" applyAlignment="1">
      <alignment horizontal="center" vertical="center"/>
    </xf>
    <xf numFmtId="2" fontId="6" fillId="11" borderId="25" xfId="0" applyNumberFormat="1" applyFont="1" applyFill="1" applyBorder="1" applyAlignment="1">
      <alignment horizontal="center" vertical="center"/>
    </xf>
    <xf numFmtId="2" fontId="6" fillId="11" borderId="7" xfId="0" applyNumberFormat="1" applyFont="1" applyFill="1" applyBorder="1" applyAlignment="1">
      <alignment horizontal="center" vertical="center"/>
    </xf>
    <xf numFmtId="0" fontId="0" fillId="11" borderId="35" xfId="0" applyFill="1" applyBorder="1"/>
    <xf numFmtId="1" fontId="26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11" fontId="0" fillId="18" borderId="1" xfId="0" applyNumberFormat="1" applyFill="1" applyBorder="1"/>
    <xf numFmtId="2" fontId="6" fillId="19" borderId="0" xfId="0" applyNumberFormat="1" applyFont="1" applyFill="1" applyBorder="1" applyAlignment="1">
      <alignment horizontal="center" vertical="center"/>
    </xf>
    <xf numFmtId="11" fontId="6" fillId="18" borderId="8" xfId="0" applyNumberFormat="1" applyFont="1" applyFill="1" applyBorder="1" applyAlignment="1">
      <alignment horizontal="center" vertical="center"/>
    </xf>
    <xf numFmtId="16" fontId="9" fillId="0" borderId="34" xfId="0" applyNumberFormat="1" applyFont="1" applyFill="1" applyBorder="1" applyAlignment="1">
      <alignment horizontal="center" vertical="center"/>
    </xf>
    <xf numFmtId="167" fontId="6" fillId="17" borderId="34" xfId="0" applyNumberFormat="1" applyFont="1" applyFill="1" applyBorder="1" applyAlignment="1">
      <alignment horizontal="center" vertical="center"/>
    </xf>
    <xf numFmtId="0" fontId="0" fillId="11" borderId="34" xfId="0" applyFill="1" applyBorder="1"/>
    <xf numFmtId="11" fontId="6" fillId="18" borderId="34" xfId="0" applyNumberFormat="1" applyFont="1" applyFill="1" applyBorder="1" applyAlignment="1">
      <alignment horizontal="center" vertical="center"/>
    </xf>
    <xf numFmtId="0" fontId="0" fillId="0" borderId="13" xfId="0" applyBorder="1"/>
    <xf numFmtId="164" fontId="6" fillId="11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6" xfId="0" applyBorder="1"/>
    <xf numFmtId="0" fontId="0" fillId="0" borderId="36" xfId="0" applyBorder="1"/>
    <xf numFmtId="0" fontId="0" fillId="0" borderId="9" xfId="0" applyBorder="1"/>
    <xf numFmtId="0" fontId="0" fillId="0" borderId="37" xfId="0" applyBorder="1"/>
    <xf numFmtId="0" fontId="9" fillId="17" borderId="7" xfId="0" applyFont="1" applyFill="1" applyBorder="1" applyAlignment="1">
      <alignment horizontal="center" vertical="center" wrapText="1"/>
    </xf>
    <xf numFmtId="0" fontId="9" fillId="17" borderId="38" xfId="0" applyFont="1" applyFill="1" applyBorder="1" applyAlignment="1">
      <alignment horizontal="center" vertical="center" wrapText="1"/>
    </xf>
    <xf numFmtId="166" fontId="6" fillId="17" borderId="1" xfId="0" applyNumberFormat="1" applyFont="1" applyFill="1" applyBorder="1"/>
    <xf numFmtId="166" fontId="6" fillId="17" borderId="8" xfId="0" applyNumberFormat="1" applyFont="1" applyFill="1" applyBorder="1"/>
    <xf numFmtId="166" fontId="6" fillId="17" borderId="34" xfId="0" applyNumberFormat="1" applyFont="1" applyFill="1" applyBorder="1"/>
    <xf numFmtId="164" fontId="6" fillId="11" borderId="1" xfId="0" applyNumberFormat="1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2" fontId="6" fillId="11" borderId="1" xfId="0" applyNumberFormat="1" applyFont="1" applyFill="1" applyBorder="1" applyAlignment="1">
      <alignment vertical="center"/>
    </xf>
    <xf numFmtId="0" fontId="6" fillId="11" borderId="1" xfId="0" applyFont="1" applyFill="1" applyBorder="1" applyAlignment="1"/>
    <xf numFmtId="2" fontId="6" fillId="11" borderId="1" xfId="0" applyNumberFormat="1" applyFont="1" applyFill="1" applyBorder="1" applyAlignment="1"/>
    <xf numFmtId="2" fontId="6" fillId="11" borderId="34" xfId="0" applyNumberFormat="1" applyFont="1" applyFill="1" applyBorder="1" applyAlignment="1">
      <alignment vertical="center"/>
    </xf>
    <xf numFmtId="0" fontId="6" fillId="11" borderId="34" xfId="0" applyFont="1" applyFill="1" applyBorder="1" applyAlignment="1"/>
    <xf numFmtId="0" fontId="6" fillId="11" borderId="8" xfId="0" applyFont="1" applyFill="1" applyBorder="1" applyAlignment="1"/>
    <xf numFmtId="166" fontId="6" fillId="17" borderId="1" xfId="0" applyNumberFormat="1" applyFont="1" applyFill="1" applyBorder="1" applyAlignment="1">
      <alignment horizontal="center"/>
    </xf>
    <xf numFmtId="166" fontId="6" fillId="17" borderId="34" xfId="0" applyNumberFormat="1" applyFont="1" applyFill="1" applyBorder="1" applyAlignment="1">
      <alignment horizontal="center"/>
    </xf>
    <xf numFmtId="166" fontId="6" fillId="17" borderId="8" xfId="0" applyNumberFormat="1" applyFont="1" applyFill="1" applyBorder="1" applyAlignment="1">
      <alignment horizontal="center"/>
    </xf>
    <xf numFmtId="166" fontId="6" fillId="19" borderId="1" xfId="0" applyNumberFormat="1" applyFont="1" applyFill="1" applyBorder="1" applyAlignment="1">
      <alignment horizontal="center"/>
    </xf>
    <xf numFmtId="166" fontId="6" fillId="2" borderId="1" xfId="0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/>
    </xf>
    <xf numFmtId="166" fontId="6" fillId="19" borderId="8" xfId="0" applyNumberFormat="1" applyFont="1" applyFill="1" applyBorder="1" applyAlignment="1">
      <alignment horizontal="center"/>
    </xf>
    <xf numFmtId="166" fontId="6" fillId="2" borderId="8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 vertical="center" wrapText="1"/>
    </xf>
    <xf numFmtId="166" fontId="6" fillId="27" borderId="1" xfId="0" applyNumberFormat="1" applyFont="1" applyFill="1" applyBorder="1" applyAlignment="1">
      <alignment horizontal="center"/>
    </xf>
    <xf numFmtId="0" fontId="0" fillId="0" borderId="7" xfId="0" applyBorder="1"/>
    <xf numFmtId="164" fontId="6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2" fontId="6" fillId="2" borderId="1" xfId="0" applyNumberFormat="1" applyFont="1" applyFill="1" applyBorder="1" applyAlignment="1">
      <alignment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2" fontId="9" fillId="0" borderId="34" xfId="0" applyNumberFormat="1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66" fontId="0" fillId="15" borderId="1" xfId="0" applyNumberFormat="1" applyFill="1" applyBorder="1" applyAlignment="1">
      <alignment horizontal="center" vertical="center"/>
    </xf>
    <xf numFmtId="2" fontId="6" fillId="26" borderId="0" xfId="0" applyNumberFormat="1" applyFont="1" applyFill="1" applyAlignment="1">
      <alignment horizontal="center" vertical="center"/>
    </xf>
    <xf numFmtId="166" fontId="0" fillId="15" borderId="34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40" xfId="0" applyFill="1" applyBorder="1"/>
    <xf numFmtId="0" fontId="9" fillId="0" borderId="40" xfId="0" applyFont="1" applyBorder="1" applyAlignment="1">
      <alignment horizontal="center"/>
    </xf>
    <xf numFmtId="167" fontId="25" fillId="0" borderId="41" xfId="0" applyNumberFormat="1" applyFont="1" applyFill="1" applyBorder="1"/>
    <xf numFmtId="0" fontId="9" fillId="0" borderId="40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167" fontId="25" fillId="0" borderId="0" xfId="0" applyNumberFormat="1" applyFont="1" applyFill="1" applyBorder="1"/>
    <xf numFmtId="167" fontId="25" fillId="0" borderId="4" xfId="0" applyNumberFormat="1" applyFont="1" applyFill="1" applyBorder="1"/>
    <xf numFmtId="167" fontId="25" fillId="0" borderId="42" xfId="0" applyNumberFormat="1" applyFont="1" applyFill="1" applyBorder="1"/>
    <xf numFmtId="0" fontId="11" fillId="0" borderId="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8" fontId="17" fillId="0" borderId="1" xfId="0" applyNumberFormat="1" applyFont="1" applyFill="1" applyBorder="1" applyAlignment="1">
      <alignment horizontal="center" vertical="center"/>
    </xf>
    <xf numFmtId="168" fontId="17" fillId="0" borderId="1" xfId="0" applyNumberFormat="1" applyFont="1" applyFill="1" applyBorder="1" applyAlignment="1">
      <alignment horizontal="center"/>
    </xf>
    <xf numFmtId="168" fontId="17" fillId="0" borderId="0" xfId="0" applyNumberFormat="1" applyFont="1" applyFill="1" applyAlignment="1">
      <alignment horizontal="center"/>
    </xf>
    <xf numFmtId="0" fontId="28" fillId="0" borderId="0" xfId="0" applyFont="1" applyFill="1"/>
    <xf numFmtId="0" fontId="29" fillId="0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/>
    </xf>
    <xf numFmtId="0" fontId="0" fillId="14" borderId="0" xfId="0" applyFill="1"/>
    <xf numFmtId="167" fontId="6" fillId="14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 vertical="center" wrapText="1"/>
    </xf>
    <xf numFmtId="167" fontId="30" fillId="0" borderId="0" xfId="0" applyNumberFormat="1" applyFont="1" applyFill="1" applyBorder="1" applyAlignment="1">
      <alignment horizontal="center" vertical="center"/>
    </xf>
    <xf numFmtId="167" fontId="30" fillId="0" borderId="41" xfId="0" applyNumberFormat="1" applyFont="1" applyFill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 wrapText="1"/>
    </xf>
    <xf numFmtId="0" fontId="31" fillId="0" borderId="40" xfId="0" applyFont="1" applyFill="1" applyBorder="1" applyAlignment="1">
      <alignment horizontal="center" vertical="center"/>
    </xf>
    <xf numFmtId="0" fontId="0" fillId="25" borderId="0" xfId="0" applyFill="1"/>
    <xf numFmtId="0" fontId="29" fillId="25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168" fontId="17" fillId="12" borderId="1" xfId="0" applyNumberFormat="1" applyFont="1" applyFill="1" applyBorder="1" applyAlignment="1">
      <alignment horizontal="center" vertical="center"/>
    </xf>
    <xf numFmtId="168" fontId="17" fillId="12" borderId="1" xfId="0" applyNumberFormat="1" applyFont="1" applyFill="1" applyBorder="1" applyAlignment="1">
      <alignment horizontal="center"/>
    </xf>
    <xf numFmtId="168" fontId="17" fillId="12" borderId="0" xfId="0" applyNumberFormat="1" applyFont="1" applyFill="1" applyAlignment="1">
      <alignment horizontal="center"/>
    </xf>
    <xf numFmtId="14" fontId="32" fillId="0" borderId="0" xfId="1" applyNumberFormat="1" applyBorder="1"/>
    <xf numFmtId="164" fontId="32" fillId="0" borderId="0" xfId="1" applyNumberFormat="1" applyBorder="1"/>
    <xf numFmtId="1" fontId="32" fillId="0" borderId="0" xfId="1" applyNumberFormat="1" applyBorder="1"/>
    <xf numFmtId="0" fontId="9" fillId="12" borderId="0" xfId="0" applyFont="1" applyFill="1" applyAlignment="1">
      <alignment horizontal="center"/>
    </xf>
    <xf numFmtId="167" fontId="6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 wrapText="1"/>
    </xf>
    <xf numFmtId="0" fontId="0" fillId="12" borderId="0" xfId="0" applyFill="1"/>
    <xf numFmtId="167" fontId="0" fillId="12" borderId="0" xfId="0" applyNumberFormat="1" applyFill="1"/>
    <xf numFmtId="0" fontId="0" fillId="0" borderId="38" xfId="0" applyBorder="1"/>
    <xf numFmtId="166" fontId="6" fillId="17" borderId="7" xfId="0" applyNumberFormat="1" applyFont="1" applyFill="1" applyBorder="1" applyAlignment="1">
      <alignment horizontal="center"/>
    </xf>
    <xf numFmtId="166" fontId="6" fillId="2" borderId="7" xfId="0" applyNumberFormat="1" applyFont="1" applyFill="1" applyBorder="1" applyAlignment="1">
      <alignment horizontal="center"/>
    </xf>
    <xf numFmtId="166" fontId="6" fillId="17" borderId="7" xfId="0" applyNumberFormat="1" applyFont="1" applyFill="1" applyBorder="1"/>
    <xf numFmtId="167" fontId="6" fillId="17" borderId="7" xfId="0" applyNumberFormat="1" applyFont="1" applyFill="1" applyBorder="1" applyAlignment="1">
      <alignment horizontal="center" vertical="center"/>
    </xf>
    <xf numFmtId="2" fontId="6" fillId="11" borderId="7" xfId="0" applyNumberFormat="1" applyFont="1" applyFill="1" applyBorder="1" applyAlignment="1">
      <alignment vertical="center"/>
    </xf>
    <xf numFmtId="2" fontId="6" fillId="2" borderId="7" xfId="0" applyNumberFormat="1" applyFont="1" applyFill="1" applyBorder="1" applyAlignment="1">
      <alignment vertical="center"/>
    </xf>
    <xf numFmtId="0" fontId="6" fillId="11" borderId="7" xfId="0" applyFont="1" applyFill="1" applyBorder="1" applyAlignment="1"/>
    <xf numFmtId="2" fontId="24" fillId="21" borderId="7" xfId="0" applyNumberFormat="1" applyFont="1" applyFill="1" applyBorder="1" applyAlignment="1">
      <alignment horizontal="center" vertical="center" wrapText="1"/>
    </xf>
    <xf numFmtId="2" fontId="6" fillId="21" borderId="7" xfId="0" applyNumberFormat="1" applyFont="1" applyFill="1" applyBorder="1" applyAlignment="1">
      <alignment horizontal="center" vertical="center"/>
    </xf>
    <xf numFmtId="11" fontId="6" fillId="18" borderId="7" xfId="0" applyNumberFormat="1" applyFont="1" applyFill="1" applyBorder="1" applyAlignment="1">
      <alignment horizontal="center" vertical="center"/>
    </xf>
    <xf numFmtId="166" fontId="6" fillId="17" borderId="7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2" fontId="6" fillId="11" borderId="8" xfId="0" applyNumberFormat="1" applyFont="1" applyFill="1" applyBorder="1" applyAlignment="1">
      <alignment vertical="center"/>
    </xf>
    <xf numFmtId="164" fontId="6" fillId="0" borderId="39" xfId="0" applyNumberFormat="1" applyFont="1" applyFill="1" applyBorder="1" applyAlignment="1">
      <alignment horizontal="center" vertical="center"/>
    </xf>
    <xf numFmtId="0" fontId="0" fillId="0" borderId="39" xfId="0" applyBorder="1"/>
    <xf numFmtId="0" fontId="0" fillId="0" borderId="4" xfId="0" applyBorder="1"/>
    <xf numFmtId="164" fontId="6" fillId="0" borderId="7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/>
    <xf numFmtId="167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2" fontId="24" fillId="0" borderId="0" xfId="0" applyNumberFormat="1" applyFont="1" applyFill="1" applyBorder="1" applyAlignment="1">
      <alignment horizontal="center" vertical="center" wrapText="1"/>
    </xf>
    <xf numFmtId="11" fontId="6" fillId="0" borderId="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/>
    </xf>
    <xf numFmtId="0" fontId="9" fillId="17" borderId="23" xfId="0" applyFont="1" applyFill="1" applyBorder="1" applyAlignment="1">
      <alignment horizontal="center" vertical="center" wrapText="1"/>
    </xf>
    <xf numFmtId="0" fontId="9" fillId="17" borderId="29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9" fillId="11" borderId="23" xfId="0" applyFont="1" applyFill="1" applyBorder="1" applyAlignment="1">
      <alignment horizontal="center" vertical="center" wrapText="1"/>
    </xf>
    <xf numFmtId="0" fontId="9" fillId="21" borderId="23" xfId="0" applyFont="1" applyFill="1" applyBorder="1" applyAlignment="1">
      <alignment horizontal="center" vertical="center" wrapText="1"/>
    </xf>
    <xf numFmtId="0" fontId="8" fillId="18" borderId="23" xfId="0" applyFont="1" applyFill="1" applyBorder="1" applyAlignment="1">
      <alignment horizontal="center" vertical="center" wrapText="1"/>
    </xf>
    <xf numFmtId="0" fontId="9" fillId="18" borderId="24" xfId="0" applyFont="1" applyFill="1" applyBorder="1" applyAlignment="1">
      <alignment horizontal="center" vertical="center" wrapText="1"/>
    </xf>
    <xf numFmtId="2" fontId="9" fillId="0" borderId="8" xfId="0" applyNumberFormat="1" applyFont="1" applyFill="1" applyBorder="1" applyAlignment="1">
      <alignment horizontal="center" vertical="center"/>
    </xf>
    <xf numFmtId="166" fontId="6" fillId="2" borderId="8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vertical="center"/>
    </xf>
    <xf numFmtId="0" fontId="6" fillId="11" borderId="8" xfId="0" applyFont="1" applyFill="1" applyBorder="1" applyAlignment="1">
      <alignment vertical="center"/>
    </xf>
    <xf numFmtId="2" fontId="6" fillId="18" borderId="8" xfId="0" applyNumberFormat="1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 wrapText="1"/>
    </xf>
    <xf numFmtId="0" fontId="32" fillId="0" borderId="0" xfId="1" applyAlignment="1">
      <alignment horizontal="right"/>
    </xf>
    <xf numFmtId="0" fontId="9" fillId="15" borderId="1" xfId="0" applyFont="1" applyFill="1" applyBorder="1" applyAlignment="1">
      <alignment horizontal="center" vertical="center"/>
    </xf>
    <xf numFmtId="166" fontId="0" fillId="15" borderId="0" xfId="0" applyNumberFormat="1" applyFill="1" applyBorder="1" applyAlignment="1">
      <alignment horizontal="center" vertical="center"/>
    </xf>
    <xf numFmtId="166" fontId="0" fillId="15" borderId="0" xfId="0" applyNumberFormat="1" applyFill="1" applyBorder="1"/>
    <xf numFmtId="2" fontId="6" fillId="0" borderId="4" xfId="0" applyNumberFormat="1" applyFont="1" applyFill="1" applyBorder="1" applyAlignment="1">
      <alignment horizontal="center" vertical="center"/>
    </xf>
    <xf numFmtId="169" fontId="34" fillId="30" borderId="21" xfId="3" applyNumberFormat="1" applyBorder="1" applyAlignment="1">
      <alignment horizontal="center" vertical="center"/>
    </xf>
    <xf numFmtId="2" fontId="11" fillId="0" borderId="43" xfId="4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/>
    <xf numFmtId="14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2" fontId="11" fillId="0" borderId="0" xfId="4" applyNumberForma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16" fontId="6" fillId="0" borderId="9" xfId="0" applyNumberFormat="1" applyFont="1" applyFill="1" applyBorder="1" applyAlignment="1">
      <alignment horizontal="center" vertical="center"/>
    </xf>
    <xf numFmtId="2" fontId="6" fillId="0" borderId="42" xfId="0" applyNumberFormat="1" applyFont="1" applyFill="1" applyBorder="1" applyAlignment="1">
      <alignment horizontal="center" vertical="center"/>
    </xf>
    <xf numFmtId="16" fontId="6" fillId="0" borderId="40" xfId="0" applyNumberFormat="1" applyFont="1" applyFill="1" applyBorder="1" applyAlignment="1">
      <alignment horizontal="center" vertical="center"/>
    </xf>
    <xf numFmtId="2" fontId="6" fillId="0" borderId="41" xfId="0" applyNumberFormat="1" applyFont="1" applyFill="1" applyBorder="1" applyAlignment="1">
      <alignment horizontal="center" vertical="center"/>
    </xf>
    <xf numFmtId="2" fontId="11" fillId="0" borderId="0" xfId="4" applyNumberFormat="1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38" fillId="0" borderId="0" xfId="0" applyFont="1" applyFill="1" applyAlignment="1">
      <alignment vertical="center"/>
    </xf>
    <xf numFmtId="2" fontId="6" fillId="14" borderId="41" xfId="0" applyNumberFormat="1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3" xfId="0" applyFill="1" applyBorder="1"/>
    <xf numFmtId="0" fontId="0" fillId="0" borderId="20" xfId="0" applyFill="1" applyBorder="1"/>
    <xf numFmtId="0" fontId="11" fillId="0" borderId="0" xfId="4" applyFill="1" applyBorder="1"/>
    <xf numFmtId="0" fontId="38" fillId="0" borderId="16" xfId="0" applyFont="1" applyFill="1" applyBorder="1" applyAlignment="1">
      <alignment vertical="center"/>
    </xf>
    <xf numFmtId="0" fontId="38" fillId="0" borderId="18" xfId="0" applyFont="1" applyFill="1" applyBorder="1" applyAlignment="1">
      <alignment vertical="center"/>
    </xf>
    <xf numFmtId="2" fontId="11" fillId="0" borderId="0" xfId="0" applyNumberFormat="1" applyFont="1" applyFill="1" applyBorder="1" applyAlignment="1">
      <alignment horizontal="center"/>
    </xf>
    <xf numFmtId="2" fontId="11" fillId="0" borderId="18" xfId="4" applyNumberFormat="1" applyFill="1" applyBorder="1" applyAlignment="1">
      <alignment horizontal="center" vertical="center"/>
    </xf>
    <xf numFmtId="0" fontId="11" fillId="0" borderId="13" xfId="4" applyFill="1" applyBorder="1"/>
    <xf numFmtId="2" fontId="11" fillId="0" borderId="13" xfId="0" applyNumberFormat="1" applyFont="1" applyFill="1" applyBorder="1" applyAlignment="1">
      <alignment horizontal="center"/>
    </xf>
    <xf numFmtId="2" fontId="11" fillId="0" borderId="13" xfId="4" applyNumberForma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11" fillId="0" borderId="17" xfId="0" applyFont="1" applyFill="1" applyBorder="1"/>
    <xf numFmtId="0" fontId="39" fillId="0" borderId="17" xfId="0" applyFont="1" applyFill="1" applyBorder="1"/>
    <xf numFmtId="0" fontId="11" fillId="0" borderId="43" xfId="4" applyFill="1"/>
    <xf numFmtId="2" fontId="11" fillId="0" borderId="43" xfId="4" applyNumberFormat="1" applyFill="1" applyAlignment="1">
      <alignment horizontal="center"/>
    </xf>
    <xf numFmtId="16" fontId="9" fillId="31" borderId="7" xfId="0" applyNumberFormat="1" applyFont="1" applyFill="1" applyBorder="1" applyAlignment="1">
      <alignment horizontal="center" vertical="center"/>
    </xf>
    <xf numFmtId="2" fontId="9" fillId="31" borderId="1" xfId="0" applyNumberFormat="1" applyFont="1" applyFill="1" applyBorder="1" applyAlignment="1">
      <alignment horizontal="center" vertical="center"/>
    </xf>
    <xf numFmtId="0" fontId="0" fillId="31" borderId="1" xfId="0" applyFill="1" applyBorder="1"/>
    <xf numFmtId="166" fontId="6" fillId="31" borderId="1" xfId="0" applyNumberFormat="1" applyFont="1" applyFill="1" applyBorder="1" applyAlignment="1">
      <alignment horizontal="center"/>
    </xf>
    <xf numFmtId="166" fontId="6" fillId="31" borderId="1" xfId="0" applyNumberFormat="1" applyFont="1" applyFill="1" applyBorder="1"/>
    <xf numFmtId="166" fontId="6" fillId="31" borderId="1" xfId="0" applyNumberFormat="1" applyFont="1" applyFill="1" applyBorder="1" applyAlignment="1">
      <alignment horizontal="center" vertical="center"/>
    </xf>
    <xf numFmtId="167" fontId="6" fillId="31" borderId="1" xfId="0" applyNumberFormat="1" applyFont="1" applyFill="1" applyBorder="1" applyAlignment="1">
      <alignment horizontal="center" vertical="center"/>
    </xf>
    <xf numFmtId="16" fontId="9" fillId="31" borderId="1" xfId="0" applyNumberFormat="1" applyFont="1" applyFill="1" applyBorder="1" applyAlignment="1">
      <alignment horizontal="center" vertical="center"/>
    </xf>
    <xf numFmtId="0" fontId="0" fillId="31" borderId="38" xfId="0" applyFill="1" applyBorder="1"/>
    <xf numFmtId="2" fontId="6" fillId="31" borderId="1" xfId="0" applyNumberFormat="1" applyFont="1" applyFill="1" applyBorder="1" applyAlignment="1">
      <alignment vertical="center"/>
    </xf>
    <xf numFmtId="0" fontId="6" fillId="31" borderId="7" xfId="0" applyFont="1" applyFill="1" applyBorder="1" applyAlignment="1"/>
    <xf numFmtId="0" fontId="0" fillId="31" borderId="7" xfId="0" applyFill="1" applyBorder="1"/>
    <xf numFmtId="2" fontId="6" fillId="31" borderId="1" xfId="0" applyNumberFormat="1" applyFont="1" applyFill="1" applyBorder="1" applyAlignment="1">
      <alignment horizontal="center" vertical="center"/>
    </xf>
    <xf numFmtId="2" fontId="24" fillId="31" borderId="7" xfId="0" applyNumberFormat="1" applyFont="1" applyFill="1" applyBorder="1" applyAlignment="1">
      <alignment horizontal="center" vertical="center" wrapText="1"/>
    </xf>
    <xf numFmtId="11" fontId="6" fillId="31" borderId="7" xfId="0" applyNumberFormat="1" applyFont="1" applyFill="1" applyBorder="1" applyAlignment="1">
      <alignment horizontal="center" vertical="center"/>
    </xf>
    <xf numFmtId="164" fontId="6" fillId="31" borderId="0" xfId="0" applyNumberFormat="1" applyFont="1" applyFill="1" applyBorder="1" applyAlignment="1">
      <alignment horizontal="center" vertical="center"/>
    </xf>
    <xf numFmtId="0" fontId="0" fillId="31" borderId="0" xfId="0" applyFill="1" applyBorder="1"/>
    <xf numFmtId="16" fontId="9" fillId="31" borderId="0" xfId="0" applyNumberFormat="1" applyFont="1" applyFill="1" applyBorder="1" applyAlignment="1">
      <alignment horizontal="center" vertical="center"/>
    </xf>
    <xf numFmtId="166" fontId="0" fillId="31" borderId="0" xfId="0" applyNumberFormat="1" applyFill="1" applyBorder="1" applyAlignment="1">
      <alignment horizontal="center" vertical="center"/>
    </xf>
    <xf numFmtId="166" fontId="0" fillId="31" borderId="0" xfId="0" applyNumberFormat="1" applyFill="1" applyBorder="1"/>
    <xf numFmtId="0" fontId="0" fillId="31" borderId="11" xfId="0" applyFill="1" applyBorder="1"/>
    <xf numFmtId="2" fontId="6" fillId="31" borderId="7" xfId="0" applyNumberFormat="1" applyFont="1" applyFill="1" applyBorder="1" applyAlignment="1">
      <alignment vertical="center"/>
    </xf>
    <xf numFmtId="2" fontId="24" fillId="31" borderId="1" xfId="0" applyNumberFormat="1" applyFont="1" applyFill="1" applyBorder="1" applyAlignment="1">
      <alignment horizontal="center" vertical="center" wrapText="1"/>
    </xf>
    <xf numFmtId="0" fontId="0" fillId="31" borderId="0" xfId="0" applyFill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horizontal="center" wrapText="1"/>
    </xf>
    <xf numFmtId="16" fontId="9" fillId="7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" fontId="9" fillId="0" borderId="0" xfId="0" applyNumberFormat="1" applyFont="1"/>
    <xf numFmtId="2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16" fontId="11" fillId="0" borderId="0" xfId="0" applyNumberFormat="1" applyFont="1"/>
    <xf numFmtId="0" fontId="6" fillId="0" borderId="0" xfId="0" applyFont="1" applyAlignment="1">
      <alignment horizontal="right" wrapText="1"/>
    </xf>
    <xf numFmtId="0" fontId="40" fillId="0" borderId="0" xfId="0" applyFont="1" applyAlignment="1">
      <alignment horizontal="right" wrapText="1"/>
    </xf>
    <xf numFmtId="164" fontId="6" fillId="0" borderId="0" xfId="0" applyNumberFormat="1" applyFont="1"/>
    <xf numFmtId="164" fontId="0" fillId="0" borderId="0" xfId="0" applyNumberFormat="1"/>
    <xf numFmtId="0" fontId="9" fillId="12" borderId="23" xfId="0" applyFont="1" applyFill="1" applyBorder="1" applyAlignment="1">
      <alignment horizontal="center" vertical="center" wrapText="1"/>
    </xf>
    <xf numFmtId="0" fontId="9" fillId="12" borderId="29" xfId="0" applyFont="1" applyFill="1" applyBorder="1" applyAlignment="1">
      <alignment horizontal="center" vertical="center" wrapText="1"/>
    </xf>
    <xf numFmtId="166" fontId="6" fillId="12" borderId="8" xfId="0" applyNumberFormat="1" applyFont="1" applyFill="1" applyBorder="1" applyAlignment="1">
      <alignment horizontal="center"/>
    </xf>
    <xf numFmtId="166" fontId="6" fillId="12" borderId="8" xfId="0" applyNumberFormat="1" applyFont="1" applyFill="1" applyBorder="1"/>
    <xf numFmtId="166" fontId="6" fillId="12" borderId="8" xfId="0" applyNumberFormat="1" applyFont="1" applyFill="1" applyBorder="1" applyAlignment="1">
      <alignment horizontal="center" vertical="center"/>
    </xf>
    <xf numFmtId="167" fontId="6" fillId="12" borderId="8" xfId="0" applyNumberFormat="1" applyFont="1" applyFill="1" applyBorder="1" applyAlignment="1">
      <alignment horizontal="center" vertical="center"/>
    </xf>
    <xf numFmtId="166" fontId="6" fillId="12" borderId="1" xfId="0" applyNumberFormat="1" applyFont="1" applyFill="1" applyBorder="1" applyAlignment="1">
      <alignment horizontal="center"/>
    </xf>
    <xf numFmtId="166" fontId="6" fillId="12" borderId="1" xfId="0" applyNumberFormat="1" applyFont="1" applyFill="1" applyBorder="1"/>
    <xf numFmtId="166" fontId="6" fillId="12" borderId="1" xfId="0" applyNumberFormat="1" applyFont="1" applyFill="1" applyBorder="1" applyAlignment="1">
      <alignment horizontal="center" vertical="center"/>
    </xf>
    <xf numFmtId="167" fontId="6" fillId="12" borderId="1" xfId="0" applyNumberFormat="1" applyFont="1" applyFill="1" applyBorder="1" applyAlignment="1">
      <alignment horizontal="center" vertical="center"/>
    </xf>
    <xf numFmtId="166" fontId="6" fillId="12" borderId="7" xfId="0" applyNumberFormat="1" applyFont="1" applyFill="1" applyBorder="1" applyAlignment="1">
      <alignment horizontal="center" vertical="center"/>
    </xf>
    <xf numFmtId="167" fontId="6" fillId="12" borderId="7" xfId="0" applyNumberFormat="1" applyFont="1" applyFill="1" applyBorder="1" applyAlignment="1">
      <alignment horizontal="center" vertical="center"/>
    </xf>
    <xf numFmtId="166" fontId="6" fillId="12" borderId="12" xfId="0" applyNumberFormat="1" applyFont="1" applyFill="1" applyBorder="1" applyAlignment="1">
      <alignment horizontal="center"/>
    </xf>
    <xf numFmtId="166" fontId="6" fillId="12" borderId="7" xfId="0" applyNumberFormat="1" applyFont="1" applyFill="1" applyBorder="1" applyAlignment="1">
      <alignment horizontal="center"/>
    </xf>
    <xf numFmtId="166" fontId="6" fillId="12" borderId="7" xfId="0" applyNumberFormat="1" applyFont="1" applyFill="1" applyBorder="1"/>
    <xf numFmtId="167" fontId="6" fillId="12" borderId="38" xfId="0" applyNumberFormat="1" applyFont="1" applyFill="1" applyBorder="1" applyAlignment="1">
      <alignment horizontal="center" vertical="center"/>
    </xf>
    <xf numFmtId="0" fontId="9" fillId="33" borderId="1" xfId="0" applyFont="1" applyFill="1" applyBorder="1" applyAlignment="1">
      <alignment horizontal="center" vertical="center" wrapText="1"/>
    </xf>
    <xf numFmtId="0" fontId="9" fillId="24" borderId="11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0" fontId="9" fillId="29" borderId="1" xfId="0" applyFont="1" applyFill="1" applyBorder="1" applyAlignment="1">
      <alignment horizontal="center" vertical="center" wrapText="1"/>
    </xf>
    <xf numFmtId="0" fontId="9" fillId="35" borderId="1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8" fillId="36" borderId="1" xfId="0" applyFont="1" applyFill="1" applyBorder="1" applyAlignment="1">
      <alignment horizontal="center" vertical="center" wrapText="1"/>
    </xf>
    <xf numFmtId="0" fontId="9" fillId="34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 vertical="center" wrapText="1"/>
    </xf>
    <xf numFmtId="0" fontId="44" fillId="15" borderId="1" xfId="0" applyFont="1" applyFill="1" applyBorder="1" applyAlignment="1">
      <alignment horizontal="center" vertical="center" wrapText="1"/>
    </xf>
    <xf numFmtId="0" fontId="9" fillId="37" borderId="1" xfId="0" applyFont="1" applyFill="1" applyBorder="1" applyAlignment="1">
      <alignment horizontal="center" vertical="center" wrapText="1"/>
    </xf>
    <xf numFmtId="0" fontId="8" fillId="36" borderId="6" xfId="0" applyFont="1" applyFill="1" applyBorder="1" applyAlignment="1">
      <alignment horizontal="center" vertical="center" wrapText="1"/>
    </xf>
    <xf numFmtId="0" fontId="8" fillId="3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11"/>
    <xf numFmtId="0" fontId="47" fillId="0" borderId="0" xfId="0" applyFont="1"/>
    <xf numFmtId="2" fontId="48" fillId="0" borderId="0" xfId="0" quotePrefix="1" applyNumberFormat="1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/>
    </xf>
    <xf numFmtId="2" fontId="0" fillId="0" borderId="0" xfId="0" quotePrefix="1" applyNumberFormat="1" applyFont="1" applyAlignment="1">
      <alignment horizontal="right"/>
    </xf>
    <xf numFmtId="0" fontId="9" fillId="25" borderId="6" xfId="0" applyFont="1" applyFill="1" applyBorder="1" applyAlignment="1">
      <alignment horizontal="center" vertical="center" wrapText="1"/>
    </xf>
    <xf numFmtId="0" fontId="6" fillId="0" borderId="0" xfId="11" applyFont="1"/>
    <xf numFmtId="0" fontId="9" fillId="32" borderId="39" xfId="0" applyFont="1" applyFill="1" applyBorder="1" applyAlignment="1">
      <alignment horizontal="center" vertical="center" wrapText="1"/>
    </xf>
    <xf numFmtId="0" fontId="9" fillId="32" borderId="6" xfId="0" applyFont="1" applyFill="1" applyBorder="1" applyAlignment="1">
      <alignment horizontal="center" vertical="center" wrapText="1"/>
    </xf>
    <xf numFmtId="0" fontId="9" fillId="32" borderId="1" xfId="0" applyFont="1" applyFill="1" applyBorder="1" applyAlignment="1">
      <alignment horizontal="center" vertical="center" wrapText="1"/>
    </xf>
    <xf numFmtId="14" fontId="0" fillId="0" borderId="0" xfId="0" applyNumberFormat="1" applyFont="1"/>
    <xf numFmtId="0" fontId="9" fillId="39" borderId="2" xfId="0" applyFont="1" applyFill="1" applyBorder="1" applyAlignment="1">
      <alignment horizontal="center" vertical="center" wrapText="1"/>
    </xf>
    <xf numFmtId="0" fontId="9" fillId="39" borderId="0" xfId="0" applyFont="1" applyFill="1" applyBorder="1" applyAlignment="1">
      <alignment horizontal="center" vertical="center" wrapText="1"/>
    </xf>
    <xf numFmtId="2" fontId="6" fillId="0" borderId="7" xfId="11" applyNumberFormat="1" applyFont="1" applyBorder="1" applyAlignment="1">
      <alignment horizontal="center" vertical="center"/>
    </xf>
    <xf numFmtId="2" fontId="6" fillId="0" borderId="25" xfId="11" applyNumberFormat="1" applyFont="1" applyBorder="1" applyAlignment="1">
      <alignment horizontal="center" vertical="center"/>
    </xf>
    <xf numFmtId="2" fontId="6" fillId="0" borderId="8" xfId="11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6" fillId="0" borderId="0" xfId="1" applyFont="1"/>
    <xf numFmtId="0" fontId="46" fillId="38" borderId="1" xfId="1" applyFont="1" applyFill="1" applyBorder="1" applyAlignment="1">
      <alignment horizontal="center" vertical="center"/>
    </xf>
    <xf numFmtId="0" fontId="46" fillId="38" borderId="11" xfId="1" applyFont="1" applyFill="1" applyBorder="1" applyAlignment="1">
      <alignment horizontal="center" vertical="center"/>
    </xf>
    <xf numFmtId="2" fontId="45" fillId="0" borderId="7" xfId="1" applyNumberFormat="1" applyFont="1" applyBorder="1" applyAlignment="1">
      <alignment horizontal="center" vertical="center"/>
    </xf>
    <xf numFmtId="164" fontId="45" fillId="0" borderId="7" xfId="1" applyNumberFormat="1" applyFont="1" applyBorder="1" applyAlignment="1">
      <alignment horizontal="center" vertical="center"/>
    </xf>
    <xf numFmtId="2" fontId="45" fillId="0" borderId="25" xfId="1" applyNumberFormat="1" applyFont="1" applyBorder="1" applyAlignment="1">
      <alignment horizontal="center" vertical="center"/>
    </xf>
    <xf numFmtId="164" fontId="45" fillId="0" borderId="25" xfId="1" applyNumberFormat="1" applyFont="1" applyBorder="1" applyAlignment="1">
      <alignment horizontal="center" vertical="center"/>
    </xf>
    <xf numFmtId="2" fontId="45" fillId="0" borderId="8" xfId="1" applyNumberFormat="1" applyFont="1" applyBorder="1" applyAlignment="1">
      <alignment horizontal="center" vertical="center"/>
    </xf>
    <xf numFmtId="164" fontId="45" fillId="0" borderId="8" xfId="1" applyNumberFormat="1" applyFont="1" applyBorder="1" applyAlignment="1">
      <alignment horizontal="center" vertical="center"/>
    </xf>
    <xf numFmtId="0" fontId="45" fillId="0" borderId="10" xfId="1" applyFont="1" applyBorder="1" applyAlignment="1">
      <alignment horizontal="center" vertical="center"/>
    </xf>
    <xf numFmtId="0" fontId="32" fillId="0" borderId="0" xfId="1"/>
    <xf numFmtId="0" fontId="46" fillId="0" borderId="1" xfId="1" applyFont="1" applyBorder="1" applyAlignment="1">
      <alignment horizontal="center" vertical="center"/>
    </xf>
    <xf numFmtId="164" fontId="45" fillId="0" borderId="1" xfId="1" applyNumberFormat="1" applyFont="1" applyBorder="1" applyAlignment="1">
      <alignment horizontal="center" vertical="center"/>
    </xf>
    <xf numFmtId="0" fontId="45" fillId="0" borderId="0" xfId="1" applyFont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9" fillId="25" borderId="6" xfId="0" applyFont="1" applyFill="1" applyBorder="1" applyAlignment="1">
      <alignment horizontal="center" vertical="center" wrapText="1"/>
    </xf>
    <xf numFmtId="0" fontId="9" fillId="25" borderId="39" xfId="0" applyFont="1" applyFill="1" applyBorder="1" applyAlignment="1">
      <alignment horizontal="center" vertical="center" wrapText="1"/>
    </xf>
    <xf numFmtId="0" fontId="9" fillId="25" borderId="11" xfId="0" applyFont="1" applyFill="1" applyBorder="1" applyAlignment="1">
      <alignment horizontal="center" vertical="center" wrapText="1"/>
    </xf>
    <xf numFmtId="0" fontId="9" fillId="32" borderId="6" xfId="0" applyFont="1" applyFill="1" applyBorder="1" applyAlignment="1">
      <alignment horizontal="center" vertical="center" wrapText="1"/>
    </xf>
    <xf numFmtId="0" fontId="9" fillId="32" borderId="39" xfId="0" applyFont="1" applyFill="1" applyBorder="1" applyAlignment="1">
      <alignment horizontal="center" vertical="center" wrapText="1"/>
    </xf>
    <xf numFmtId="0" fontId="9" fillId="32" borderId="11" xfId="0" applyFont="1" applyFill="1" applyBorder="1" applyAlignment="1">
      <alignment horizontal="center" vertical="center" wrapText="1"/>
    </xf>
    <xf numFmtId="0" fontId="9" fillId="13" borderId="6" xfId="0" applyFont="1" applyFill="1" applyBorder="1" applyAlignment="1">
      <alignment horizontal="center" vertical="center"/>
    </xf>
    <xf numFmtId="0" fontId="9" fillId="13" borderId="39" xfId="0" applyFont="1" applyFill="1" applyBorder="1" applyAlignment="1">
      <alignment horizontal="center" vertical="center"/>
    </xf>
    <xf numFmtId="0" fontId="9" fillId="13" borderId="11" xfId="0" applyFont="1" applyFill="1" applyBorder="1" applyAlignment="1">
      <alignment horizontal="center" vertical="center"/>
    </xf>
    <xf numFmtId="0" fontId="9" fillId="35" borderId="6" xfId="0" applyFont="1" applyFill="1" applyBorder="1" applyAlignment="1">
      <alignment horizontal="center" vertical="center" wrapText="1"/>
    </xf>
    <xf numFmtId="0" fontId="9" fillId="35" borderId="39" xfId="0" applyFont="1" applyFill="1" applyBorder="1" applyAlignment="1">
      <alignment horizontal="center" vertical="center" wrapText="1"/>
    </xf>
    <xf numFmtId="0" fontId="9" fillId="35" borderId="11" xfId="0" applyFont="1" applyFill="1" applyBorder="1" applyAlignment="1">
      <alignment horizontal="center" vertical="center" wrapText="1"/>
    </xf>
    <xf numFmtId="0" fontId="9" fillId="29" borderId="6" xfId="0" applyFont="1" applyFill="1" applyBorder="1" applyAlignment="1">
      <alignment horizontal="center" vertical="center" wrapText="1"/>
    </xf>
    <xf numFmtId="0" fontId="9" fillId="29" borderId="39" xfId="0" applyFont="1" applyFill="1" applyBorder="1" applyAlignment="1">
      <alignment horizontal="center" vertical="center" wrapText="1"/>
    </xf>
    <xf numFmtId="0" fontId="9" fillId="29" borderId="11" xfId="0" applyFont="1" applyFill="1" applyBorder="1" applyAlignment="1">
      <alignment horizontal="center" vertical="center" wrapText="1"/>
    </xf>
    <xf numFmtId="0" fontId="9" fillId="36" borderId="6" xfId="0" applyFont="1" applyFill="1" applyBorder="1" applyAlignment="1">
      <alignment horizontal="center" vertical="center" wrapText="1"/>
    </xf>
    <xf numFmtId="0" fontId="9" fillId="36" borderId="39" xfId="0" applyFont="1" applyFill="1" applyBorder="1" applyAlignment="1">
      <alignment horizontal="center" vertical="center" wrapText="1"/>
    </xf>
    <xf numFmtId="0" fontId="9" fillId="36" borderId="11" xfId="0" applyFont="1" applyFill="1" applyBorder="1" applyAlignment="1">
      <alignment horizontal="center" vertical="center" wrapText="1"/>
    </xf>
    <xf numFmtId="0" fontId="9" fillId="15" borderId="6" xfId="0" applyFont="1" applyFill="1" applyBorder="1" applyAlignment="1">
      <alignment horizontal="center" vertical="center"/>
    </xf>
    <xf numFmtId="0" fontId="9" fillId="15" borderId="39" xfId="0" applyFont="1" applyFill="1" applyBorder="1" applyAlignment="1">
      <alignment horizontal="center" vertical="center"/>
    </xf>
    <xf numFmtId="0" fontId="9" fillId="15" borderId="11" xfId="0" applyFont="1" applyFill="1" applyBorder="1" applyAlignment="1">
      <alignment horizontal="center" vertical="center"/>
    </xf>
    <xf numFmtId="0" fontId="9" fillId="18" borderId="23" xfId="0" applyFont="1" applyFill="1" applyBorder="1" applyAlignment="1">
      <alignment horizontal="center" vertical="center" wrapText="1"/>
    </xf>
    <xf numFmtId="0" fontId="9" fillId="17" borderId="23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 wrapText="1"/>
    </xf>
    <xf numFmtId="0" fontId="9" fillId="12" borderId="23" xfId="0" applyFont="1" applyFill="1" applyBorder="1" applyAlignment="1">
      <alignment horizontal="center" vertical="center"/>
    </xf>
    <xf numFmtId="0" fontId="9" fillId="17" borderId="7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/>
    </xf>
    <xf numFmtId="0" fontId="9" fillId="28" borderId="6" xfId="0" applyFont="1" applyFill="1" applyBorder="1" applyAlignment="1">
      <alignment horizontal="center"/>
    </xf>
    <xf numFmtId="0" fontId="9" fillId="28" borderId="39" xfId="0" applyFont="1" applyFill="1" applyBorder="1" applyAlignment="1">
      <alignment horizontal="center"/>
    </xf>
    <xf numFmtId="0" fontId="9" fillId="28" borderId="11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 textRotation="90"/>
    </xf>
    <xf numFmtId="0" fontId="9" fillId="12" borderId="39" xfId="0" applyFont="1" applyFill="1" applyBorder="1" applyAlignment="1">
      <alignment horizontal="center"/>
    </xf>
    <xf numFmtId="0" fontId="9" fillId="14" borderId="39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center" textRotation="90"/>
    </xf>
    <xf numFmtId="0" fontId="9" fillId="21" borderId="0" xfId="0" applyFont="1" applyFill="1" applyBorder="1" applyAlignment="1">
      <alignment horizontal="center" vertical="center"/>
    </xf>
    <xf numFmtId="2" fontId="18" fillId="12" borderId="14" xfId="0" applyNumberFormat="1" applyFont="1" applyFill="1" applyBorder="1" applyAlignment="1">
      <alignment horizontal="center" vertical="center"/>
    </xf>
    <xf numFmtId="2" fontId="18" fillId="12" borderId="15" xfId="0" applyNumberFormat="1" applyFont="1" applyFill="1" applyBorder="1" applyAlignment="1">
      <alignment horizontal="center" vertical="center"/>
    </xf>
    <xf numFmtId="2" fontId="18" fillId="12" borderId="16" xfId="0" applyNumberFormat="1" applyFont="1" applyFill="1" applyBorder="1" applyAlignment="1">
      <alignment horizontal="center" vertical="center"/>
    </xf>
    <xf numFmtId="0" fontId="17" fillId="21" borderId="22" xfId="0" applyFont="1" applyFill="1" applyBorder="1" applyAlignment="1">
      <alignment horizontal="center" vertical="center" wrapText="1"/>
    </xf>
    <xf numFmtId="0" fontId="17" fillId="21" borderId="23" xfId="0" applyFont="1" applyFill="1" applyBorder="1" applyAlignment="1">
      <alignment horizontal="center" vertical="center" wrapText="1"/>
    </xf>
    <xf numFmtId="0" fontId="18" fillId="21" borderId="23" xfId="0" applyFont="1" applyFill="1" applyBorder="1" applyAlignment="1">
      <alignment horizontal="center" vertical="center" wrapText="1"/>
    </xf>
    <xf numFmtId="0" fontId="18" fillId="21" borderId="24" xfId="0" applyFont="1" applyFill="1" applyBorder="1" applyAlignment="1">
      <alignment horizontal="center" vertical="center" wrapText="1"/>
    </xf>
    <xf numFmtId="0" fontId="20" fillId="10" borderId="0" xfId="0" applyFont="1" applyFill="1" applyBorder="1" applyAlignment="1">
      <alignment horizontal="center" vertical="center" textRotation="90"/>
    </xf>
    <xf numFmtId="2" fontId="18" fillId="12" borderId="33" xfId="0" applyNumberFormat="1" applyFont="1" applyFill="1" applyBorder="1" applyAlignment="1">
      <alignment horizontal="center" vertical="center"/>
    </xf>
    <xf numFmtId="2" fontId="18" fillId="12" borderId="30" xfId="0" applyNumberFormat="1" applyFont="1" applyFill="1" applyBorder="1" applyAlignment="1">
      <alignment horizontal="center" vertical="center"/>
    </xf>
    <xf numFmtId="2" fontId="18" fillId="12" borderId="31" xfId="0" applyNumberFormat="1" applyFont="1" applyFill="1" applyBorder="1" applyAlignment="1">
      <alignment horizontal="center" vertical="center"/>
    </xf>
    <xf numFmtId="0" fontId="9" fillId="21" borderId="4" xfId="0" applyFont="1" applyFill="1" applyBorder="1" applyAlignment="1">
      <alignment horizontal="center" vertical="center"/>
    </xf>
    <xf numFmtId="0" fontId="17" fillId="21" borderId="33" xfId="0" applyFont="1" applyFill="1" applyBorder="1" applyAlignment="1">
      <alignment horizontal="center" vertical="center" wrapText="1"/>
    </xf>
    <xf numFmtId="0" fontId="17" fillId="21" borderId="30" xfId="0" applyFont="1" applyFill="1" applyBorder="1" applyAlignment="1">
      <alignment horizontal="center" vertical="center" wrapText="1"/>
    </xf>
    <xf numFmtId="0" fontId="17" fillId="21" borderId="32" xfId="0" applyFont="1" applyFill="1" applyBorder="1" applyAlignment="1">
      <alignment horizontal="center" vertical="center" wrapText="1"/>
    </xf>
    <xf numFmtId="0" fontId="17" fillId="21" borderId="29" xfId="0" applyFont="1" applyFill="1" applyBorder="1" applyAlignment="1">
      <alignment horizontal="center" vertical="center" wrapText="1"/>
    </xf>
    <xf numFmtId="0" fontId="18" fillId="21" borderId="29" xfId="0" applyFont="1" applyFill="1" applyBorder="1" applyAlignment="1">
      <alignment horizontal="center" vertical="center" wrapText="1"/>
    </xf>
    <xf numFmtId="0" fontId="18" fillId="21" borderId="30" xfId="0" applyFont="1" applyFill="1" applyBorder="1" applyAlignment="1">
      <alignment horizontal="center" vertical="center" wrapText="1"/>
    </xf>
    <xf numFmtId="0" fontId="18" fillId="21" borderId="3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16" fontId="10" fillId="13" borderId="0" xfId="0" applyNumberFormat="1" applyFont="1" applyFill="1" applyBorder="1" applyAlignment="1">
      <alignment horizontal="center" vertical="center" textRotation="90"/>
    </xf>
    <xf numFmtId="0" fontId="10" fillId="13" borderId="0" xfId="0" applyFont="1" applyFill="1" applyBorder="1" applyAlignment="1">
      <alignment horizontal="center" vertical="center" textRotation="90"/>
    </xf>
    <xf numFmtId="0" fontId="9" fillId="21" borderId="1" xfId="0" applyFont="1" applyFill="1" applyBorder="1" applyAlignment="1">
      <alignment horizontal="center" vertical="center"/>
    </xf>
    <xf numFmtId="0" fontId="9" fillId="21" borderId="8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 textRotation="90"/>
    </xf>
    <xf numFmtId="0" fontId="9" fillId="17" borderId="1" xfId="0" applyFont="1" applyFill="1" applyBorder="1" applyAlignment="1">
      <alignment horizontal="center" vertical="center"/>
    </xf>
  </cellXfs>
  <cellStyles count="12">
    <cellStyle name="Good" xfId="3" builtinId="26"/>
    <cellStyle name="Normal" xfId="0" builtinId="0"/>
    <cellStyle name="Normal 10" xfId="11" xr:uid="{E68E5AB6-91FF-CC4A-94A4-157787906F9A}"/>
    <cellStyle name="Normal 2" xfId="1" xr:uid="{00000000-0005-0000-0000-000003000000}"/>
    <cellStyle name="Normal 3" xfId="2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  <cellStyle name="Normal 8" xfId="9" xr:uid="{00000000-0005-0000-0000-000009000000}"/>
    <cellStyle name="Normal 9" xfId="10" xr:uid="{00000000-0005-0000-0000-00000A000000}"/>
    <cellStyle name="Total" xfId="4" builtinId="2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  <color rgb="FFCCFFCC"/>
      <color rgb="FFFFFF66"/>
      <color rgb="FF66FF99"/>
      <color rgb="FF99CCFF"/>
      <color rgb="FFFFCC99"/>
      <color rgb="FFFF99CC"/>
      <color rgb="FF00FFFF"/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Averaged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N1</c:v>
          </c:tx>
          <c:spPr>
            <a:ln w="31750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'Crazy experimental norm'!$L$3:$L$12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norm'!$M$3:$M$12</c:f>
              <c:numCache>
                <c:formatCode>General</c:formatCode>
                <c:ptCount val="10"/>
                <c:pt idx="0" formatCode="0.00">
                  <c:v>81.906632575163684</c:v>
                </c:pt>
                <c:pt idx="1">
                  <c:v>62.731338733389371</c:v>
                </c:pt>
                <c:pt idx="2">
                  <c:v>140.55445082814666</c:v>
                </c:pt>
                <c:pt idx="3">
                  <c:v>37.417579215708287</c:v>
                </c:pt>
                <c:pt idx="4" formatCode="0.00">
                  <c:v>55.945816810915069</c:v>
                </c:pt>
                <c:pt idx="5">
                  <c:v>33.457275632539393</c:v>
                </c:pt>
                <c:pt idx="6">
                  <c:v>33.978227246713516</c:v>
                </c:pt>
                <c:pt idx="7">
                  <c:v>40.765890118004769</c:v>
                </c:pt>
                <c:pt idx="8" formatCode="0.00">
                  <c:v>27.663295666656275</c:v>
                </c:pt>
                <c:pt idx="9">
                  <c:v>23.366701548703162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8-4879-A752-56657926F23B}"/>
            </c:ext>
          </c:extLst>
        </c:ser>
        <c:ser>
          <c:idx val="1"/>
          <c:order val="1"/>
          <c:tx>
            <c:v>N2</c:v>
          </c:tx>
          <c:spPr>
            <a:ln w="31750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'Crazy experimental norm'!$L$18:$L$27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norm'!$M$18:$M$27</c:f>
              <c:numCache>
                <c:formatCode>General</c:formatCode>
                <c:ptCount val="10"/>
                <c:pt idx="0" formatCode="0.00">
                  <c:v>59.714846786707746</c:v>
                </c:pt>
                <c:pt idx="1">
                  <c:v>52.963441264812957</c:v>
                </c:pt>
                <c:pt idx="2">
                  <c:v>135.19927276790963</c:v>
                </c:pt>
                <c:pt idx="3">
                  <c:v>31.228123440941907</c:v>
                </c:pt>
                <c:pt idx="4" formatCode="0.00">
                  <c:v>46.54049535064275</c:v>
                </c:pt>
                <c:pt idx="5">
                  <c:v>21.645156743067769</c:v>
                </c:pt>
                <c:pt idx="6">
                  <c:v>29.743005005837571</c:v>
                </c:pt>
                <c:pt idx="7">
                  <c:v>27.906082053272634</c:v>
                </c:pt>
                <c:pt idx="8" formatCode="0.00">
                  <c:v>26.137599565821411</c:v>
                </c:pt>
                <c:pt idx="9">
                  <c:v>29.501223974543539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98-4879-A752-56657926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2272"/>
        <c:axId val="296581712"/>
      </c:scatterChart>
      <c:scatterChart>
        <c:scatterStyle val="lineMarker"/>
        <c:varyColors val="0"/>
        <c:ser>
          <c:idx val="4"/>
          <c:order val="2"/>
          <c:tx>
            <c:v>% positivity</c:v>
          </c:tx>
          <c:spPr>
            <a:ln w="3492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31750">
                <a:solidFill>
                  <a:schemeClr val="accent6"/>
                </a:solidFill>
              </a:ln>
              <a:effectLst/>
            </c:spPr>
          </c:marker>
          <c:xVal>
            <c:numRef>
              <c:f>'Ottawa community data'!$A$4:$A$155</c:f>
              <c:numCache>
                <c:formatCode>m/d/yy</c:formatCode>
                <c:ptCount val="152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</c:numCache>
            </c:numRef>
          </c:xVal>
          <c:yVal>
            <c:numRef>
              <c:f>'Ottawa community data'!$N$4:$N$155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4.2553191489361701</c:v>
                </c:pt>
                <c:pt idx="39">
                  <c:v>1.7241379310344827</c:v>
                </c:pt>
                <c:pt idx="40">
                  <c:v>4.5454545454545459</c:v>
                </c:pt>
                <c:pt idx="41">
                  <c:v>1.8404907975460123</c:v>
                </c:pt>
                <c:pt idx="42">
                  <c:v>1.6</c:v>
                </c:pt>
                <c:pt idx="43">
                  <c:v>1.1494252873563218</c:v>
                </c:pt>
                <c:pt idx="44">
                  <c:v>0.66666666666666674</c:v>
                </c:pt>
                <c:pt idx="45">
                  <c:v>2.1052631578947367</c:v>
                </c:pt>
                <c:pt idx="46">
                  <c:v>1.9230769230769231</c:v>
                </c:pt>
                <c:pt idx="47">
                  <c:v>1.1627906976744187</c:v>
                </c:pt>
                <c:pt idx="48">
                  <c:v>1.837270341207349</c:v>
                </c:pt>
                <c:pt idx="49">
                  <c:v>1.4285714285714286</c:v>
                </c:pt>
                <c:pt idx="50">
                  <c:v>4.5662100456620998</c:v>
                </c:pt>
                <c:pt idx="51">
                  <c:v>2.3305084745762712</c:v>
                </c:pt>
                <c:pt idx="52">
                  <c:v>6.2256809338521402</c:v>
                </c:pt>
                <c:pt idx="53">
                  <c:v>3.1545741324921135</c:v>
                </c:pt>
                <c:pt idx="54">
                  <c:v>3.5279805352798053</c:v>
                </c:pt>
                <c:pt idx="55">
                  <c:v>8.085106382978724</c:v>
                </c:pt>
                <c:pt idx="56">
                  <c:v>5.0387596899224807</c:v>
                </c:pt>
                <c:pt idx="57">
                  <c:v>8.6820083682008367</c:v>
                </c:pt>
                <c:pt idx="58">
                  <c:v>6.0085836909871242</c:v>
                </c:pt>
                <c:pt idx="59">
                  <c:v>6.4718162839248432</c:v>
                </c:pt>
                <c:pt idx="60">
                  <c:v>6.9930069930069934</c:v>
                </c:pt>
                <c:pt idx="61">
                  <c:v>12.075471698113208</c:v>
                </c:pt>
                <c:pt idx="62">
                  <c:v>5.2631578947368416</c:v>
                </c:pt>
                <c:pt idx="63">
                  <c:v>10.820895522388058</c:v>
                </c:pt>
                <c:pt idx="64">
                  <c:v>15.714285714285714</c:v>
                </c:pt>
                <c:pt idx="65">
                  <c:v>14.545454545454545</c:v>
                </c:pt>
                <c:pt idx="66">
                  <c:v>8.0188679245283012</c:v>
                </c:pt>
                <c:pt idx="67">
                  <c:v>16.25</c:v>
                </c:pt>
                <c:pt idx="68">
                  <c:v>10.526315789473683</c:v>
                </c:pt>
                <c:pt idx="69">
                  <c:v>19.548872180451127</c:v>
                </c:pt>
                <c:pt idx="70">
                  <c:v>15.753424657534246</c:v>
                </c:pt>
                <c:pt idx="71">
                  <c:v>9.0163934426229506</c:v>
                </c:pt>
                <c:pt idx="72">
                  <c:v>11.570247933884298</c:v>
                </c:pt>
                <c:pt idx="73">
                  <c:v>17.446808510638299</c:v>
                </c:pt>
                <c:pt idx="74">
                  <c:v>3.804347826086957</c:v>
                </c:pt>
                <c:pt idx="75">
                  <c:v>22.448979591836736</c:v>
                </c:pt>
                <c:pt idx="76">
                  <c:v>7.8740157480314963</c:v>
                </c:pt>
                <c:pt idx="77">
                  <c:v>6.8259385665529013</c:v>
                </c:pt>
                <c:pt idx="78">
                  <c:v>7.3529411764705888</c:v>
                </c:pt>
                <c:pt idx="79">
                  <c:v>8.761329305135952</c:v>
                </c:pt>
                <c:pt idx="80">
                  <c:v>5.7569296375266523</c:v>
                </c:pt>
                <c:pt idx="81">
                  <c:v>4.8681541582150096</c:v>
                </c:pt>
                <c:pt idx="82">
                  <c:v>8.3870967741935498</c:v>
                </c:pt>
                <c:pt idx="83">
                  <c:v>8.1570996978851973</c:v>
                </c:pt>
                <c:pt idx="84">
                  <c:v>6.563706563706563</c:v>
                </c:pt>
                <c:pt idx="85">
                  <c:v>10.126582278481013</c:v>
                </c:pt>
                <c:pt idx="86">
                  <c:v>8.6065573770491799</c:v>
                </c:pt>
                <c:pt idx="87">
                  <c:v>8.5106382978723403</c:v>
                </c:pt>
                <c:pt idx="88">
                  <c:v>7.2072072072072073</c:v>
                </c:pt>
                <c:pt idx="89">
                  <c:v>5.9880239520958085</c:v>
                </c:pt>
                <c:pt idx="90">
                  <c:v>8.2822085889570545</c:v>
                </c:pt>
                <c:pt idx="91">
                  <c:v>3.3527696793002915</c:v>
                </c:pt>
                <c:pt idx="92">
                  <c:v>2.3094688221709005</c:v>
                </c:pt>
                <c:pt idx="93">
                  <c:v>5.0335570469798654</c:v>
                </c:pt>
                <c:pt idx="94">
                  <c:v>3.6866359447004609</c:v>
                </c:pt>
                <c:pt idx="95">
                  <c:v>7.4313408723747978</c:v>
                </c:pt>
                <c:pt idx="96">
                  <c:v>2.5454545454545454</c:v>
                </c:pt>
                <c:pt idx="97">
                  <c:v>4.1147132169576057</c:v>
                </c:pt>
                <c:pt idx="98">
                  <c:v>2.1319796954314718</c:v>
                </c:pt>
                <c:pt idx="99">
                  <c:v>3.1683168316831685</c:v>
                </c:pt>
                <c:pt idx="100">
                  <c:v>0.91533180778032042</c:v>
                </c:pt>
                <c:pt idx="101">
                  <c:v>2.2132796780684103</c:v>
                </c:pt>
                <c:pt idx="102">
                  <c:v>3.4846884899683213</c:v>
                </c:pt>
                <c:pt idx="103">
                  <c:v>2.4364406779661016</c:v>
                </c:pt>
                <c:pt idx="104">
                  <c:v>2.3769100169779285</c:v>
                </c:pt>
                <c:pt idx="105">
                  <c:v>7.1065989847715745</c:v>
                </c:pt>
                <c:pt idx="106">
                  <c:v>6.2200956937799043</c:v>
                </c:pt>
                <c:pt idx="107">
                  <c:v>8.2987551867219906</c:v>
                </c:pt>
                <c:pt idx="108">
                  <c:v>6.4367816091954024</c:v>
                </c:pt>
                <c:pt idx="109">
                  <c:v>3.6544850498338874</c:v>
                </c:pt>
                <c:pt idx="110">
                  <c:v>2.6490066225165565</c:v>
                </c:pt>
                <c:pt idx="111">
                  <c:v>3.0581039755351682</c:v>
                </c:pt>
                <c:pt idx="112">
                  <c:v>4.2105263157894735</c:v>
                </c:pt>
                <c:pt idx="113">
                  <c:v>4.2105263157894735</c:v>
                </c:pt>
                <c:pt idx="114">
                  <c:v>1.088646967340591</c:v>
                </c:pt>
                <c:pt idx="115">
                  <c:v>1.2903225806451613</c:v>
                </c:pt>
                <c:pt idx="116">
                  <c:v>0.62421972534332082</c:v>
                </c:pt>
                <c:pt idx="117">
                  <c:v>1.2787723785166241</c:v>
                </c:pt>
                <c:pt idx="118">
                  <c:v>2.083333333333333</c:v>
                </c:pt>
                <c:pt idx="119">
                  <c:v>0.76335877862595414</c:v>
                </c:pt>
                <c:pt idx="120">
                  <c:v>0.73710073710073709</c:v>
                </c:pt>
                <c:pt idx="121">
                  <c:v>3.2119914346895073</c:v>
                </c:pt>
                <c:pt idx="122">
                  <c:v>0.87976539589442826</c:v>
                </c:pt>
                <c:pt idx="123">
                  <c:v>2.0725388601036272</c:v>
                </c:pt>
                <c:pt idx="124">
                  <c:v>2.0592020592020592</c:v>
                </c:pt>
                <c:pt idx="125">
                  <c:v>0.93896713615023475</c:v>
                </c:pt>
                <c:pt idx="126">
                  <c:v>0.81632653061224492</c:v>
                </c:pt>
                <c:pt idx="127">
                  <c:v>0.99750623441396502</c:v>
                </c:pt>
                <c:pt idx="128">
                  <c:v>0.70422535211267612</c:v>
                </c:pt>
                <c:pt idx="129">
                  <c:v>0.5494505494505495</c:v>
                </c:pt>
                <c:pt idx="130">
                  <c:v>0.66225165562913912</c:v>
                </c:pt>
                <c:pt idx="131">
                  <c:v>1.5521064301552108</c:v>
                </c:pt>
                <c:pt idx="132">
                  <c:v>0.36585365853658541</c:v>
                </c:pt>
                <c:pt idx="133">
                  <c:v>0</c:v>
                </c:pt>
                <c:pt idx="134">
                  <c:v>1.1467889908256881</c:v>
                </c:pt>
                <c:pt idx="135">
                  <c:v>0.29585798816568049</c:v>
                </c:pt>
                <c:pt idx="136">
                  <c:v>0.78247261345852892</c:v>
                </c:pt>
                <c:pt idx="137">
                  <c:v>0.48780487804878048</c:v>
                </c:pt>
                <c:pt idx="138">
                  <c:v>0.28382213812677387</c:v>
                </c:pt>
                <c:pt idx="139">
                  <c:v>0.17094017094017094</c:v>
                </c:pt>
                <c:pt idx="140">
                  <c:v>0.70126227208976155</c:v>
                </c:pt>
                <c:pt idx="141">
                  <c:v>0.65146579804560267</c:v>
                </c:pt>
                <c:pt idx="142">
                  <c:v>0.42735042735042739</c:v>
                </c:pt>
                <c:pt idx="143">
                  <c:v>0.2061855670103093</c:v>
                </c:pt>
                <c:pt idx="144">
                  <c:v>0.30241935483870969</c:v>
                </c:pt>
                <c:pt idx="145">
                  <c:v>0.26881720430107531</c:v>
                </c:pt>
                <c:pt idx="146">
                  <c:v>0.10905125408942204</c:v>
                </c:pt>
                <c:pt idx="147">
                  <c:v>0.40733197556008144</c:v>
                </c:pt>
                <c:pt idx="148">
                  <c:v>0.41493775933609961</c:v>
                </c:pt>
                <c:pt idx="149">
                  <c:v>0.59523809523809523</c:v>
                </c:pt>
                <c:pt idx="150">
                  <c:v>0.35714285714285715</c:v>
                </c:pt>
                <c:pt idx="151">
                  <c:v>0.18726591760299627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98-4879-A752-56657926F23B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'Ottawa community data'!$A$4:$A$155</c:f>
              <c:numCache>
                <c:formatCode>m/d/yy</c:formatCode>
                <c:ptCount val="152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</c:numCache>
            </c:numRef>
          </c:xVal>
          <c:yVal>
            <c:numRef>
              <c:f>'Ottawa community data'!$L$4:$L$155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6</c:v>
                </c:pt>
                <c:pt idx="46">
                  <c:v>4</c:v>
                </c:pt>
                <c:pt idx="47">
                  <c:v>3</c:v>
                </c:pt>
                <c:pt idx="48">
                  <c:v>7</c:v>
                </c:pt>
                <c:pt idx="49">
                  <c:v>4</c:v>
                </c:pt>
                <c:pt idx="50">
                  <c:v>10</c:v>
                </c:pt>
                <c:pt idx="51">
                  <c:v>11</c:v>
                </c:pt>
                <c:pt idx="52">
                  <c:v>16</c:v>
                </c:pt>
                <c:pt idx="53">
                  <c:v>10</c:v>
                </c:pt>
                <c:pt idx="54">
                  <c:v>29</c:v>
                </c:pt>
                <c:pt idx="55">
                  <c:v>38</c:v>
                </c:pt>
                <c:pt idx="56">
                  <c:v>13</c:v>
                </c:pt>
                <c:pt idx="57">
                  <c:v>83</c:v>
                </c:pt>
                <c:pt idx="58">
                  <c:v>98</c:v>
                </c:pt>
                <c:pt idx="59">
                  <c:v>62</c:v>
                </c:pt>
                <c:pt idx="60">
                  <c:v>10</c:v>
                </c:pt>
                <c:pt idx="61">
                  <c:v>32</c:v>
                </c:pt>
                <c:pt idx="62">
                  <c:v>14</c:v>
                </c:pt>
                <c:pt idx="63">
                  <c:v>29</c:v>
                </c:pt>
                <c:pt idx="64">
                  <c:v>22</c:v>
                </c:pt>
                <c:pt idx="65">
                  <c:v>24</c:v>
                </c:pt>
                <c:pt idx="66">
                  <c:v>17</c:v>
                </c:pt>
                <c:pt idx="67">
                  <c:v>26</c:v>
                </c:pt>
                <c:pt idx="68">
                  <c:v>20</c:v>
                </c:pt>
                <c:pt idx="69">
                  <c:v>26</c:v>
                </c:pt>
                <c:pt idx="70">
                  <c:v>23</c:v>
                </c:pt>
                <c:pt idx="71">
                  <c:v>11</c:v>
                </c:pt>
                <c:pt idx="72">
                  <c:v>14</c:v>
                </c:pt>
                <c:pt idx="73">
                  <c:v>41</c:v>
                </c:pt>
                <c:pt idx="74">
                  <c:v>7</c:v>
                </c:pt>
                <c:pt idx="75">
                  <c:v>66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29</c:v>
                </c:pt>
                <c:pt idx="80">
                  <c:v>27</c:v>
                </c:pt>
                <c:pt idx="81">
                  <c:v>24</c:v>
                </c:pt>
                <c:pt idx="82">
                  <c:v>26</c:v>
                </c:pt>
                <c:pt idx="83">
                  <c:v>27</c:v>
                </c:pt>
                <c:pt idx="84">
                  <c:v>17</c:v>
                </c:pt>
                <c:pt idx="85">
                  <c:v>24</c:v>
                </c:pt>
                <c:pt idx="86">
                  <c:v>21</c:v>
                </c:pt>
                <c:pt idx="87">
                  <c:v>32</c:v>
                </c:pt>
                <c:pt idx="88">
                  <c:v>24</c:v>
                </c:pt>
                <c:pt idx="89">
                  <c:v>20</c:v>
                </c:pt>
                <c:pt idx="90">
                  <c:v>27</c:v>
                </c:pt>
                <c:pt idx="91">
                  <c:v>23</c:v>
                </c:pt>
                <c:pt idx="92">
                  <c:v>10</c:v>
                </c:pt>
                <c:pt idx="93">
                  <c:v>30</c:v>
                </c:pt>
                <c:pt idx="94">
                  <c:v>16</c:v>
                </c:pt>
                <c:pt idx="95">
                  <c:v>46</c:v>
                </c:pt>
                <c:pt idx="96">
                  <c:v>14</c:v>
                </c:pt>
                <c:pt idx="97">
                  <c:v>33</c:v>
                </c:pt>
                <c:pt idx="98">
                  <c:v>21</c:v>
                </c:pt>
                <c:pt idx="99">
                  <c:v>16</c:v>
                </c:pt>
                <c:pt idx="100">
                  <c:v>8</c:v>
                </c:pt>
                <c:pt idx="101">
                  <c:v>22</c:v>
                </c:pt>
                <c:pt idx="102">
                  <c:v>33</c:v>
                </c:pt>
                <c:pt idx="103">
                  <c:v>23</c:v>
                </c:pt>
                <c:pt idx="104">
                  <c:v>14</c:v>
                </c:pt>
                <c:pt idx="105">
                  <c:v>14</c:v>
                </c:pt>
                <c:pt idx="106">
                  <c:v>13</c:v>
                </c:pt>
                <c:pt idx="107">
                  <c:v>20</c:v>
                </c:pt>
                <c:pt idx="108">
                  <c:v>28</c:v>
                </c:pt>
                <c:pt idx="109">
                  <c:v>11</c:v>
                </c:pt>
                <c:pt idx="110">
                  <c:v>8</c:v>
                </c:pt>
                <c:pt idx="111">
                  <c:v>10</c:v>
                </c:pt>
                <c:pt idx="112">
                  <c:v>8</c:v>
                </c:pt>
                <c:pt idx="113">
                  <c:v>8</c:v>
                </c:pt>
                <c:pt idx="114">
                  <c:v>7</c:v>
                </c:pt>
                <c:pt idx="115">
                  <c:v>8</c:v>
                </c:pt>
                <c:pt idx="116">
                  <c:v>5</c:v>
                </c:pt>
                <c:pt idx="117">
                  <c:v>10</c:v>
                </c:pt>
                <c:pt idx="118">
                  <c:v>12</c:v>
                </c:pt>
                <c:pt idx="119">
                  <c:v>5</c:v>
                </c:pt>
                <c:pt idx="120">
                  <c:v>3</c:v>
                </c:pt>
                <c:pt idx="121">
                  <c:v>15</c:v>
                </c:pt>
                <c:pt idx="122">
                  <c:v>6</c:v>
                </c:pt>
                <c:pt idx="123">
                  <c:v>16</c:v>
                </c:pt>
                <c:pt idx="124">
                  <c:v>16</c:v>
                </c:pt>
                <c:pt idx="125">
                  <c:v>8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6</c:v>
                </c:pt>
                <c:pt idx="131">
                  <c:v>14</c:v>
                </c:pt>
                <c:pt idx="132">
                  <c:v>3</c:v>
                </c:pt>
                <c:pt idx="133">
                  <c:v>0</c:v>
                </c:pt>
                <c:pt idx="134">
                  <c:v>5</c:v>
                </c:pt>
                <c:pt idx="135">
                  <c:v>2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3</c:v>
                </c:pt>
                <c:pt idx="1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98-4879-A752-56657926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3392"/>
        <c:axId val="2965828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N1 cluster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'Crazy experimental norm'!$A$3:$A$33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43929</c:v>
                      </c:pt>
                      <c:pt idx="1">
                        <c:v>43929</c:v>
                      </c:pt>
                      <c:pt idx="2">
                        <c:v>43929</c:v>
                      </c:pt>
                      <c:pt idx="3">
                        <c:v>43929</c:v>
                      </c:pt>
                      <c:pt idx="4">
                        <c:v>43945</c:v>
                      </c:pt>
                      <c:pt idx="5">
                        <c:v>43945</c:v>
                      </c:pt>
                      <c:pt idx="6">
                        <c:v>43945</c:v>
                      </c:pt>
                      <c:pt idx="7">
                        <c:v>43945</c:v>
                      </c:pt>
                      <c:pt idx="8">
                        <c:v>43956</c:v>
                      </c:pt>
                      <c:pt idx="9">
                        <c:v>43956</c:v>
                      </c:pt>
                      <c:pt idx="10">
                        <c:v>43956</c:v>
                      </c:pt>
                      <c:pt idx="11">
                        <c:v>43956</c:v>
                      </c:pt>
                      <c:pt idx="12">
                        <c:v>43970</c:v>
                      </c:pt>
                      <c:pt idx="13">
                        <c:v>43970</c:v>
                      </c:pt>
                      <c:pt idx="14">
                        <c:v>43970</c:v>
                      </c:pt>
                      <c:pt idx="15">
                        <c:v>43970</c:v>
                      </c:pt>
                      <c:pt idx="16">
                        <c:v>43984</c:v>
                      </c:pt>
                      <c:pt idx="17">
                        <c:v>43984</c:v>
                      </c:pt>
                      <c:pt idx="18">
                        <c:v>43984</c:v>
                      </c:pt>
                      <c:pt idx="19">
                        <c:v>43984</c:v>
                      </c:pt>
                      <c:pt idx="20">
                        <c:v>43992</c:v>
                      </c:pt>
                      <c:pt idx="21">
                        <c:v>43992</c:v>
                      </c:pt>
                      <c:pt idx="22">
                        <c:v>43998</c:v>
                      </c:pt>
                      <c:pt idx="23">
                        <c:v>43998</c:v>
                      </c:pt>
                      <c:pt idx="24">
                        <c:v>43999</c:v>
                      </c:pt>
                      <c:pt idx="25">
                        <c:v>43999</c:v>
                      </c:pt>
                      <c:pt idx="26">
                        <c:v>44001</c:v>
                      </c:pt>
                      <c:pt idx="27">
                        <c:v>44001</c:v>
                      </c:pt>
                      <c:pt idx="28">
                        <c:v>44003</c:v>
                      </c:pt>
                      <c:pt idx="29">
                        <c:v>44003</c:v>
                      </c:pt>
                      <c:pt idx="30">
                        <c:v>44003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'Crazy experimental norm'!$B$3:$B$33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 formatCode="0.00">
                        <c:v>30.343306184407027</c:v>
                      </c:pt>
                      <c:pt idx="1">
                        <c:v>52.468126883374154</c:v>
                      </c:pt>
                      <c:pt idx="2">
                        <c:v>197.66829403649345</c:v>
                      </c:pt>
                      <c:pt idx="3">
                        <c:v>47.146803196380134</c:v>
                      </c:pt>
                      <c:pt idx="4">
                        <c:v>56.693099970032144</c:v>
                      </c:pt>
                      <c:pt idx="5">
                        <c:v>24.457080239718678</c:v>
                      </c:pt>
                      <c:pt idx="6">
                        <c:v>107.04383599041726</c:v>
                      </c:pt>
                      <c:pt idx="8">
                        <c:v>82.058727274963658</c:v>
                      </c:pt>
                      <c:pt idx="9">
                        <c:v>181.60646820001554</c:v>
                      </c:pt>
                      <c:pt idx="10">
                        <c:v>256.25727300726544</c:v>
                      </c:pt>
                      <c:pt idx="11">
                        <c:v>42.295334830341993</c:v>
                      </c:pt>
                      <c:pt idx="12">
                        <c:v>22.704816098898771</c:v>
                      </c:pt>
                      <c:pt idx="13">
                        <c:v>40.899714089868105</c:v>
                      </c:pt>
                      <c:pt idx="14">
                        <c:v>67.775462176210894</c:v>
                      </c:pt>
                      <c:pt idx="15">
                        <c:v>18.290324497855387</c:v>
                      </c:pt>
                      <c:pt idx="16" formatCode="0.00">
                        <c:v>65.467798906491112</c:v>
                      </c:pt>
                      <c:pt idx="17">
                        <c:v>44.901296982807146</c:v>
                      </c:pt>
                      <c:pt idx="18">
                        <c:v>71.149027179366527</c:v>
                      </c:pt>
                      <c:pt idx="19">
                        <c:v>42.265144174995491</c:v>
                      </c:pt>
                      <c:pt idx="21">
                        <c:v>33.457275632539393</c:v>
                      </c:pt>
                      <c:pt idx="22">
                        <c:v>48.162328097401399</c:v>
                      </c:pt>
                      <c:pt idx="23">
                        <c:v>19.794126396025629</c:v>
                      </c:pt>
                      <c:pt idx="24">
                        <c:v>34.872542407449572</c:v>
                      </c:pt>
                      <c:pt idx="25">
                        <c:v>46.659237828559966</c:v>
                      </c:pt>
                      <c:pt idx="26" formatCode="0.00">
                        <c:v>42.468136256320072</c:v>
                      </c:pt>
                      <c:pt idx="27">
                        <c:v>12.858455076992476</c:v>
                      </c:pt>
                      <c:pt idx="28">
                        <c:v>12.735939062108431</c:v>
                      </c:pt>
                      <c:pt idx="29">
                        <c:v>29.770944505150787</c:v>
                      </c:pt>
                      <c:pt idx="30">
                        <c:v>27.59322107885027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498-4879-A752-56657926F23B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N2 cluster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'Crazy experimental norm'!$F$3:$F$33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43929</c:v>
                      </c:pt>
                      <c:pt idx="1">
                        <c:v>43929</c:v>
                      </c:pt>
                      <c:pt idx="2">
                        <c:v>43929</c:v>
                      </c:pt>
                      <c:pt idx="3">
                        <c:v>43929</c:v>
                      </c:pt>
                      <c:pt idx="4">
                        <c:v>43945</c:v>
                      </c:pt>
                      <c:pt idx="5">
                        <c:v>43945</c:v>
                      </c:pt>
                      <c:pt idx="6">
                        <c:v>43945</c:v>
                      </c:pt>
                      <c:pt idx="7">
                        <c:v>43945</c:v>
                      </c:pt>
                      <c:pt idx="8">
                        <c:v>43956</c:v>
                      </c:pt>
                      <c:pt idx="9">
                        <c:v>43956</c:v>
                      </c:pt>
                      <c:pt idx="10">
                        <c:v>43956</c:v>
                      </c:pt>
                      <c:pt idx="11">
                        <c:v>43956</c:v>
                      </c:pt>
                      <c:pt idx="12">
                        <c:v>43970</c:v>
                      </c:pt>
                      <c:pt idx="13">
                        <c:v>43970</c:v>
                      </c:pt>
                      <c:pt idx="14">
                        <c:v>43970</c:v>
                      </c:pt>
                      <c:pt idx="15">
                        <c:v>43970</c:v>
                      </c:pt>
                      <c:pt idx="16">
                        <c:v>43984</c:v>
                      </c:pt>
                      <c:pt idx="17">
                        <c:v>43984</c:v>
                      </c:pt>
                      <c:pt idx="18">
                        <c:v>43984</c:v>
                      </c:pt>
                      <c:pt idx="19">
                        <c:v>43984</c:v>
                      </c:pt>
                      <c:pt idx="20">
                        <c:v>43992</c:v>
                      </c:pt>
                      <c:pt idx="21">
                        <c:v>43992</c:v>
                      </c:pt>
                      <c:pt idx="22">
                        <c:v>43998</c:v>
                      </c:pt>
                      <c:pt idx="23">
                        <c:v>43998</c:v>
                      </c:pt>
                      <c:pt idx="24">
                        <c:v>43999</c:v>
                      </c:pt>
                      <c:pt idx="25">
                        <c:v>43999</c:v>
                      </c:pt>
                      <c:pt idx="26">
                        <c:v>44001</c:v>
                      </c:pt>
                      <c:pt idx="27">
                        <c:v>44001</c:v>
                      </c:pt>
                      <c:pt idx="28">
                        <c:v>44003</c:v>
                      </c:pt>
                      <c:pt idx="29">
                        <c:v>44003</c:v>
                      </c:pt>
                      <c:pt idx="30">
                        <c:v>44003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'Crazy experimental norm'!$G$3:$G$33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 formatCode="0.00">
                        <c:v>55.539496448809587</c:v>
                      </c:pt>
                      <c:pt idx="1">
                        <c:v>30.901673799622813</c:v>
                      </c:pt>
                      <c:pt idx="2">
                        <c:v>105.17604116771524</c:v>
                      </c:pt>
                      <c:pt idx="3">
                        <c:v>47.242175730683321</c:v>
                      </c:pt>
                      <c:pt idx="4">
                        <c:v>49.207469012310867</c:v>
                      </c:pt>
                      <c:pt idx="5">
                        <c:v>21.550211943583029</c:v>
                      </c:pt>
                      <c:pt idx="6">
                        <c:v>88.132642838544967</c:v>
                      </c:pt>
                      <c:pt idx="8">
                        <c:v>43.155844884334002</c:v>
                      </c:pt>
                      <c:pt idx="9">
                        <c:v>96.379115544154885</c:v>
                      </c:pt>
                      <c:pt idx="10">
                        <c:v>337.59421964612199</c:v>
                      </c:pt>
                      <c:pt idx="11">
                        <c:v>63.667910997027612</c:v>
                      </c:pt>
                      <c:pt idx="12">
                        <c:v>36.416656266306568</c:v>
                      </c:pt>
                      <c:pt idx="13">
                        <c:v>16.715647776765479</c:v>
                      </c:pt>
                      <c:pt idx="14">
                        <c:v>40.780904374640265</c:v>
                      </c:pt>
                      <c:pt idx="15">
                        <c:v>30.999285346055316</c:v>
                      </c:pt>
                      <c:pt idx="16" formatCode="0.00">
                        <c:v>62.914700949094083</c:v>
                      </c:pt>
                      <c:pt idx="17">
                        <c:v>25.750979825339037</c:v>
                      </c:pt>
                      <c:pt idx="18">
                        <c:v>69.930701808250518</c:v>
                      </c:pt>
                      <c:pt idx="19">
                        <c:v>27.565598819887359</c:v>
                      </c:pt>
                      <c:pt idx="20">
                        <c:v>28.606189288003108</c:v>
                      </c:pt>
                      <c:pt idx="21">
                        <c:v>14.684124198132428</c:v>
                      </c:pt>
                      <c:pt idx="22">
                        <c:v>38.78622111062576</c:v>
                      </c:pt>
                      <c:pt idx="23">
                        <c:v>20.699788901049381</c:v>
                      </c:pt>
                      <c:pt idx="24">
                        <c:v>39.90569521139011</c:v>
                      </c:pt>
                      <c:pt idx="25">
                        <c:v>15.906468895155159</c:v>
                      </c:pt>
                      <c:pt idx="26" formatCode="0.00">
                        <c:v>34.704250906728404</c:v>
                      </c:pt>
                      <c:pt idx="27">
                        <c:v>17.570948224914421</c:v>
                      </c:pt>
                      <c:pt idx="28">
                        <c:v>30.963476050444953</c:v>
                      </c:pt>
                      <c:pt idx="29">
                        <c:v>30.399314718772136</c:v>
                      </c:pt>
                      <c:pt idx="30">
                        <c:v>27.140881154413538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98-4879-A752-56657926F23B}"/>
                  </c:ext>
                </c:extLst>
              </c15:ser>
            </c15:filteredScatterSeries>
          </c:ext>
        </c:extLst>
      </c:scatterChart>
      <c:valAx>
        <c:axId val="2965817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2272"/>
        <c:crosses val="max"/>
        <c:crossBetween val="midCat"/>
      </c:valAx>
      <c:valAx>
        <c:axId val="296582272"/>
        <c:scaling>
          <c:orientation val="minMax"/>
          <c:max val="44006"/>
          <c:min val="43926"/>
        </c:scaling>
        <c:delete val="0"/>
        <c:axPos val="t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1712"/>
        <c:crosses val="max"/>
        <c:crossBetween val="midCat"/>
      </c:valAx>
      <c:valAx>
        <c:axId val="296582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3392"/>
        <c:crosses val="autoZero"/>
        <c:crossBetween val="midCat"/>
      </c:valAx>
      <c:valAx>
        <c:axId val="2965833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9658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527033325907901E-2"/>
                  <c:y val="-2.973866229562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N2)'!$C$74:$C$78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N2)'!$D$74:$D$78</c:f>
              <c:numCache>
                <c:formatCode>0.00</c:formatCode>
                <c:ptCount val="5"/>
                <c:pt idx="0" formatCode="General">
                  <c:v>32.804543512231703</c:v>
                </c:pt>
                <c:pt idx="1">
                  <c:v>34.09710720542347</c:v>
                </c:pt>
                <c:pt idx="2">
                  <c:v>35.310615468426469</c:v>
                </c:pt>
                <c:pt idx="3">
                  <c:v>36.079174500666269</c:v>
                </c:pt>
                <c:pt idx="4">
                  <c:v>36.608997173228339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C-46E9-8FCE-1EF5B46B9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2048"/>
        <c:axId val="378882608"/>
      </c:scatterChart>
      <c:valAx>
        <c:axId val="3788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2608"/>
        <c:crosses val="autoZero"/>
        <c:crossBetween val="midCat"/>
      </c:valAx>
      <c:valAx>
        <c:axId val="3788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03739307543585"/>
                  <c:y val="-1.8294317521045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N2)'!$C$74:$C$78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N2)'!$E$74:$E$78</c:f>
              <c:numCache>
                <c:formatCode>0.00</c:formatCode>
                <c:ptCount val="5"/>
                <c:pt idx="0">
                  <c:v>34.068399075966532</c:v>
                </c:pt>
                <c:pt idx="1">
                  <c:v>35.180283187003965</c:v>
                </c:pt>
                <c:pt idx="2">
                  <c:v>36.261326310208695</c:v>
                </c:pt>
                <c:pt idx="3">
                  <c:v>36.711361887079001</c:v>
                </c:pt>
                <c:pt idx="4">
                  <c:v>37.916375582781832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6-494C-9DA4-CF97CB00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4848"/>
        <c:axId val="378885408"/>
      </c:scatterChart>
      <c:valAx>
        <c:axId val="3788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5408"/>
        <c:crosses val="autoZero"/>
        <c:crossBetween val="midCat"/>
      </c:valAx>
      <c:valAx>
        <c:axId val="3788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91248760391997"/>
          <c:y val="0.16322624074827033"/>
          <c:w val="0.8239078730524203"/>
          <c:h val="0.74164800996074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017094137756245E-3"/>
                  <c:y val="-0.1009989421774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N2)'!$C$14:$C$18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N2)'!$D$14:$D$18</c:f>
              <c:numCache>
                <c:formatCode>0.00</c:formatCode>
                <c:ptCount val="5"/>
                <c:pt idx="0">
                  <c:v>35.297449950733828</c:v>
                </c:pt>
                <c:pt idx="1">
                  <c:v>36.293687307655098</c:v>
                </c:pt>
                <c:pt idx="2">
                  <c:v>37.255881868944101</c:v>
                </c:pt>
                <c:pt idx="3">
                  <c:v>37.937776844383137</c:v>
                </c:pt>
                <c:pt idx="4">
                  <c:v>25.485950980925466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5A-4368-8038-4E709A150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7648"/>
        <c:axId val="378888208"/>
      </c:scatterChart>
      <c:valAx>
        <c:axId val="3788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8208"/>
        <c:crosses val="autoZero"/>
        <c:crossBetween val="midCat"/>
      </c:valAx>
      <c:valAx>
        <c:axId val="3788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283166780933385"/>
                  <c:y val="-0.23644949529884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N2)'!$C$14:$C$18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N2)'!$E$14:$E$18</c:f>
              <c:numCache>
                <c:formatCode>0.00</c:formatCode>
                <c:ptCount val="5"/>
                <c:pt idx="0">
                  <c:v>33.212387648057032</c:v>
                </c:pt>
                <c:pt idx="1">
                  <c:v>34.730163391602595</c:v>
                </c:pt>
                <c:pt idx="2">
                  <c:v>34.9725098348732</c:v>
                </c:pt>
                <c:pt idx="3">
                  <c:v>35.988110890283593</c:v>
                </c:pt>
                <c:pt idx="4">
                  <c:v>12.338694885904966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A-4E59-8488-FB78F7126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90448"/>
        <c:axId val="378891008"/>
      </c:scatterChart>
      <c:valAx>
        <c:axId val="3788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1008"/>
        <c:crosses val="autoZero"/>
        <c:crossBetween val="midCat"/>
      </c:valAx>
      <c:valAx>
        <c:axId val="3788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Pegged sludges - Copies per mass extracted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25025923937329E-2"/>
          <c:y val="0.17001032308135935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Data'!$A$7:$A$222</c:f>
              <c:numCache>
                <c:formatCode>d\-mmm</c:formatCode>
                <c:ptCount val="1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  <c:pt idx="175">
                  <c:v>44216</c:v>
                </c:pt>
                <c:pt idx="176">
                  <c:v>44217</c:v>
                </c:pt>
                <c:pt idx="177">
                  <c:v>44218</c:v>
                </c:pt>
                <c:pt idx="178">
                  <c:v>44219</c:v>
                </c:pt>
                <c:pt idx="179">
                  <c:v>44220</c:v>
                </c:pt>
                <c:pt idx="180">
                  <c:v>44221</c:v>
                </c:pt>
                <c:pt idx="181">
                  <c:v>44222</c:v>
                </c:pt>
                <c:pt idx="182">
                  <c:v>44223</c:v>
                </c:pt>
                <c:pt idx="183">
                  <c:v>44224</c:v>
                </c:pt>
              </c:numCache>
            </c:numRef>
          </c:xVal>
          <c:yVal>
            <c:numRef>
              <c:f>'Ottawa PGS QA Data'!$AM$7:$AM$222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4-4145-807B-F4399A7FF437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9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Data'!$A$233:$A$407</c:f>
              <c:numCache>
                <c:formatCode>d\-mmm</c:formatCode>
                <c:ptCount val="17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</c:numCache>
            </c:numRef>
          </c:xVal>
          <c:yVal>
            <c:numRef>
              <c:f>'Ottawa PGS QA Data'!$AM$233:$AM$407</c:f>
              <c:numCache>
                <c:formatCode>0.00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4-4145-807B-F4399A7FF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78272"/>
        <c:axId val="397977712"/>
        <c:extLst/>
      </c:scatterChart>
      <c:valAx>
        <c:axId val="39797771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8272"/>
        <c:crosses val="max"/>
        <c:crossBetween val="midCat"/>
      </c:valAx>
      <c:valAx>
        <c:axId val="397978272"/>
        <c:scaling>
          <c:orientation val="minMax"/>
          <c:max val="44132"/>
          <c:min val="43927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771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31395169999175"/>
          <c:y val="3.6949601644144674E-2"/>
          <c:w val="0.20568601753522081"/>
          <c:h val="8.7664288933883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 Cases</a:t>
            </a:r>
          </a:p>
        </c:rich>
      </c:tx>
      <c:layout>
        <c:manualLayout>
          <c:xMode val="edge"/>
          <c:yMode val="edge"/>
          <c:x val="0.445862983704577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data'!$M$22:$M$155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7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20</c:v>
                </c:pt>
                <c:pt idx="28">
                  <c:v>24</c:v>
                </c:pt>
                <c:pt idx="29">
                  <c:v>27</c:v>
                </c:pt>
                <c:pt idx="30">
                  <c:v>34</c:v>
                </c:pt>
                <c:pt idx="31">
                  <c:v>38</c:v>
                </c:pt>
                <c:pt idx="32">
                  <c:v>48</c:v>
                </c:pt>
                <c:pt idx="33">
                  <c:v>59</c:v>
                </c:pt>
                <c:pt idx="34">
                  <c:v>75</c:v>
                </c:pt>
                <c:pt idx="35">
                  <c:v>85</c:v>
                </c:pt>
                <c:pt idx="36">
                  <c:v>114</c:v>
                </c:pt>
                <c:pt idx="37">
                  <c:v>152</c:v>
                </c:pt>
                <c:pt idx="38">
                  <c:v>165</c:v>
                </c:pt>
                <c:pt idx="39">
                  <c:v>248</c:v>
                </c:pt>
                <c:pt idx="40">
                  <c:v>346</c:v>
                </c:pt>
                <c:pt idx="41">
                  <c:v>408</c:v>
                </c:pt>
                <c:pt idx="42">
                  <c:v>418</c:v>
                </c:pt>
                <c:pt idx="43">
                  <c:v>450</c:v>
                </c:pt>
                <c:pt idx="44">
                  <c:v>464</c:v>
                </c:pt>
                <c:pt idx="45">
                  <c:v>493</c:v>
                </c:pt>
                <c:pt idx="46">
                  <c:v>515</c:v>
                </c:pt>
                <c:pt idx="47">
                  <c:v>539</c:v>
                </c:pt>
                <c:pt idx="48">
                  <c:v>556</c:v>
                </c:pt>
                <c:pt idx="49">
                  <c:v>582</c:v>
                </c:pt>
                <c:pt idx="50">
                  <c:v>602</c:v>
                </c:pt>
                <c:pt idx="51">
                  <c:v>628</c:v>
                </c:pt>
                <c:pt idx="52">
                  <c:v>651</c:v>
                </c:pt>
                <c:pt idx="53">
                  <c:v>662</c:v>
                </c:pt>
                <c:pt idx="54">
                  <c:v>676</c:v>
                </c:pt>
                <c:pt idx="55">
                  <c:v>717</c:v>
                </c:pt>
                <c:pt idx="56">
                  <c:v>724</c:v>
                </c:pt>
                <c:pt idx="57">
                  <c:v>790</c:v>
                </c:pt>
                <c:pt idx="58">
                  <c:v>810</c:v>
                </c:pt>
                <c:pt idx="59">
                  <c:v>830</c:v>
                </c:pt>
                <c:pt idx="60">
                  <c:v>845</c:v>
                </c:pt>
                <c:pt idx="61">
                  <c:v>874</c:v>
                </c:pt>
                <c:pt idx="62">
                  <c:v>901</c:v>
                </c:pt>
                <c:pt idx="63">
                  <c:v>925</c:v>
                </c:pt>
                <c:pt idx="64">
                  <c:v>951</c:v>
                </c:pt>
                <c:pt idx="65">
                  <c:v>978</c:v>
                </c:pt>
                <c:pt idx="66">
                  <c:v>995</c:v>
                </c:pt>
                <c:pt idx="67">
                  <c:v>1019</c:v>
                </c:pt>
                <c:pt idx="68">
                  <c:v>1040</c:v>
                </c:pt>
                <c:pt idx="69">
                  <c:v>1072</c:v>
                </c:pt>
                <c:pt idx="70">
                  <c:v>1096</c:v>
                </c:pt>
                <c:pt idx="71">
                  <c:v>1116</c:v>
                </c:pt>
                <c:pt idx="72">
                  <c:v>1143</c:v>
                </c:pt>
                <c:pt idx="73">
                  <c:v>1166</c:v>
                </c:pt>
                <c:pt idx="74">
                  <c:v>1176</c:v>
                </c:pt>
                <c:pt idx="75">
                  <c:v>1206</c:v>
                </c:pt>
                <c:pt idx="76">
                  <c:v>1222</c:v>
                </c:pt>
                <c:pt idx="77">
                  <c:v>1268</c:v>
                </c:pt>
                <c:pt idx="78">
                  <c:v>1282</c:v>
                </c:pt>
                <c:pt idx="79">
                  <c:v>1315</c:v>
                </c:pt>
                <c:pt idx="80">
                  <c:v>1336</c:v>
                </c:pt>
                <c:pt idx="81">
                  <c:v>1352</c:v>
                </c:pt>
                <c:pt idx="82">
                  <c:v>1360</c:v>
                </c:pt>
                <c:pt idx="83">
                  <c:v>1382</c:v>
                </c:pt>
                <c:pt idx="84">
                  <c:v>1415</c:v>
                </c:pt>
                <c:pt idx="85">
                  <c:v>1438</c:v>
                </c:pt>
                <c:pt idx="86">
                  <c:v>1452</c:v>
                </c:pt>
                <c:pt idx="87">
                  <c:v>1466</c:v>
                </c:pt>
                <c:pt idx="88">
                  <c:v>1479</c:v>
                </c:pt>
                <c:pt idx="89">
                  <c:v>1499</c:v>
                </c:pt>
                <c:pt idx="90">
                  <c:v>1527</c:v>
                </c:pt>
                <c:pt idx="91">
                  <c:v>1538</c:v>
                </c:pt>
                <c:pt idx="92">
                  <c:v>1546</c:v>
                </c:pt>
                <c:pt idx="93">
                  <c:v>1556</c:v>
                </c:pt>
                <c:pt idx="94">
                  <c:v>1564</c:v>
                </c:pt>
                <c:pt idx="95">
                  <c:v>1572</c:v>
                </c:pt>
                <c:pt idx="96">
                  <c:v>1579</c:v>
                </c:pt>
                <c:pt idx="97">
                  <c:v>1587</c:v>
                </c:pt>
                <c:pt idx="98">
                  <c:v>1592</c:v>
                </c:pt>
                <c:pt idx="99">
                  <c:v>1602</c:v>
                </c:pt>
                <c:pt idx="100">
                  <c:v>1614</c:v>
                </c:pt>
                <c:pt idx="101">
                  <c:v>1619</c:v>
                </c:pt>
                <c:pt idx="102">
                  <c:v>1622</c:v>
                </c:pt>
                <c:pt idx="103">
                  <c:v>1637</c:v>
                </c:pt>
                <c:pt idx="104">
                  <c:v>1643</c:v>
                </c:pt>
                <c:pt idx="105">
                  <c:v>1659</c:v>
                </c:pt>
                <c:pt idx="106">
                  <c:v>1675</c:v>
                </c:pt>
                <c:pt idx="107">
                  <c:v>1683</c:v>
                </c:pt>
                <c:pt idx="108">
                  <c:v>1687</c:v>
                </c:pt>
                <c:pt idx="109">
                  <c:v>1691</c:v>
                </c:pt>
                <c:pt idx="110">
                  <c:v>1696</c:v>
                </c:pt>
                <c:pt idx="111">
                  <c:v>1700</c:v>
                </c:pt>
                <c:pt idx="112">
                  <c:v>1706</c:v>
                </c:pt>
                <c:pt idx="113">
                  <c:v>1720</c:v>
                </c:pt>
                <c:pt idx="114">
                  <c:v>1723</c:v>
                </c:pt>
                <c:pt idx="115">
                  <c:v>1723</c:v>
                </c:pt>
                <c:pt idx="116">
                  <c:v>1728</c:v>
                </c:pt>
                <c:pt idx="117">
                  <c:v>1730</c:v>
                </c:pt>
                <c:pt idx="118">
                  <c:v>1735</c:v>
                </c:pt>
                <c:pt idx="119">
                  <c:v>1739</c:v>
                </c:pt>
                <c:pt idx="120">
                  <c:v>1742</c:v>
                </c:pt>
                <c:pt idx="121">
                  <c:v>1744</c:v>
                </c:pt>
                <c:pt idx="122">
                  <c:v>1749</c:v>
                </c:pt>
                <c:pt idx="123">
                  <c:v>1751</c:v>
                </c:pt>
                <c:pt idx="124">
                  <c:v>1754</c:v>
                </c:pt>
                <c:pt idx="125">
                  <c:v>1756</c:v>
                </c:pt>
                <c:pt idx="126">
                  <c:v>1759</c:v>
                </c:pt>
                <c:pt idx="127">
                  <c:v>1762</c:v>
                </c:pt>
                <c:pt idx="128">
                  <c:v>1763</c:v>
                </c:pt>
                <c:pt idx="129">
                  <c:v>1765</c:v>
                </c:pt>
                <c:pt idx="130">
                  <c:v>1767</c:v>
                </c:pt>
                <c:pt idx="131">
                  <c:v>1772</c:v>
                </c:pt>
                <c:pt idx="132">
                  <c:v>1775</c:v>
                </c:pt>
                <c:pt idx="133">
                  <c:v>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2-4C2A-93CB-70F28F03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2192"/>
        <c:axId val="397982752"/>
      </c:scatterChart>
      <c:valAx>
        <c:axId val="3979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2752"/>
        <c:crosses val="autoZero"/>
        <c:crossBetween val="midCat"/>
      </c:valAx>
      <c:valAx>
        <c:axId val="3979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Positive case per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data'!$A$22:$A$183</c:f>
              <c:numCache>
                <c:formatCode>m/d/yy</c:formatCode>
                <c:ptCount val="162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</c:numCache>
            </c:numRef>
          </c:xVal>
          <c:yVal>
            <c:numRef>
              <c:f>'Ottawa community data'!$L$22:$L$183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11</c:v>
                </c:pt>
                <c:pt idx="34">
                  <c:v>16</c:v>
                </c:pt>
                <c:pt idx="35">
                  <c:v>10</c:v>
                </c:pt>
                <c:pt idx="36">
                  <c:v>29</c:v>
                </c:pt>
                <c:pt idx="37">
                  <c:v>38</c:v>
                </c:pt>
                <c:pt idx="38">
                  <c:v>13</c:v>
                </c:pt>
                <c:pt idx="39">
                  <c:v>83</c:v>
                </c:pt>
                <c:pt idx="40">
                  <c:v>98</c:v>
                </c:pt>
                <c:pt idx="41">
                  <c:v>62</c:v>
                </c:pt>
                <c:pt idx="42">
                  <c:v>10</c:v>
                </c:pt>
                <c:pt idx="43">
                  <c:v>32</c:v>
                </c:pt>
                <c:pt idx="44">
                  <c:v>14</c:v>
                </c:pt>
                <c:pt idx="45">
                  <c:v>29</c:v>
                </c:pt>
                <c:pt idx="46">
                  <c:v>22</c:v>
                </c:pt>
                <c:pt idx="47">
                  <c:v>24</c:v>
                </c:pt>
                <c:pt idx="48">
                  <c:v>17</c:v>
                </c:pt>
                <c:pt idx="49">
                  <c:v>26</c:v>
                </c:pt>
                <c:pt idx="50">
                  <c:v>20</c:v>
                </c:pt>
                <c:pt idx="51">
                  <c:v>26</c:v>
                </c:pt>
                <c:pt idx="52">
                  <c:v>23</c:v>
                </c:pt>
                <c:pt idx="53">
                  <c:v>11</c:v>
                </c:pt>
                <c:pt idx="54">
                  <c:v>14</c:v>
                </c:pt>
                <c:pt idx="55">
                  <c:v>41</c:v>
                </c:pt>
                <c:pt idx="56">
                  <c:v>7</c:v>
                </c:pt>
                <c:pt idx="57">
                  <c:v>66</c:v>
                </c:pt>
                <c:pt idx="58">
                  <c:v>20</c:v>
                </c:pt>
                <c:pt idx="59">
                  <c:v>20</c:v>
                </c:pt>
                <c:pt idx="60">
                  <c:v>15</c:v>
                </c:pt>
                <c:pt idx="61">
                  <c:v>29</c:v>
                </c:pt>
                <c:pt idx="62">
                  <c:v>27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17</c:v>
                </c:pt>
                <c:pt idx="67">
                  <c:v>24</c:v>
                </c:pt>
                <c:pt idx="68">
                  <c:v>21</c:v>
                </c:pt>
                <c:pt idx="69">
                  <c:v>32</c:v>
                </c:pt>
                <c:pt idx="70">
                  <c:v>24</c:v>
                </c:pt>
                <c:pt idx="71">
                  <c:v>20</c:v>
                </c:pt>
                <c:pt idx="72">
                  <c:v>27</c:v>
                </c:pt>
                <c:pt idx="73">
                  <c:v>23</c:v>
                </c:pt>
                <c:pt idx="74">
                  <c:v>10</c:v>
                </c:pt>
                <c:pt idx="75">
                  <c:v>30</c:v>
                </c:pt>
                <c:pt idx="76">
                  <c:v>16</c:v>
                </c:pt>
                <c:pt idx="77">
                  <c:v>46</c:v>
                </c:pt>
                <c:pt idx="78">
                  <c:v>14</c:v>
                </c:pt>
                <c:pt idx="79">
                  <c:v>33</c:v>
                </c:pt>
                <c:pt idx="80">
                  <c:v>21</c:v>
                </c:pt>
                <c:pt idx="81">
                  <c:v>16</c:v>
                </c:pt>
                <c:pt idx="82">
                  <c:v>8</c:v>
                </c:pt>
                <c:pt idx="83">
                  <c:v>22</c:v>
                </c:pt>
                <c:pt idx="84">
                  <c:v>33</c:v>
                </c:pt>
                <c:pt idx="85">
                  <c:v>23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20</c:v>
                </c:pt>
                <c:pt idx="90">
                  <c:v>28</c:v>
                </c:pt>
                <c:pt idx="91">
                  <c:v>11</c:v>
                </c:pt>
                <c:pt idx="92">
                  <c:v>8</c:v>
                </c:pt>
                <c:pt idx="93">
                  <c:v>10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5</c:v>
                </c:pt>
                <c:pt idx="99">
                  <c:v>10</c:v>
                </c:pt>
                <c:pt idx="100">
                  <c:v>12</c:v>
                </c:pt>
                <c:pt idx="101">
                  <c:v>5</c:v>
                </c:pt>
                <c:pt idx="102">
                  <c:v>3</c:v>
                </c:pt>
                <c:pt idx="103">
                  <c:v>15</c:v>
                </c:pt>
                <c:pt idx="104">
                  <c:v>6</c:v>
                </c:pt>
                <c:pt idx="105">
                  <c:v>16</c:v>
                </c:pt>
                <c:pt idx="106">
                  <c:v>16</c:v>
                </c:pt>
                <c:pt idx="107">
                  <c:v>8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14</c:v>
                </c:pt>
                <c:pt idx="114">
                  <c:v>3</c:v>
                </c:pt>
                <c:pt idx="115">
                  <c:v>0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4</c:v>
                </c:pt>
                <c:pt idx="139">
                  <c:v>1</c:v>
                </c:pt>
                <c:pt idx="140">
                  <c:v>3</c:v>
                </c:pt>
                <c:pt idx="141">
                  <c:v>6</c:v>
                </c:pt>
                <c:pt idx="142">
                  <c:v>2</c:v>
                </c:pt>
                <c:pt idx="143">
                  <c:v>9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9</c:v>
                </c:pt>
                <c:pt idx="148">
                  <c:v>7</c:v>
                </c:pt>
                <c:pt idx="149">
                  <c:v>7</c:v>
                </c:pt>
                <c:pt idx="150">
                  <c:v>28</c:v>
                </c:pt>
                <c:pt idx="151">
                  <c:v>13</c:v>
                </c:pt>
                <c:pt idx="152">
                  <c:v>12</c:v>
                </c:pt>
                <c:pt idx="153">
                  <c:v>7</c:v>
                </c:pt>
                <c:pt idx="154">
                  <c:v>9</c:v>
                </c:pt>
                <c:pt idx="155">
                  <c:v>12</c:v>
                </c:pt>
                <c:pt idx="156">
                  <c:v>13</c:v>
                </c:pt>
                <c:pt idx="157">
                  <c:v>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A-4716-A238-94BA12C6F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6112"/>
        <c:axId val="397986672"/>
      </c:scatterChart>
      <c:scatterChart>
        <c:scatterStyle val="lineMarker"/>
        <c:varyColors val="0"/>
        <c:ser>
          <c:idx val="1"/>
          <c:order val="1"/>
          <c:tx>
            <c:v>% positivity of all tests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community data'!$A$22:$A$183</c:f>
              <c:numCache>
                <c:formatCode>m/d/yy</c:formatCode>
                <c:ptCount val="162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</c:numCache>
            </c:numRef>
          </c:xVal>
          <c:yVal>
            <c:numRef>
              <c:f>'Ottawa community data'!$N$22:$N$183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4.2553191489361701</c:v>
                </c:pt>
                <c:pt idx="21">
                  <c:v>1.7241379310344827</c:v>
                </c:pt>
                <c:pt idx="22">
                  <c:v>4.5454545454545459</c:v>
                </c:pt>
                <c:pt idx="23">
                  <c:v>1.8404907975460123</c:v>
                </c:pt>
                <c:pt idx="24">
                  <c:v>1.6</c:v>
                </c:pt>
                <c:pt idx="25">
                  <c:v>1.1494252873563218</c:v>
                </c:pt>
                <c:pt idx="26">
                  <c:v>0.66666666666666674</c:v>
                </c:pt>
                <c:pt idx="27">
                  <c:v>2.1052631578947367</c:v>
                </c:pt>
                <c:pt idx="28">
                  <c:v>1.9230769230769231</c:v>
                </c:pt>
                <c:pt idx="29">
                  <c:v>1.1627906976744187</c:v>
                </c:pt>
                <c:pt idx="30">
                  <c:v>1.837270341207349</c:v>
                </c:pt>
                <c:pt idx="31">
                  <c:v>1.4285714285714286</c:v>
                </c:pt>
                <c:pt idx="32">
                  <c:v>4.5662100456620998</c:v>
                </c:pt>
                <c:pt idx="33">
                  <c:v>2.3305084745762712</c:v>
                </c:pt>
                <c:pt idx="34">
                  <c:v>6.2256809338521402</c:v>
                </c:pt>
                <c:pt idx="35">
                  <c:v>3.1545741324921135</c:v>
                </c:pt>
                <c:pt idx="36">
                  <c:v>3.5279805352798053</c:v>
                </c:pt>
                <c:pt idx="37">
                  <c:v>8.085106382978724</c:v>
                </c:pt>
                <c:pt idx="38">
                  <c:v>5.0387596899224807</c:v>
                </c:pt>
                <c:pt idx="39">
                  <c:v>8.6820083682008367</c:v>
                </c:pt>
                <c:pt idx="40">
                  <c:v>6.0085836909871242</c:v>
                </c:pt>
                <c:pt idx="41">
                  <c:v>6.4718162839248432</c:v>
                </c:pt>
                <c:pt idx="42">
                  <c:v>6.9930069930069934</c:v>
                </c:pt>
                <c:pt idx="43">
                  <c:v>12.075471698113208</c:v>
                </c:pt>
                <c:pt idx="44">
                  <c:v>5.2631578947368416</c:v>
                </c:pt>
                <c:pt idx="45">
                  <c:v>10.820895522388058</c:v>
                </c:pt>
                <c:pt idx="46">
                  <c:v>15.714285714285714</c:v>
                </c:pt>
                <c:pt idx="47">
                  <c:v>14.545454545454545</c:v>
                </c:pt>
                <c:pt idx="48">
                  <c:v>8.0188679245283012</c:v>
                </c:pt>
                <c:pt idx="49">
                  <c:v>16.25</c:v>
                </c:pt>
                <c:pt idx="50">
                  <c:v>10.526315789473683</c:v>
                </c:pt>
                <c:pt idx="51">
                  <c:v>19.548872180451127</c:v>
                </c:pt>
                <c:pt idx="52">
                  <c:v>15.753424657534246</c:v>
                </c:pt>
                <c:pt idx="53">
                  <c:v>9.0163934426229506</c:v>
                </c:pt>
                <c:pt idx="54">
                  <c:v>11.570247933884298</c:v>
                </c:pt>
                <c:pt idx="55">
                  <c:v>17.446808510638299</c:v>
                </c:pt>
                <c:pt idx="56">
                  <c:v>3.804347826086957</c:v>
                </c:pt>
                <c:pt idx="57">
                  <c:v>22.448979591836736</c:v>
                </c:pt>
                <c:pt idx="58">
                  <c:v>7.8740157480314963</c:v>
                </c:pt>
                <c:pt idx="59">
                  <c:v>6.8259385665529013</c:v>
                </c:pt>
                <c:pt idx="60">
                  <c:v>7.3529411764705888</c:v>
                </c:pt>
                <c:pt idx="61">
                  <c:v>8.761329305135952</c:v>
                </c:pt>
                <c:pt idx="62">
                  <c:v>5.7569296375266523</c:v>
                </c:pt>
                <c:pt idx="63">
                  <c:v>4.8681541582150096</c:v>
                </c:pt>
                <c:pt idx="64">
                  <c:v>8.3870967741935498</c:v>
                </c:pt>
                <c:pt idx="65">
                  <c:v>8.1570996978851973</c:v>
                </c:pt>
                <c:pt idx="66">
                  <c:v>6.563706563706563</c:v>
                </c:pt>
                <c:pt idx="67">
                  <c:v>10.126582278481013</c:v>
                </c:pt>
                <c:pt idx="68">
                  <c:v>8.6065573770491799</c:v>
                </c:pt>
                <c:pt idx="69">
                  <c:v>8.5106382978723403</c:v>
                </c:pt>
                <c:pt idx="70">
                  <c:v>7.2072072072072073</c:v>
                </c:pt>
                <c:pt idx="71">
                  <c:v>5.9880239520958085</c:v>
                </c:pt>
                <c:pt idx="72">
                  <c:v>8.2822085889570545</c:v>
                </c:pt>
                <c:pt idx="73">
                  <c:v>3.3527696793002915</c:v>
                </c:pt>
                <c:pt idx="74">
                  <c:v>2.3094688221709005</c:v>
                </c:pt>
                <c:pt idx="75">
                  <c:v>5.0335570469798654</c:v>
                </c:pt>
                <c:pt idx="76">
                  <c:v>3.6866359447004609</c:v>
                </c:pt>
                <c:pt idx="77">
                  <c:v>7.4313408723747978</c:v>
                </c:pt>
                <c:pt idx="78">
                  <c:v>2.5454545454545454</c:v>
                </c:pt>
                <c:pt idx="79">
                  <c:v>4.1147132169576057</c:v>
                </c:pt>
                <c:pt idx="80">
                  <c:v>2.1319796954314718</c:v>
                </c:pt>
                <c:pt idx="81">
                  <c:v>3.1683168316831685</c:v>
                </c:pt>
                <c:pt idx="82">
                  <c:v>0.91533180778032042</c:v>
                </c:pt>
                <c:pt idx="83">
                  <c:v>2.2132796780684103</c:v>
                </c:pt>
                <c:pt idx="84">
                  <c:v>3.4846884899683213</c:v>
                </c:pt>
                <c:pt idx="85">
                  <c:v>2.4364406779661016</c:v>
                </c:pt>
                <c:pt idx="86">
                  <c:v>2.3769100169779285</c:v>
                </c:pt>
                <c:pt idx="87">
                  <c:v>7.1065989847715745</c:v>
                </c:pt>
                <c:pt idx="88">
                  <c:v>6.2200956937799043</c:v>
                </c:pt>
                <c:pt idx="89">
                  <c:v>8.2987551867219906</c:v>
                </c:pt>
                <c:pt idx="90">
                  <c:v>6.4367816091954024</c:v>
                </c:pt>
                <c:pt idx="91">
                  <c:v>3.6544850498338874</c:v>
                </c:pt>
                <c:pt idx="92">
                  <c:v>2.6490066225165565</c:v>
                </c:pt>
                <c:pt idx="93">
                  <c:v>3.0581039755351682</c:v>
                </c:pt>
                <c:pt idx="94">
                  <c:v>4.2105263157894735</c:v>
                </c:pt>
                <c:pt idx="95">
                  <c:v>4.2105263157894735</c:v>
                </c:pt>
                <c:pt idx="96">
                  <c:v>1.088646967340591</c:v>
                </c:pt>
                <c:pt idx="97">
                  <c:v>1.2903225806451613</c:v>
                </c:pt>
                <c:pt idx="98">
                  <c:v>0.62421972534332082</c:v>
                </c:pt>
                <c:pt idx="99">
                  <c:v>1.2787723785166241</c:v>
                </c:pt>
                <c:pt idx="100">
                  <c:v>2.083333333333333</c:v>
                </c:pt>
                <c:pt idx="101">
                  <c:v>0.76335877862595414</c:v>
                </c:pt>
                <c:pt idx="102">
                  <c:v>0.73710073710073709</c:v>
                </c:pt>
                <c:pt idx="103">
                  <c:v>3.2119914346895073</c:v>
                </c:pt>
                <c:pt idx="104">
                  <c:v>0.87976539589442826</c:v>
                </c:pt>
                <c:pt idx="105">
                  <c:v>2.0725388601036272</c:v>
                </c:pt>
                <c:pt idx="106">
                  <c:v>2.0592020592020592</c:v>
                </c:pt>
                <c:pt idx="107">
                  <c:v>0.93896713615023475</c:v>
                </c:pt>
                <c:pt idx="108">
                  <c:v>0.81632653061224492</c:v>
                </c:pt>
                <c:pt idx="109">
                  <c:v>0.99750623441396502</c:v>
                </c:pt>
                <c:pt idx="110">
                  <c:v>0.70422535211267612</c:v>
                </c:pt>
                <c:pt idx="111">
                  <c:v>0.5494505494505495</c:v>
                </c:pt>
                <c:pt idx="112">
                  <c:v>0.66225165562913912</c:v>
                </c:pt>
                <c:pt idx="113">
                  <c:v>1.5521064301552108</c:v>
                </c:pt>
                <c:pt idx="114">
                  <c:v>0.36585365853658541</c:v>
                </c:pt>
                <c:pt idx="115">
                  <c:v>0</c:v>
                </c:pt>
                <c:pt idx="116">
                  <c:v>1.1467889908256881</c:v>
                </c:pt>
                <c:pt idx="117">
                  <c:v>0.29585798816568049</c:v>
                </c:pt>
                <c:pt idx="118">
                  <c:v>0.78247261345852892</c:v>
                </c:pt>
                <c:pt idx="119">
                  <c:v>0.48780487804878048</c:v>
                </c:pt>
                <c:pt idx="120">
                  <c:v>0.28382213812677387</c:v>
                </c:pt>
                <c:pt idx="121">
                  <c:v>0.17094017094017094</c:v>
                </c:pt>
                <c:pt idx="122">
                  <c:v>0.70126227208976155</c:v>
                </c:pt>
                <c:pt idx="123">
                  <c:v>0.65146579804560267</c:v>
                </c:pt>
                <c:pt idx="124">
                  <c:v>0.42735042735042739</c:v>
                </c:pt>
                <c:pt idx="125">
                  <c:v>0.2061855670103093</c:v>
                </c:pt>
                <c:pt idx="126">
                  <c:v>0.30241935483870969</c:v>
                </c:pt>
                <c:pt idx="127">
                  <c:v>0.26881720430107531</c:v>
                </c:pt>
                <c:pt idx="128">
                  <c:v>0.10905125408942204</c:v>
                </c:pt>
                <c:pt idx="129">
                  <c:v>0.40733197556008144</c:v>
                </c:pt>
                <c:pt idx="130">
                  <c:v>0.41493775933609961</c:v>
                </c:pt>
                <c:pt idx="131">
                  <c:v>0.59523809523809523</c:v>
                </c:pt>
                <c:pt idx="132">
                  <c:v>0.35714285714285715</c:v>
                </c:pt>
                <c:pt idx="133">
                  <c:v>0.18726591760299627</c:v>
                </c:pt>
                <c:pt idx="134">
                  <c:v>0.41724617524339358</c:v>
                </c:pt>
                <c:pt idx="135">
                  <c:v>0.28694404591104739</c:v>
                </c:pt>
                <c:pt idx="136">
                  <c:v>0.48661800486618007</c:v>
                </c:pt>
                <c:pt idx="137">
                  <c:v>0</c:v>
                </c:pt>
                <c:pt idx="138">
                  <c:v>0.56577086280056577</c:v>
                </c:pt>
                <c:pt idx="139">
                  <c:v>0.11235955056179776</c:v>
                </c:pt>
                <c:pt idx="140">
                  <c:v>0.35714285714285715</c:v>
                </c:pt>
                <c:pt idx="141">
                  <c:v>0.55658627087198509</c:v>
                </c:pt>
                <c:pt idx="142">
                  <c:v>0.21621621621621623</c:v>
                </c:pt>
                <c:pt idx="143">
                  <c:v>1.6483516483516485</c:v>
                </c:pt>
                <c:pt idx="144">
                  <c:v>0.58939096267190572</c:v>
                </c:pt>
                <c:pt idx="145">
                  <c:v>0.48899755501222492</c:v>
                </c:pt>
                <c:pt idx="146">
                  <c:v>0.88607594936708867</c:v>
                </c:pt>
                <c:pt idx="147">
                  <c:v>0.949367088607595</c:v>
                </c:pt>
                <c:pt idx="148">
                  <c:v>0.73221757322175729</c:v>
                </c:pt>
                <c:pt idx="149">
                  <c:v>0.72388831437435364</c:v>
                </c:pt>
                <c:pt idx="150">
                  <c:v>2.7158098933074686</c:v>
                </c:pt>
                <c:pt idx="151">
                  <c:v>1.4994232987312572</c:v>
                </c:pt>
                <c:pt idx="152">
                  <c:v>1.6282225237449117</c:v>
                </c:pt>
                <c:pt idx="153">
                  <c:v>0.70993914807302227</c:v>
                </c:pt>
                <c:pt idx="154">
                  <c:v>0.96051227321237997</c:v>
                </c:pt>
                <c:pt idx="155">
                  <c:v>1.0544815465729349</c:v>
                </c:pt>
                <c:pt idx="156">
                  <c:v>0.86898395721925137</c:v>
                </c:pt>
                <c:pt idx="157">
                  <c:v>0.72793448589626941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C-41BF-BE26-F3C0EC3CF296}"/>
            </c:ext>
          </c:extLst>
        </c:ser>
        <c:ser>
          <c:idx val="2"/>
          <c:order val="2"/>
          <c:tx>
            <c:v>Active cases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'Ottawa community data'!$S$12:$S$183</c:f>
              <c:numCache>
                <c:formatCode>m/d/yy</c:formatCode>
                <c:ptCount val="172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43876</c:v>
                </c:pt>
                <c:pt idx="6">
                  <c:v>43877</c:v>
                </c:pt>
                <c:pt idx="7">
                  <c:v>43878</c:v>
                </c:pt>
                <c:pt idx="8">
                  <c:v>43879</c:v>
                </c:pt>
                <c:pt idx="9">
                  <c:v>43880</c:v>
                </c:pt>
                <c:pt idx="10">
                  <c:v>43881</c:v>
                </c:pt>
                <c:pt idx="11">
                  <c:v>43882</c:v>
                </c:pt>
                <c:pt idx="12">
                  <c:v>43883</c:v>
                </c:pt>
                <c:pt idx="13">
                  <c:v>43884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43890</c:v>
                </c:pt>
                <c:pt idx="20">
                  <c:v>43891</c:v>
                </c:pt>
                <c:pt idx="21">
                  <c:v>43892</c:v>
                </c:pt>
                <c:pt idx="22">
                  <c:v>43893</c:v>
                </c:pt>
                <c:pt idx="23">
                  <c:v>43894</c:v>
                </c:pt>
                <c:pt idx="24">
                  <c:v>43895</c:v>
                </c:pt>
                <c:pt idx="25">
                  <c:v>43896</c:v>
                </c:pt>
                <c:pt idx="26">
                  <c:v>43897</c:v>
                </c:pt>
                <c:pt idx="27">
                  <c:v>43898</c:v>
                </c:pt>
                <c:pt idx="28">
                  <c:v>43899</c:v>
                </c:pt>
                <c:pt idx="29">
                  <c:v>43900</c:v>
                </c:pt>
                <c:pt idx="30">
                  <c:v>43901</c:v>
                </c:pt>
                <c:pt idx="31">
                  <c:v>43902</c:v>
                </c:pt>
                <c:pt idx="32">
                  <c:v>43903</c:v>
                </c:pt>
                <c:pt idx="33">
                  <c:v>43904</c:v>
                </c:pt>
                <c:pt idx="34">
                  <c:v>43905</c:v>
                </c:pt>
                <c:pt idx="35">
                  <c:v>43906</c:v>
                </c:pt>
                <c:pt idx="36">
                  <c:v>43907</c:v>
                </c:pt>
                <c:pt idx="37">
                  <c:v>43908</c:v>
                </c:pt>
                <c:pt idx="38">
                  <c:v>43909</c:v>
                </c:pt>
                <c:pt idx="39">
                  <c:v>43910</c:v>
                </c:pt>
                <c:pt idx="40">
                  <c:v>43911</c:v>
                </c:pt>
                <c:pt idx="41">
                  <c:v>43912</c:v>
                </c:pt>
                <c:pt idx="42">
                  <c:v>43913</c:v>
                </c:pt>
                <c:pt idx="43">
                  <c:v>43914</c:v>
                </c:pt>
                <c:pt idx="44">
                  <c:v>43915</c:v>
                </c:pt>
                <c:pt idx="45">
                  <c:v>43916</c:v>
                </c:pt>
                <c:pt idx="46">
                  <c:v>43917</c:v>
                </c:pt>
                <c:pt idx="47">
                  <c:v>43918</c:v>
                </c:pt>
                <c:pt idx="48">
                  <c:v>43919</c:v>
                </c:pt>
                <c:pt idx="49">
                  <c:v>43920</c:v>
                </c:pt>
                <c:pt idx="50">
                  <c:v>43921</c:v>
                </c:pt>
                <c:pt idx="51">
                  <c:v>43922</c:v>
                </c:pt>
                <c:pt idx="52">
                  <c:v>43923</c:v>
                </c:pt>
                <c:pt idx="53">
                  <c:v>43924</c:v>
                </c:pt>
                <c:pt idx="54">
                  <c:v>43925</c:v>
                </c:pt>
                <c:pt idx="55">
                  <c:v>43926</c:v>
                </c:pt>
                <c:pt idx="56">
                  <c:v>43927</c:v>
                </c:pt>
                <c:pt idx="57">
                  <c:v>43928</c:v>
                </c:pt>
                <c:pt idx="58">
                  <c:v>43929</c:v>
                </c:pt>
                <c:pt idx="59">
                  <c:v>43930</c:v>
                </c:pt>
                <c:pt idx="60">
                  <c:v>43931</c:v>
                </c:pt>
                <c:pt idx="61">
                  <c:v>43932</c:v>
                </c:pt>
                <c:pt idx="62">
                  <c:v>43933</c:v>
                </c:pt>
                <c:pt idx="63">
                  <c:v>43934</c:v>
                </c:pt>
                <c:pt idx="64">
                  <c:v>43935</c:v>
                </c:pt>
                <c:pt idx="65">
                  <c:v>43936</c:v>
                </c:pt>
                <c:pt idx="66">
                  <c:v>43937</c:v>
                </c:pt>
                <c:pt idx="67">
                  <c:v>43938</c:v>
                </c:pt>
                <c:pt idx="68">
                  <c:v>43939</c:v>
                </c:pt>
                <c:pt idx="69">
                  <c:v>43940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43946</c:v>
                </c:pt>
                <c:pt idx="76">
                  <c:v>43947</c:v>
                </c:pt>
                <c:pt idx="77">
                  <c:v>43948</c:v>
                </c:pt>
                <c:pt idx="78">
                  <c:v>43949</c:v>
                </c:pt>
                <c:pt idx="79">
                  <c:v>43950</c:v>
                </c:pt>
                <c:pt idx="80">
                  <c:v>43951</c:v>
                </c:pt>
                <c:pt idx="81">
                  <c:v>43952</c:v>
                </c:pt>
                <c:pt idx="82">
                  <c:v>43953</c:v>
                </c:pt>
                <c:pt idx="83">
                  <c:v>43954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43960</c:v>
                </c:pt>
                <c:pt idx="90">
                  <c:v>43961</c:v>
                </c:pt>
                <c:pt idx="91">
                  <c:v>43962</c:v>
                </c:pt>
                <c:pt idx="92">
                  <c:v>43963</c:v>
                </c:pt>
                <c:pt idx="93">
                  <c:v>43964</c:v>
                </c:pt>
                <c:pt idx="94">
                  <c:v>43965</c:v>
                </c:pt>
                <c:pt idx="95">
                  <c:v>43966</c:v>
                </c:pt>
                <c:pt idx="96">
                  <c:v>43967</c:v>
                </c:pt>
                <c:pt idx="97">
                  <c:v>43968</c:v>
                </c:pt>
                <c:pt idx="98">
                  <c:v>43969</c:v>
                </c:pt>
                <c:pt idx="99">
                  <c:v>43970</c:v>
                </c:pt>
                <c:pt idx="100">
                  <c:v>43971</c:v>
                </c:pt>
                <c:pt idx="101">
                  <c:v>43972</c:v>
                </c:pt>
                <c:pt idx="102">
                  <c:v>43973</c:v>
                </c:pt>
                <c:pt idx="103">
                  <c:v>43974</c:v>
                </c:pt>
                <c:pt idx="104">
                  <c:v>43975</c:v>
                </c:pt>
                <c:pt idx="105">
                  <c:v>43976</c:v>
                </c:pt>
                <c:pt idx="106">
                  <c:v>43977</c:v>
                </c:pt>
                <c:pt idx="107">
                  <c:v>43978</c:v>
                </c:pt>
                <c:pt idx="108">
                  <c:v>43979</c:v>
                </c:pt>
                <c:pt idx="109">
                  <c:v>43980</c:v>
                </c:pt>
                <c:pt idx="110">
                  <c:v>43981</c:v>
                </c:pt>
                <c:pt idx="111">
                  <c:v>43982</c:v>
                </c:pt>
                <c:pt idx="112">
                  <c:v>43983</c:v>
                </c:pt>
                <c:pt idx="113">
                  <c:v>43984</c:v>
                </c:pt>
                <c:pt idx="114">
                  <c:v>43985</c:v>
                </c:pt>
                <c:pt idx="115">
                  <c:v>43986</c:v>
                </c:pt>
                <c:pt idx="116">
                  <c:v>43987</c:v>
                </c:pt>
                <c:pt idx="117">
                  <c:v>43988</c:v>
                </c:pt>
                <c:pt idx="118">
                  <c:v>43989</c:v>
                </c:pt>
                <c:pt idx="119">
                  <c:v>43990</c:v>
                </c:pt>
                <c:pt idx="120">
                  <c:v>43991</c:v>
                </c:pt>
                <c:pt idx="121">
                  <c:v>43992</c:v>
                </c:pt>
                <c:pt idx="122">
                  <c:v>43993</c:v>
                </c:pt>
                <c:pt idx="123">
                  <c:v>43994</c:v>
                </c:pt>
                <c:pt idx="124">
                  <c:v>43995</c:v>
                </c:pt>
                <c:pt idx="125">
                  <c:v>43996</c:v>
                </c:pt>
                <c:pt idx="126">
                  <c:v>43997</c:v>
                </c:pt>
                <c:pt idx="127">
                  <c:v>43998</c:v>
                </c:pt>
                <c:pt idx="128">
                  <c:v>43999</c:v>
                </c:pt>
                <c:pt idx="129">
                  <c:v>44000</c:v>
                </c:pt>
                <c:pt idx="130">
                  <c:v>44001</c:v>
                </c:pt>
                <c:pt idx="131">
                  <c:v>44002</c:v>
                </c:pt>
                <c:pt idx="132">
                  <c:v>44003</c:v>
                </c:pt>
                <c:pt idx="133">
                  <c:v>44004</c:v>
                </c:pt>
                <c:pt idx="134">
                  <c:v>44005</c:v>
                </c:pt>
                <c:pt idx="135">
                  <c:v>44006</c:v>
                </c:pt>
                <c:pt idx="136">
                  <c:v>44007</c:v>
                </c:pt>
                <c:pt idx="137">
                  <c:v>44008</c:v>
                </c:pt>
                <c:pt idx="138">
                  <c:v>44009</c:v>
                </c:pt>
                <c:pt idx="139">
                  <c:v>44010</c:v>
                </c:pt>
                <c:pt idx="140">
                  <c:v>44011</c:v>
                </c:pt>
                <c:pt idx="141">
                  <c:v>44012</c:v>
                </c:pt>
                <c:pt idx="142">
                  <c:v>44013</c:v>
                </c:pt>
                <c:pt idx="143">
                  <c:v>44014</c:v>
                </c:pt>
                <c:pt idx="144">
                  <c:v>44015</c:v>
                </c:pt>
                <c:pt idx="145">
                  <c:v>44016</c:v>
                </c:pt>
                <c:pt idx="146">
                  <c:v>44017</c:v>
                </c:pt>
                <c:pt idx="147">
                  <c:v>44018</c:v>
                </c:pt>
                <c:pt idx="148">
                  <c:v>44019</c:v>
                </c:pt>
                <c:pt idx="149">
                  <c:v>44020</c:v>
                </c:pt>
                <c:pt idx="150">
                  <c:v>44021</c:v>
                </c:pt>
                <c:pt idx="151">
                  <c:v>44022</c:v>
                </c:pt>
                <c:pt idx="152">
                  <c:v>44023</c:v>
                </c:pt>
                <c:pt idx="153">
                  <c:v>44024</c:v>
                </c:pt>
                <c:pt idx="154">
                  <c:v>44025</c:v>
                </c:pt>
                <c:pt idx="155">
                  <c:v>44026</c:v>
                </c:pt>
              </c:numCache>
            </c:numRef>
          </c:xVal>
          <c:yVal>
            <c:numRef>
              <c:f>'Ottawa community data'!$U$12:$U$183</c:f>
              <c:numCache>
                <c:formatCode>0</c:formatCode>
                <c:ptCount val="1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16</c:v>
                </c:pt>
                <c:pt idx="25">
                  <c:v>21</c:v>
                </c:pt>
                <c:pt idx="26">
                  <c:v>24</c:v>
                </c:pt>
                <c:pt idx="27">
                  <c:v>32</c:v>
                </c:pt>
                <c:pt idx="28">
                  <c:v>40</c:v>
                </c:pt>
                <c:pt idx="29">
                  <c:v>47</c:v>
                </c:pt>
                <c:pt idx="30">
                  <c:v>56</c:v>
                </c:pt>
                <c:pt idx="31">
                  <c:v>70</c:v>
                </c:pt>
                <c:pt idx="32">
                  <c:v>92</c:v>
                </c:pt>
                <c:pt idx="33">
                  <c:v>110</c:v>
                </c:pt>
                <c:pt idx="34">
                  <c:v>135</c:v>
                </c:pt>
                <c:pt idx="35">
                  <c:v>147</c:v>
                </c:pt>
                <c:pt idx="36">
                  <c:v>169</c:v>
                </c:pt>
                <c:pt idx="37">
                  <c:v>184</c:v>
                </c:pt>
                <c:pt idx="38">
                  <c:v>203</c:v>
                </c:pt>
                <c:pt idx="39">
                  <c:v>220</c:v>
                </c:pt>
                <c:pt idx="40">
                  <c:v>237</c:v>
                </c:pt>
                <c:pt idx="41">
                  <c:v>254</c:v>
                </c:pt>
                <c:pt idx="42">
                  <c:v>266</c:v>
                </c:pt>
                <c:pt idx="43">
                  <c:v>275</c:v>
                </c:pt>
                <c:pt idx="44">
                  <c:v>289</c:v>
                </c:pt>
                <c:pt idx="45">
                  <c:v>289</c:v>
                </c:pt>
                <c:pt idx="46">
                  <c:v>284</c:v>
                </c:pt>
                <c:pt idx="47">
                  <c:v>288</c:v>
                </c:pt>
                <c:pt idx="48">
                  <c:v>281</c:v>
                </c:pt>
                <c:pt idx="49">
                  <c:v>290</c:v>
                </c:pt>
                <c:pt idx="50">
                  <c:v>284</c:v>
                </c:pt>
                <c:pt idx="51">
                  <c:v>295</c:v>
                </c:pt>
                <c:pt idx="52">
                  <c:v>285</c:v>
                </c:pt>
                <c:pt idx="53">
                  <c:v>290</c:v>
                </c:pt>
                <c:pt idx="54">
                  <c:v>286</c:v>
                </c:pt>
                <c:pt idx="55">
                  <c:v>287</c:v>
                </c:pt>
                <c:pt idx="56">
                  <c:v>286</c:v>
                </c:pt>
                <c:pt idx="57">
                  <c:v>293</c:v>
                </c:pt>
                <c:pt idx="58">
                  <c:v>290</c:v>
                </c:pt>
                <c:pt idx="59">
                  <c:v>312</c:v>
                </c:pt>
                <c:pt idx="60">
                  <c:v>329</c:v>
                </c:pt>
                <c:pt idx="61">
                  <c:v>351</c:v>
                </c:pt>
                <c:pt idx="62">
                  <c:v>361</c:v>
                </c:pt>
                <c:pt idx="63">
                  <c:v>358</c:v>
                </c:pt>
                <c:pt idx="64">
                  <c:v>373</c:v>
                </c:pt>
                <c:pt idx="65">
                  <c:v>371</c:v>
                </c:pt>
                <c:pt idx="66">
                  <c:v>425</c:v>
                </c:pt>
                <c:pt idx="67">
                  <c:v>428</c:v>
                </c:pt>
                <c:pt idx="68">
                  <c:v>448</c:v>
                </c:pt>
                <c:pt idx="69">
                  <c:v>435</c:v>
                </c:pt>
                <c:pt idx="70">
                  <c:v>473</c:v>
                </c:pt>
                <c:pt idx="71">
                  <c:v>482</c:v>
                </c:pt>
                <c:pt idx="72">
                  <c:v>498</c:v>
                </c:pt>
                <c:pt idx="73">
                  <c:v>505</c:v>
                </c:pt>
                <c:pt idx="74">
                  <c:v>511</c:v>
                </c:pt>
                <c:pt idx="75">
                  <c:v>571</c:v>
                </c:pt>
                <c:pt idx="76">
                  <c:v>588</c:v>
                </c:pt>
                <c:pt idx="77">
                  <c:v>621</c:v>
                </c:pt>
                <c:pt idx="78">
                  <c:v>603</c:v>
                </c:pt>
                <c:pt idx="79">
                  <c:v>592</c:v>
                </c:pt>
                <c:pt idx="80">
                  <c:v>547</c:v>
                </c:pt>
                <c:pt idx="81">
                  <c:v>545</c:v>
                </c:pt>
                <c:pt idx="82">
                  <c:v>526</c:v>
                </c:pt>
                <c:pt idx="83">
                  <c:v>526</c:v>
                </c:pt>
                <c:pt idx="84">
                  <c:v>497</c:v>
                </c:pt>
                <c:pt idx="85">
                  <c:v>488</c:v>
                </c:pt>
                <c:pt idx="86">
                  <c:v>465</c:v>
                </c:pt>
                <c:pt idx="87">
                  <c:v>443</c:v>
                </c:pt>
                <c:pt idx="88">
                  <c:v>420</c:v>
                </c:pt>
                <c:pt idx="89">
                  <c:v>342</c:v>
                </c:pt>
                <c:pt idx="90">
                  <c:v>296</c:v>
                </c:pt>
                <c:pt idx="91">
                  <c:v>265</c:v>
                </c:pt>
                <c:pt idx="92">
                  <c:v>269</c:v>
                </c:pt>
                <c:pt idx="93">
                  <c:v>267</c:v>
                </c:pt>
                <c:pt idx="94">
                  <c:v>261</c:v>
                </c:pt>
                <c:pt idx="95">
                  <c:v>252</c:v>
                </c:pt>
                <c:pt idx="96">
                  <c:v>243</c:v>
                </c:pt>
                <c:pt idx="97">
                  <c:v>235</c:v>
                </c:pt>
                <c:pt idx="98">
                  <c:v>232</c:v>
                </c:pt>
                <c:pt idx="99">
                  <c:v>216</c:v>
                </c:pt>
                <c:pt idx="100">
                  <c:v>217</c:v>
                </c:pt>
                <c:pt idx="101">
                  <c:v>203</c:v>
                </c:pt>
                <c:pt idx="102">
                  <c:v>199</c:v>
                </c:pt>
                <c:pt idx="103">
                  <c:v>193</c:v>
                </c:pt>
                <c:pt idx="104">
                  <c:v>193</c:v>
                </c:pt>
                <c:pt idx="105">
                  <c:v>188</c:v>
                </c:pt>
                <c:pt idx="106">
                  <c:v>173</c:v>
                </c:pt>
                <c:pt idx="107">
                  <c:v>158</c:v>
                </c:pt>
                <c:pt idx="108">
                  <c:v>150</c:v>
                </c:pt>
                <c:pt idx="109">
                  <c:v>136</c:v>
                </c:pt>
                <c:pt idx="110">
                  <c:v>125</c:v>
                </c:pt>
                <c:pt idx="111">
                  <c:v>116</c:v>
                </c:pt>
                <c:pt idx="112">
                  <c:v>113</c:v>
                </c:pt>
                <c:pt idx="113">
                  <c:v>106</c:v>
                </c:pt>
                <c:pt idx="114">
                  <c:v>103</c:v>
                </c:pt>
                <c:pt idx="115">
                  <c:v>101</c:v>
                </c:pt>
                <c:pt idx="116">
                  <c:v>98</c:v>
                </c:pt>
                <c:pt idx="117">
                  <c:v>92</c:v>
                </c:pt>
                <c:pt idx="118">
                  <c:v>82</c:v>
                </c:pt>
                <c:pt idx="119">
                  <c:v>69</c:v>
                </c:pt>
                <c:pt idx="120">
                  <c:v>72</c:v>
                </c:pt>
                <c:pt idx="121">
                  <c:v>76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71</c:v>
                </c:pt>
                <c:pt idx="127">
                  <c:v>74</c:v>
                </c:pt>
                <c:pt idx="128">
                  <c:v>68</c:v>
                </c:pt>
                <c:pt idx="129">
                  <c:v>62</c:v>
                </c:pt>
                <c:pt idx="130">
                  <c:v>61</c:v>
                </c:pt>
                <c:pt idx="131">
                  <c:v>63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61</c:v>
                </c:pt>
                <c:pt idx="136">
                  <c:v>60</c:v>
                </c:pt>
                <c:pt idx="137">
                  <c:v>58</c:v>
                </c:pt>
                <c:pt idx="138">
                  <c:v>59</c:v>
                </c:pt>
                <c:pt idx="139">
                  <c:v>58</c:v>
                </c:pt>
                <c:pt idx="140">
                  <c:v>56</c:v>
                </c:pt>
                <c:pt idx="141">
                  <c:v>56</c:v>
                </c:pt>
                <c:pt idx="142">
                  <c:v>53</c:v>
                </c:pt>
                <c:pt idx="143">
                  <c:v>57</c:v>
                </c:pt>
                <c:pt idx="144">
                  <c:v>63</c:v>
                </c:pt>
                <c:pt idx="145">
                  <c:v>61</c:v>
                </c:pt>
                <c:pt idx="146">
                  <c:v>57</c:v>
                </c:pt>
                <c:pt idx="147">
                  <c:v>60</c:v>
                </c:pt>
                <c:pt idx="148">
                  <c:v>58</c:v>
                </c:pt>
                <c:pt idx="149">
                  <c:v>62</c:v>
                </c:pt>
                <c:pt idx="150">
                  <c:v>59</c:v>
                </c:pt>
                <c:pt idx="151">
                  <c:v>63</c:v>
                </c:pt>
                <c:pt idx="152">
                  <c:v>64</c:v>
                </c:pt>
                <c:pt idx="153">
                  <c:v>65</c:v>
                </c:pt>
                <c:pt idx="154">
                  <c:v>75</c:v>
                </c:pt>
                <c:pt idx="15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1-4B1A-87D7-A613F139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7792"/>
        <c:axId val="397987232"/>
      </c:scatterChart>
      <c:valAx>
        <c:axId val="39798611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6672"/>
        <c:crosses val="autoZero"/>
        <c:crossBetween val="midCat"/>
      </c:valAx>
      <c:valAx>
        <c:axId val="3979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New cases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6112"/>
        <c:crosses val="autoZero"/>
        <c:crossBetween val="midCat"/>
      </c:valAx>
      <c:valAx>
        <c:axId val="397987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positivity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7792"/>
        <c:crosses val="max"/>
        <c:crossBetween val="midCat"/>
      </c:valAx>
      <c:valAx>
        <c:axId val="3979877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39798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Pegged sludges - Copies per Copies PMMoV (discrimination</a:t>
            </a:r>
            <a:r>
              <a:rPr lang="en-US" baseline="0"/>
              <a:t> only first 2 points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no disc 10^3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('Ottawa PGS QA Data'!$S$7:$S$45,'Ottawa PGS QA Data'!$U$46:$U$68)</c:f>
                <c:numCache>
                  <c:formatCode>General</c:formatCode>
                  <c:ptCount val="6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</c:numCache>
              </c:numRef>
            </c:plus>
            <c:minus>
              <c:numRef>
                <c:f>('Ottawa PGS QA Data'!$S$7:$S$45,'Ottawa PGS QA Data'!$U$46:$U$68)</c:f>
                <c:numCache>
                  <c:formatCode>General</c:formatCode>
                  <c:ptCount val="6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Data'!$A$7:$A$90</c:f>
              <c:numCache>
                <c:formatCode>d\-mmm</c:formatCode>
                <c:ptCount val="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</c:numCache>
            </c:numRef>
          </c:xVal>
          <c:yVal>
            <c:numRef>
              <c:f>'Ottawa PGS QA Data'!$R$7:$R$90</c:f>
              <c:numCache>
                <c:formatCode>0.000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CD-49AA-8237-4E859D30206C}"/>
            </c:ext>
          </c:extLst>
        </c:ser>
        <c:ser>
          <c:idx val="3"/>
          <c:order val="1"/>
          <c:tx>
            <c:v>N2 no disc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Data'!$S$233:$S$246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Data'!$S$233:$S$246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Data'!$A$233:$A$317</c:f>
              <c:numCache>
                <c:formatCode>d\-mmm</c:formatCode>
                <c:ptCount val="8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</c:numCache>
            </c:numRef>
          </c:xVal>
          <c:yVal>
            <c:numRef>
              <c:f>'Ottawa PGS QA Data'!$R$233:$R$317</c:f>
              <c:numCache>
                <c:formatCode>0.000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CD-49AA-8237-4E859D30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91712"/>
        <c:axId val="397991152"/>
        <c:extLst/>
      </c:scatterChart>
      <c:valAx>
        <c:axId val="39799115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1712"/>
        <c:crosses val="max"/>
        <c:crossBetween val="midCat"/>
      </c:valAx>
      <c:valAx>
        <c:axId val="397991712"/>
        <c:scaling>
          <c:orientation val="minMax"/>
          <c:max val="44124"/>
          <c:min val="44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115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37742628517583"/>
          <c:y val="4.5749600535483409E-2"/>
          <c:w val="0.20462257418600921"/>
          <c:h val="8.7563987762373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585945253085451E-2"/>
          <c:y val="0.17171296296296296"/>
          <c:w val="0.88288466742716021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Data'!$V$7:$V$20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Data'!$AM$7:$AM$20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BC-439E-874C-02A3F90D8738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Data'!$V$234:$V$246</c:f>
              <c:numCache>
                <c:formatCode>d\-mmm</c:formatCode>
                <c:ptCount val="13"/>
                <c:pt idx="0">
                  <c:v>43945</c:v>
                </c:pt>
                <c:pt idx="1">
                  <c:v>43956</c:v>
                </c:pt>
                <c:pt idx="2">
                  <c:v>43970</c:v>
                </c:pt>
                <c:pt idx="3">
                  <c:v>43984</c:v>
                </c:pt>
                <c:pt idx="4">
                  <c:v>43992</c:v>
                </c:pt>
                <c:pt idx="5">
                  <c:v>43998</c:v>
                </c:pt>
                <c:pt idx="6">
                  <c:v>43999</c:v>
                </c:pt>
                <c:pt idx="7">
                  <c:v>44001</c:v>
                </c:pt>
                <c:pt idx="8">
                  <c:v>44003</c:v>
                </c:pt>
                <c:pt idx="9">
                  <c:v>44005</c:v>
                </c:pt>
                <c:pt idx="10">
                  <c:v>44008</c:v>
                </c:pt>
                <c:pt idx="11">
                  <c:v>44009</c:v>
                </c:pt>
                <c:pt idx="12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Data'!$AM$234:$AM$246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BC-439E-874C-02A3F90D8738}"/>
            </c:ext>
          </c:extLst>
        </c:ser>
        <c:ser>
          <c:idx val="0"/>
          <c:order val="2"/>
          <c:tx>
            <c:v>N1 copies per day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Grit QA Data'!$AO$7:$AO$15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</c:numCache>
            </c:numRef>
          </c:xVal>
          <c:yVal>
            <c:numRef>
              <c:f>'Ottawa Grit QA Data'!$BI$7:$BI$15</c:f>
              <c:numCache>
                <c:formatCode>0.00</c:formatCode>
                <c:ptCount val="9"/>
                <c:pt idx="1">
                  <c:v>3790263637647</c:v>
                </c:pt>
                <c:pt idx="2">
                  <c:v>4297102471744.0396</c:v>
                </c:pt>
                <c:pt idx="5">
                  <c:v>1175783199257.1724</c:v>
                </c:pt>
                <c:pt idx="6">
                  <c:v>3508063920146.75</c:v>
                </c:pt>
                <c:pt idx="7">
                  <c:v>4294946607827.9438</c:v>
                </c:pt>
                <c:pt idx="8">
                  <c:v>4146383036514.6216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3-486B-8521-A69302D389F0}"/>
            </c:ext>
          </c:extLst>
        </c:ser>
        <c:ser>
          <c:idx val="1"/>
          <c:order val="3"/>
          <c:tx>
            <c:v>N2 copies per day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Grit QA Data'!$AO$21:$AO$28</c:f>
              <c:numCache>
                <c:formatCode>d\-mmm</c:formatCode>
                <c:ptCount val="8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</c:numCache>
            </c:numRef>
          </c:xVal>
          <c:yVal>
            <c:numRef>
              <c:f>'Ottawa Grit QA Data'!$BI$21:$BI$28</c:f>
              <c:numCache>
                <c:formatCode>0.00</c:formatCode>
                <c:ptCount val="8"/>
                <c:pt idx="0">
                  <c:v>7738332755217.7178</c:v>
                </c:pt>
                <c:pt idx="1">
                  <c:v>6630143735292.7725</c:v>
                </c:pt>
                <c:pt idx="2">
                  <c:v>3495520767346.5801</c:v>
                </c:pt>
                <c:pt idx="4">
                  <c:v>1171851324380.823</c:v>
                </c:pt>
                <c:pt idx="5">
                  <c:v>3052261127942.6938</c:v>
                </c:pt>
                <c:pt idx="6">
                  <c:v>2761179455104.8115</c:v>
                </c:pt>
                <c:pt idx="7">
                  <c:v>4356319777973.5107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3-486B-8521-A69302D38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96752"/>
        <c:axId val="397996192"/>
        <c:extLst/>
      </c:scatterChart>
      <c:valAx>
        <c:axId val="3979961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day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6752"/>
        <c:crosses val="max"/>
        <c:crossBetween val="midCat"/>
      </c:valAx>
      <c:valAx>
        <c:axId val="39799675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mass extracted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Data'!$U$7:$U$15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43994</c:v>
                </c:pt>
                <c:pt idx="6">
                  <c:v>43998</c:v>
                </c:pt>
                <c:pt idx="7">
                  <c:v>44004</c:v>
                </c:pt>
                <c:pt idx="8">
                  <c:v>44012</c:v>
                </c:pt>
              </c:numCache>
            </c:numRef>
          </c:xVal>
          <c:yVal>
            <c:numRef>
              <c:f>'Ottawa Grit QA Data'!$AI$7:$AI$15</c:f>
              <c:numCache>
                <c:formatCode>0.00</c:formatCode>
                <c:ptCount val="9"/>
                <c:pt idx="1">
                  <c:v>39.570076474763489</c:v>
                </c:pt>
                <c:pt idx="2">
                  <c:v>45.224276368210958</c:v>
                </c:pt>
                <c:pt idx="5">
                  <c:v>11.598739306240729</c:v>
                </c:pt>
                <c:pt idx="6">
                  <c:v>30.336548025617635</c:v>
                </c:pt>
                <c:pt idx="7">
                  <c:v>36.002102537490316</c:v>
                </c:pt>
                <c:pt idx="8">
                  <c:v>42.964210666583142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6-4F21-B364-D5308F9121D8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Data'!$U$21:$U$29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43994</c:v>
                </c:pt>
                <c:pt idx="6">
                  <c:v>43998</c:v>
                </c:pt>
                <c:pt idx="7">
                  <c:v>44004</c:v>
                </c:pt>
                <c:pt idx="8">
                  <c:v>44012</c:v>
                </c:pt>
              </c:numCache>
            </c:numRef>
          </c:xVal>
          <c:yVal>
            <c:numRef>
              <c:f>'Ottawa Grit QA Data'!$AI$21:$AI$29</c:f>
              <c:numCache>
                <c:formatCode>0.00</c:formatCode>
                <c:ptCount val="9"/>
                <c:pt idx="0">
                  <c:v>111.02375615510705</c:v>
                </c:pt>
                <c:pt idx="1">
                  <c:v>69.218217972583986</c:v>
                </c:pt>
                <c:pt idx="2">
                  <c:v>36.788137651542343</c:v>
                </c:pt>
                <c:pt idx="4">
                  <c:v>15.862787336442812</c:v>
                </c:pt>
                <c:pt idx="5">
                  <c:v>30.109616415633294</c:v>
                </c:pt>
                <c:pt idx="6">
                  <c:v>23.877744264030337</c:v>
                </c:pt>
                <c:pt idx="7">
                  <c:v>36.516559029360181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06-4F21-B364-D5308F912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00672"/>
        <c:axId val="398000112"/>
        <c:extLst/>
      </c:scatterChart>
      <c:valAx>
        <c:axId val="39800011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0672"/>
        <c:crosses val="max"/>
        <c:crossBetween val="midCat"/>
      </c:valAx>
      <c:valAx>
        <c:axId val="39800067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0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'Crazy experimental norm'!$AH$10:$AH$19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norm'!$AI$10:$AI$19</c:f>
              <c:numCache>
                <c:formatCode>General</c:formatCode>
                <c:ptCount val="10"/>
                <c:pt idx="0">
                  <c:v>197.66829403649345</c:v>
                </c:pt>
                <c:pt idx="1">
                  <c:v>107.04383599041726</c:v>
                </c:pt>
                <c:pt idx="2">
                  <c:v>256.25727300726544</c:v>
                </c:pt>
                <c:pt idx="3">
                  <c:v>67.775462176210894</c:v>
                </c:pt>
                <c:pt idx="4" formatCode="0.00">
                  <c:v>65.467798906491112</c:v>
                </c:pt>
                <c:pt idx="5">
                  <c:v>33.457275632539393</c:v>
                </c:pt>
                <c:pt idx="6" formatCode="0.00">
                  <c:v>48.162328097401399</c:v>
                </c:pt>
                <c:pt idx="7" formatCode="0.00">
                  <c:v>34.872542407449572</c:v>
                </c:pt>
                <c:pt idx="8" formatCode="0.00">
                  <c:v>42.468136256320072</c:v>
                </c:pt>
                <c:pt idx="9" formatCode="0.00">
                  <c:v>12.735939062108431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4-4E63-AA01-800C1CA74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6192"/>
        <c:axId val="296586752"/>
      </c:scatterChart>
      <c:valAx>
        <c:axId val="2965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6752"/>
        <c:crosses val="autoZero"/>
        <c:crossBetween val="midCat"/>
      </c:valAx>
      <c:valAx>
        <c:axId val="2965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Copies PMMoV (discrimination</a:t>
            </a:r>
            <a:r>
              <a:rPr lang="en-US" baseline="0"/>
              <a:t> only first 2 points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0"/>
          <c:order val="0"/>
          <c:tx>
            <c:v>N1 Copies per Copies PMMoV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Data'!$A$7:$A$20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Data'!$R$7:$R$20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B82-4A92-B0DB-74A7AAD6893F}"/>
            </c:ext>
          </c:extLst>
        </c:ser>
        <c:ser>
          <c:idx val="1"/>
          <c:order val="1"/>
          <c:tx>
            <c:v>N2 Copies per Copies PMMoV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Data'!$A$233:$A$246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Data'!$R$233:$R$246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B82-4A92-B0DB-74A7AAD6893F}"/>
            </c:ext>
          </c:extLst>
        </c:ser>
        <c:ser>
          <c:idx val="2"/>
          <c:order val="2"/>
          <c:tx>
            <c:v>N1 no disc 10^3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Grit QA Data'!$T$7:$T$12</c:f>
                <c:numCache>
                  <c:formatCode>General</c:formatCode>
                  <c:ptCount val="6"/>
                  <c:pt idx="0">
                    <c:v>4.3719606042282415E-2</c:v>
                  </c:pt>
                  <c:pt idx="1">
                    <c:v>6.7134153109744021E-2</c:v>
                  </c:pt>
                  <c:pt idx="2">
                    <c:v>0</c:v>
                  </c:pt>
                  <c:pt idx="3">
                    <c:v>0.79135090466776226</c:v>
                  </c:pt>
                  <c:pt idx="4">
                    <c:v>0</c:v>
                  </c:pt>
                  <c:pt idx="5">
                    <c:v>2.5268426024625432</c:v>
                  </c:pt>
                </c:numCache>
              </c:numRef>
            </c:plus>
            <c:minus>
              <c:numRef>
                <c:f>'Ottawa Grit QA Data'!$T$7:$T$12</c:f>
                <c:numCache>
                  <c:formatCode>General</c:formatCode>
                  <c:ptCount val="6"/>
                  <c:pt idx="0">
                    <c:v>4.3719606042282415E-2</c:v>
                  </c:pt>
                  <c:pt idx="1">
                    <c:v>6.7134153109744021E-2</c:v>
                  </c:pt>
                  <c:pt idx="2">
                    <c:v>0</c:v>
                  </c:pt>
                  <c:pt idx="3">
                    <c:v>0.79135090466776226</c:v>
                  </c:pt>
                  <c:pt idx="4">
                    <c:v>0</c:v>
                  </c:pt>
                  <c:pt idx="5">
                    <c:v>2.5268426024625432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Data'!$A$7:$A$12</c:f>
              <c:numCache>
                <c:formatCode>d\-mmm</c:formatCode>
                <c:ptCount val="6"/>
                <c:pt idx="0">
                  <c:v>43945</c:v>
                </c:pt>
                <c:pt idx="1">
                  <c:v>43956</c:v>
                </c:pt>
                <c:pt idx="2">
                  <c:v>43994</c:v>
                </c:pt>
                <c:pt idx="3">
                  <c:v>43998</c:v>
                </c:pt>
                <c:pt idx="4">
                  <c:v>44004</c:v>
                </c:pt>
                <c:pt idx="5">
                  <c:v>44012</c:v>
                </c:pt>
              </c:numCache>
            </c:numRef>
          </c:xVal>
          <c:yVal>
            <c:numRef>
              <c:f>'Ottawa Grit QA Data'!$Q$7:$Q$12</c:f>
              <c:numCache>
                <c:formatCode>0.00000</c:formatCode>
                <c:ptCount val="6"/>
                <c:pt idx="0">
                  <c:v>0.27203995305063244</c:v>
                </c:pt>
                <c:pt idx="1">
                  <c:v>0.26230035607903518</c:v>
                </c:pt>
                <c:pt idx="2">
                  <c:v>0.26443055638920709</c:v>
                </c:pt>
                <c:pt idx="3">
                  <c:v>3.1334308491032643</c:v>
                </c:pt>
                <c:pt idx="4">
                  <c:v>1.5634230419012587</c:v>
                </c:pt>
                <c:pt idx="5">
                  <c:v>5.6103258825604128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2-4A92-B0DB-74A7AAD6893F}"/>
            </c:ext>
          </c:extLst>
        </c:ser>
        <c:ser>
          <c:idx val="3"/>
          <c:order val="3"/>
          <c:tx>
            <c:v>N2 no disc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Grit QA Data'!$T$18:$T$22</c:f>
                <c:numCache>
                  <c:formatCode>General</c:formatCode>
                  <c:ptCount val="5"/>
                  <c:pt idx="0">
                    <c:v>9.7037654818257518E-2</c:v>
                  </c:pt>
                  <c:pt idx="1">
                    <c:v>6.6448652301976843E-2</c:v>
                  </c:pt>
                  <c:pt idx="2">
                    <c:v>0</c:v>
                  </c:pt>
                  <c:pt idx="3">
                    <c:v>0.10127335857086173</c:v>
                  </c:pt>
                  <c:pt idx="4">
                    <c:v>0.24151372304891985</c:v>
                  </c:pt>
                </c:numCache>
              </c:numRef>
            </c:plus>
            <c:minus>
              <c:numRef>
                <c:f>'Ottawa Grit QA Data'!$T$18:$T$22</c:f>
                <c:numCache>
                  <c:formatCode>General</c:formatCode>
                  <c:ptCount val="5"/>
                  <c:pt idx="0">
                    <c:v>9.7037654818257518E-2</c:v>
                  </c:pt>
                  <c:pt idx="1">
                    <c:v>6.6448652301976843E-2</c:v>
                  </c:pt>
                  <c:pt idx="2">
                    <c:v>0</c:v>
                  </c:pt>
                  <c:pt idx="3">
                    <c:v>0.10127335857086173</c:v>
                  </c:pt>
                  <c:pt idx="4">
                    <c:v>0.24151372304891985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Data'!$A$233:$A$246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</c:numRef>
          </c:xVal>
          <c:yVal>
            <c:numRef>
              <c:f>'Ottawa Grit QA Data'!$Q$18:$Q$28</c:f>
              <c:numCache>
                <c:formatCode>0.00000</c:formatCode>
                <c:ptCount val="11"/>
                <c:pt idx="0">
                  <c:v>0.86877924000991091</c:v>
                </c:pt>
                <c:pt idx="1">
                  <c:v>0.3492596021394781</c:v>
                </c:pt>
                <c:pt idx="2">
                  <c:v>1.0133870326125565</c:v>
                </c:pt>
                <c:pt idx="3">
                  <c:v>0.68644551888217675</c:v>
                </c:pt>
                <c:pt idx="4">
                  <c:v>2.0459715139589436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2-4A92-B0DB-74A7AAD6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05152"/>
        <c:axId val="398004592"/>
        <c:extLst/>
      </c:scatterChart>
      <c:valAx>
        <c:axId val="3980045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5152"/>
        <c:crosses val="max"/>
        <c:crossBetween val="midCat"/>
      </c:valAx>
      <c:valAx>
        <c:axId val="39800515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Positive case per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data'!$L$22:$L$155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11</c:v>
                </c:pt>
                <c:pt idx="34">
                  <c:v>16</c:v>
                </c:pt>
                <c:pt idx="35">
                  <c:v>10</c:v>
                </c:pt>
                <c:pt idx="36">
                  <c:v>29</c:v>
                </c:pt>
                <c:pt idx="37">
                  <c:v>38</c:v>
                </c:pt>
                <c:pt idx="38">
                  <c:v>13</c:v>
                </c:pt>
                <c:pt idx="39">
                  <c:v>83</c:v>
                </c:pt>
                <c:pt idx="40">
                  <c:v>98</c:v>
                </c:pt>
                <c:pt idx="41">
                  <c:v>62</c:v>
                </c:pt>
                <c:pt idx="42">
                  <c:v>10</c:v>
                </c:pt>
                <c:pt idx="43">
                  <c:v>32</c:v>
                </c:pt>
                <c:pt idx="44">
                  <c:v>14</c:v>
                </c:pt>
                <c:pt idx="45">
                  <c:v>29</c:v>
                </c:pt>
                <c:pt idx="46">
                  <c:v>22</c:v>
                </c:pt>
                <c:pt idx="47">
                  <c:v>24</c:v>
                </c:pt>
                <c:pt idx="48">
                  <c:v>17</c:v>
                </c:pt>
                <c:pt idx="49">
                  <c:v>26</c:v>
                </c:pt>
                <c:pt idx="50">
                  <c:v>20</c:v>
                </c:pt>
                <c:pt idx="51">
                  <c:v>26</c:v>
                </c:pt>
                <c:pt idx="52">
                  <c:v>23</c:v>
                </c:pt>
                <c:pt idx="53">
                  <c:v>11</c:v>
                </c:pt>
                <c:pt idx="54">
                  <c:v>14</c:v>
                </c:pt>
                <c:pt idx="55">
                  <c:v>41</c:v>
                </c:pt>
                <c:pt idx="56">
                  <c:v>7</c:v>
                </c:pt>
                <c:pt idx="57">
                  <c:v>66</c:v>
                </c:pt>
                <c:pt idx="58">
                  <c:v>20</c:v>
                </c:pt>
                <c:pt idx="59">
                  <c:v>20</c:v>
                </c:pt>
                <c:pt idx="60">
                  <c:v>15</c:v>
                </c:pt>
                <c:pt idx="61">
                  <c:v>29</c:v>
                </c:pt>
                <c:pt idx="62">
                  <c:v>27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17</c:v>
                </c:pt>
                <c:pt idx="67">
                  <c:v>24</c:v>
                </c:pt>
                <c:pt idx="68">
                  <c:v>21</c:v>
                </c:pt>
                <c:pt idx="69">
                  <c:v>32</c:v>
                </c:pt>
                <c:pt idx="70">
                  <c:v>24</c:v>
                </c:pt>
                <c:pt idx="71">
                  <c:v>20</c:v>
                </c:pt>
                <c:pt idx="72">
                  <c:v>27</c:v>
                </c:pt>
                <c:pt idx="73">
                  <c:v>23</c:v>
                </c:pt>
                <c:pt idx="74">
                  <c:v>10</c:v>
                </c:pt>
                <c:pt idx="75">
                  <c:v>30</c:v>
                </c:pt>
                <c:pt idx="76">
                  <c:v>16</c:v>
                </c:pt>
                <c:pt idx="77">
                  <c:v>46</c:v>
                </c:pt>
                <c:pt idx="78">
                  <c:v>14</c:v>
                </c:pt>
                <c:pt idx="79">
                  <c:v>33</c:v>
                </c:pt>
                <c:pt idx="80">
                  <c:v>21</c:v>
                </c:pt>
                <c:pt idx="81">
                  <c:v>16</c:v>
                </c:pt>
                <c:pt idx="82">
                  <c:v>8</c:v>
                </c:pt>
                <c:pt idx="83">
                  <c:v>22</c:v>
                </c:pt>
                <c:pt idx="84">
                  <c:v>33</c:v>
                </c:pt>
                <c:pt idx="85">
                  <c:v>23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20</c:v>
                </c:pt>
                <c:pt idx="90">
                  <c:v>28</c:v>
                </c:pt>
                <c:pt idx="91">
                  <c:v>11</c:v>
                </c:pt>
                <c:pt idx="92">
                  <c:v>8</c:v>
                </c:pt>
                <c:pt idx="93">
                  <c:v>10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5</c:v>
                </c:pt>
                <c:pt idx="99">
                  <c:v>10</c:v>
                </c:pt>
                <c:pt idx="100">
                  <c:v>12</c:v>
                </c:pt>
                <c:pt idx="101">
                  <c:v>5</c:v>
                </c:pt>
                <c:pt idx="102">
                  <c:v>3</c:v>
                </c:pt>
                <c:pt idx="103">
                  <c:v>15</c:v>
                </c:pt>
                <c:pt idx="104">
                  <c:v>6</c:v>
                </c:pt>
                <c:pt idx="105">
                  <c:v>16</c:v>
                </c:pt>
                <c:pt idx="106">
                  <c:v>16</c:v>
                </c:pt>
                <c:pt idx="107">
                  <c:v>8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14</c:v>
                </c:pt>
                <c:pt idx="114">
                  <c:v>3</c:v>
                </c:pt>
                <c:pt idx="115">
                  <c:v>0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2-4A50-8DE4-64459476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1312"/>
        <c:axId val="398011872"/>
      </c:scatterChart>
      <c:scatterChart>
        <c:scatterStyle val="lineMarker"/>
        <c:varyColors val="0"/>
        <c:ser>
          <c:idx val="1"/>
          <c:order val="1"/>
          <c:tx>
            <c:v>% positivity of all tests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data'!$N$22:$N$155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4.2553191489361701</c:v>
                </c:pt>
                <c:pt idx="21">
                  <c:v>1.7241379310344827</c:v>
                </c:pt>
                <c:pt idx="22">
                  <c:v>4.5454545454545459</c:v>
                </c:pt>
                <c:pt idx="23">
                  <c:v>1.8404907975460123</c:v>
                </c:pt>
                <c:pt idx="24">
                  <c:v>1.6</c:v>
                </c:pt>
                <c:pt idx="25">
                  <c:v>1.1494252873563218</c:v>
                </c:pt>
                <c:pt idx="26">
                  <c:v>0.66666666666666674</c:v>
                </c:pt>
                <c:pt idx="27">
                  <c:v>2.1052631578947367</c:v>
                </c:pt>
                <c:pt idx="28">
                  <c:v>1.9230769230769231</c:v>
                </c:pt>
                <c:pt idx="29">
                  <c:v>1.1627906976744187</c:v>
                </c:pt>
                <c:pt idx="30">
                  <c:v>1.837270341207349</c:v>
                </c:pt>
                <c:pt idx="31">
                  <c:v>1.4285714285714286</c:v>
                </c:pt>
                <c:pt idx="32">
                  <c:v>4.5662100456620998</c:v>
                </c:pt>
                <c:pt idx="33">
                  <c:v>2.3305084745762712</c:v>
                </c:pt>
                <c:pt idx="34">
                  <c:v>6.2256809338521402</c:v>
                </c:pt>
                <c:pt idx="35">
                  <c:v>3.1545741324921135</c:v>
                </c:pt>
                <c:pt idx="36">
                  <c:v>3.5279805352798053</c:v>
                </c:pt>
                <c:pt idx="37">
                  <c:v>8.085106382978724</c:v>
                </c:pt>
                <c:pt idx="38">
                  <c:v>5.0387596899224807</c:v>
                </c:pt>
                <c:pt idx="39">
                  <c:v>8.6820083682008367</c:v>
                </c:pt>
                <c:pt idx="40">
                  <c:v>6.0085836909871242</c:v>
                </c:pt>
                <c:pt idx="41">
                  <c:v>6.4718162839248432</c:v>
                </c:pt>
                <c:pt idx="42">
                  <c:v>6.9930069930069934</c:v>
                </c:pt>
                <c:pt idx="43">
                  <c:v>12.075471698113208</c:v>
                </c:pt>
                <c:pt idx="44">
                  <c:v>5.2631578947368416</c:v>
                </c:pt>
                <c:pt idx="45">
                  <c:v>10.820895522388058</c:v>
                </c:pt>
                <c:pt idx="46">
                  <c:v>15.714285714285714</c:v>
                </c:pt>
                <c:pt idx="47">
                  <c:v>14.545454545454545</c:v>
                </c:pt>
                <c:pt idx="48">
                  <c:v>8.0188679245283012</c:v>
                </c:pt>
                <c:pt idx="49">
                  <c:v>16.25</c:v>
                </c:pt>
                <c:pt idx="50">
                  <c:v>10.526315789473683</c:v>
                </c:pt>
                <c:pt idx="51">
                  <c:v>19.548872180451127</c:v>
                </c:pt>
                <c:pt idx="52">
                  <c:v>15.753424657534246</c:v>
                </c:pt>
                <c:pt idx="53">
                  <c:v>9.0163934426229506</c:v>
                </c:pt>
                <c:pt idx="54">
                  <c:v>11.570247933884298</c:v>
                </c:pt>
                <c:pt idx="55">
                  <c:v>17.446808510638299</c:v>
                </c:pt>
                <c:pt idx="56">
                  <c:v>3.804347826086957</c:v>
                </c:pt>
                <c:pt idx="57">
                  <c:v>22.448979591836736</c:v>
                </c:pt>
                <c:pt idx="58">
                  <c:v>7.8740157480314963</c:v>
                </c:pt>
                <c:pt idx="59">
                  <c:v>6.8259385665529013</c:v>
                </c:pt>
                <c:pt idx="60">
                  <c:v>7.3529411764705888</c:v>
                </c:pt>
                <c:pt idx="61">
                  <c:v>8.761329305135952</c:v>
                </c:pt>
                <c:pt idx="62">
                  <c:v>5.7569296375266523</c:v>
                </c:pt>
                <c:pt idx="63">
                  <c:v>4.8681541582150096</c:v>
                </c:pt>
                <c:pt idx="64">
                  <c:v>8.3870967741935498</c:v>
                </c:pt>
                <c:pt idx="65">
                  <c:v>8.1570996978851973</c:v>
                </c:pt>
                <c:pt idx="66">
                  <c:v>6.563706563706563</c:v>
                </c:pt>
                <c:pt idx="67">
                  <c:v>10.126582278481013</c:v>
                </c:pt>
                <c:pt idx="68">
                  <c:v>8.6065573770491799</c:v>
                </c:pt>
                <c:pt idx="69">
                  <c:v>8.5106382978723403</c:v>
                </c:pt>
                <c:pt idx="70">
                  <c:v>7.2072072072072073</c:v>
                </c:pt>
                <c:pt idx="71">
                  <c:v>5.9880239520958085</c:v>
                </c:pt>
                <c:pt idx="72">
                  <c:v>8.2822085889570545</c:v>
                </c:pt>
                <c:pt idx="73">
                  <c:v>3.3527696793002915</c:v>
                </c:pt>
                <c:pt idx="74">
                  <c:v>2.3094688221709005</c:v>
                </c:pt>
                <c:pt idx="75">
                  <c:v>5.0335570469798654</c:v>
                </c:pt>
                <c:pt idx="76">
                  <c:v>3.6866359447004609</c:v>
                </c:pt>
                <c:pt idx="77">
                  <c:v>7.4313408723747978</c:v>
                </c:pt>
                <c:pt idx="78">
                  <c:v>2.5454545454545454</c:v>
                </c:pt>
                <c:pt idx="79">
                  <c:v>4.1147132169576057</c:v>
                </c:pt>
                <c:pt idx="80">
                  <c:v>2.1319796954314718</c:v>
                </c:pt>
                <c:pt idx="81">
                  <c:v>3.1683168316831685</c:v>
                </c:pt>
                <c:pt idx="82">
                  <c:v>0.91533180778032042</c:v>
                </c:pt>
                <c:pt idx="83">
                  <c:v>2.2132796780684103</c:v>
                </c:pt>
                <c:pt idx="84">
                  <c:v>3.4846884899683213</c:v>
                </c:pt>
                <c:pt idx="85">
                  <c:v>2.4364406779661016</c:v>
                </c:pt>
                <c:pt idx="86">
                  <c:v>2.3769100169779285</c:v>
                </c:pt>
                <c:pt idx="87">
                  <c:v>7.1065989847715745</c:v>
                </c:pt>
                <c:pt idx="88">
                  <c:v>6.2200956937799043</c:v>
                </c:pt>
                <c:pt idx="89">
                  <c:v>8.2987551867219906</c:v>
                </c:pt>
                <c:pt idx="90">
                  <c:v>6.4367816091954024</c:v>
                </c:pt>
                <c:pt idx="91">
                  <c:v>3.6544850498338874</c:v>
                </c:pt>
                <c:pt idx="92">
                  <c:v>2.6490066225165565</c:v>
                </c:pt>
                <c:pt idx="93">
                  <c:v>3.0581039755351682</c:v>
                </c:pt>
                <c:pt idx="94">
                  <c:v>4.2105263157894735</c:v>
                </c:pt>
                <c:pt idx="95">
                  <c:v>4.2105263157894735</c:v>
                </c:pt>
                <c:pt idx="96">
                  <c:v>1.088646967340591</c:v>
                </c:pt>
                <c:pt idx="97">
                  <c:v>1.2903225806451613</c:v>
                </c:pt>
                <c:pt idx="98">
                  <c:v>0.62421972534332082</c:v>
                </c:pt>
                <c:pt idx="99">
                  <c:v>1.2787723785166241</c:v>
                </c:pt>
                <c:pt idx="100">
                  <c:v>2.083333333333333</c:v>
                </c:pt>
                <c:pt idx="101">
                  <c:v>0.76335877862595414</c:v>
                </c:pt>
                <c:pt idx="102">
                  <c:v>0.73710073710073709</c:v>
                </c:pt>
                <c:pt idx="103">
                  <c:v>3.2119914346895073</c:v>
                </c:pt>
                <c:pt idx="104">
                  <c:v>0.87976539589442826</c:v>
                </c:pt>
                <c:pt idx="105">
                  <c:v>2.0725388601036272</c:v>
                </c:pt>
                <c:pt idx="106">
                  <c:v>2.0592020592020592</c:v>
                </c:pt>
                <c:pt idx="107">
                  <c:v>0.93896713615023475</c:v>
                </c:pt>
                <c:pt idx="108">
                  <c:v>0.81632653061224492</c:v>
                </c:pt>
                <c:pt idx="109">
                  <c:v>0.99750623441396502</c:v>
                </c:pt>
                <c:pt idx="110">
                  <c:v>0.70422535211267612</c:v>
                </c:pt>
                <c:pt idx="111">
                  <c:v>0.5494505494505495</c:v>
                </c:pt>
                <c:pt idx="112">
                  <c:v>0.66225165562913912</c:v>
                </c:pt>
                <c:pt idx="113">
                  <c:v>1.5521064301552108</c:v>
                </c:pt>
                <c:pt idx="114">
                  <c:v>0.36585365853658541</c:v>
                </c:pt>
                <c:pt idx="115">
                  <c:v>0</c:v>
                </c:pt>
                <c:pt idx="116">
                  <c:v>1.1467889908256881</c:v>
                </c:pt>
                <c:pt idx="117">
                  <c:v>0.29585798816568049</c:v>
                </c:pt>
                <c:pt idx="118">
                  <c:v>0.78247261345852892</c:v>
                </c:pt>
                <c:pt idx="119">
                  <c:v>0.48780487804878048</c:v>
                </c:pt>
                <c:pt idx="120">
                  <c:v>0.28382213812677387</c:v>
                </c:pt>
                <c:pt idx="121">
                  <c:v>0.17094017094017094</c:v>
                </c:pt>
                <c:pt idx="122">
                  <c:v>0.70126227208976155</c:v>
                </c:pt>
                <c:pt idx="123">
                  <c:v>0.65146579804560267</c:v>
                </c:pt>
                <c:pt idx="124">
                  <c:v>0.42735042735042739</c:v>
                </c:pt>
                <c:pt idx="125">
                  <c:v>0.2061855670103093</c:v>
                </c:pt>
                <c:pt idx="126">
                  <c:v>0.30241935483870969</c:v>
                </c:pt>
                <c:pt idx="127">
                  <c:v>0.26881720430107531</c:v>
                </c:pt>
                <c:pt idx="128">
                  <c:v>0.10905125408942204</c:v>
                </c:pt>
                <c:pt idx="129">
                  <c:v>0.40733197556008144</c:v>
                </c:pt>
                <c:pt idx="130">
                  <c:v>0.41493775933609961</c:v>
                </c:pt>
                <c:pt idx="131">
                  <c:v>0.59523809523809523</c:v>
                </c:pt>
                <c:pt idx="132">
                  <c:v>0.35714285714285715</c:v>
                </c:pt>
                <c:pt idx="133">
                  <c:v>0.18726591760299627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2-4A50-8DE4-64459476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2992"/>
        <c:axId val="398012432"/>
      </c:scatterChart>
      <c:valAx>
        <c:axId val="39801131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1872"/>
        <c:crosses val="autoZero"/>
        <c:crossBetween val="midCat"/>
      </c:valAx>
      <c:valAx>
        <c:axId val="3980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New cases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1312"/>
        <c:crosses val="autoZero"/>
        <c:crossBetween val="midCat"/>
      </c:valAx>
      <c:valAx>
        <c:axId val="398012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positivity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2992"/>
        <c:crosses val="max"/>
        <c:crossBetween val="midCat"/>
      </c:valAx>
      <c:valAx>
        <c:axId val="3980129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39801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Pepper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0"/>
          <c:order val="0"/>
          <c:tx>
            <c:v>Pepper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Data'!$A$21:$A$220</c:f>
              <c:numCache>
                <c:formatCode>d\-mmm</c:formatCode>
                <c:ptCount val="170"/>
                <c:pt idx="0">
                  <c:v>44019</c:v>
                </c:pt>
                <c:pt idx="1">
                  <c:v>44021</c:v>
                </c:pt>
                <c:pt idx="2">
                  <c:v>44024</c:v>
                </c:pt>
                <c:pt idx="3">
                  <c:v>44025</c:v>
                </c:pt>
                <c:pt idx="4">
                  <c:v>44027</c:v>
                </c:pt>
                <c:pt idx="5">
                  <c:v>44029</c:v>
                </c:pt>
                <c:pt idx="6">
                  <c:v>44031</c:v>
                </c:pt>
                <c:pt idx="7">
                  <c:v>44033</c:v>
                </c:pt>
                <c:pt idx="8">
                  <c:v>44035</c:v>
                </c:pt>
                <c:pt idx="9">
                  <c:v>44037</c:v>
                </c:pt>
                <c:pt idx="10">
                  <c:v>44039</c:v>
                </c:pt>
                <c:pt idx="11">
                  <c:v>44041</c:v>
                </c:pt>
                <c:pt idx="12">
                  <c:v>44043</c:v>
                </c:pt>
                <c:pt idx="13">
                  <c:v>44047</c:v>
                </c:pt>
                <c:pt idx="14">
                  <c:v>44051</c:v>
                </c:pt>
                <c:pt idx="15">
                  <c:v>44053</c:v>
                </c:pt>
                <c:pt idx="16">
                  <c:v>44055</c:v>
                </c:pt>
                <c:pt idx="17">
                  <c:v>44057</c:v>
                </c:pt>
                <c:pt idx="18">
                  <c:v>44059</c:v>
                </c:pt>
                <c:pt idx="19">
                  <c:v>44061</c:v>
                </c:pt>
                <c:pt idx="20">
                  <c:v>44065</c:v>
                </c:pt>
                <c:pt idx="21">
                  <c:v>44067</c:v>
                </c:pt>
                <c:pt idx="22">
                  <c:v>44069</c:v>
                </c:pt>
                <c:pt idx="23">
                  <c:v>44071</c:v>
                </c:pt>
                <c:pt idx="24">
                  <c:v>44073</c:v>
                </c:pt>
                <c:pt idx="25">
                  <c:v>44075</c:v>
                </c:pt>
                <c:pt idx="26">
                  <c:v>44077</c:v>
                </c:pt>
                <c:pt idx="27">
                  <c:v>44079</c:v>
                </c:pt>
                <c:pt idx="28">
                  <c:v>44081</c:v>
                </c:pt>
                <c:pt idx="29">
                  <c:v>44084</c:v>
                </c:pt>
                <c:pt idx="30">
                  <c:v>44085</c:v>
                </c:pt>
                <c:pt idx="31">
                  <c:v>44086</c:v>
                </c:pt>
                <c:pt idx="32">
                  <c:v>44087</c:v>
                </c:pt>
                <c:pt idx="33">
                  <c:v>44088</c:v>
                </c:pt>
                <c:pt idx="34">
                  <c:v>44089</c:v>
                </c:pt>
                <c:pt idx="35">
                  <c:v>44090</c:v>
                </c:pt>
                <c:pt idx="36">
                  <c:v>44091</c:v>
                </c:pt>
                <c:pt idx="37">
                  <c:v>44092</c:v>
                </c:pt>
                <c:pt idx="38">
                  <c:v>44093</c:v>
                </c:pt>
                <c:pt idx="39">
                  <c:v>44094</c:v>
                </c:pt>
                <c:pt idx="40">
                  <c:v>44095</c:v>
                </c:pt>
                <c:pt idx="41">
                  <c:v>44096</c:v>
                </c:pt>
                <c:pt idx="42">
                  <c:v>44097</c:v>
                </c:pt>
                <c:pt idx="43">
                  <c:v>44098</c:v>
                </c:pt>
                <c:pt idx="44">
                  <c:v>44099</c:v>
                </c:pt>
                <c:pt idx="45">
                  <c:v>44100</c:v>
                </c:pt>
                <c:pt idx="46">
                  <c:v>44101</c:v>
                </c:pt>
                <c:pt idx="47">
                  <c:v>44102</c:v>
                </c:pt>
                <c:pt idx="48">
                  <c:v>44103</c:v>
                </c:pt>
                <c:pt idx="49">
                  <c:v>44104</c:v>
                </c:pt>
                <c:pt idx="50">
                  <c:v>44105</c:v>
                </c:pt>
                <c:pt idx="51">
                  <c:v>44106</c:v>
                </c:pt>
                <c:pt idx="52">
                  <c:v>44107</c:v>
                </c:pt>
                <c:pt idx="53">
                  <c:v>44108</c:v>
                </c:pt>
                <c:pt idx="54">
                  <c:v>44109</c:v>
                </c:pt>
                <c:pt idx="55">
                  <c:v>44110</c:v>
                </c:pt>
                <c:pt idx="56">
                  <c:v>44111</c:v>
                </c:pt>
                <c:pt idx="57">
                  <c:v>44112</c:v>
                </c:pt>
                <c:pt idx="58">
                  <c:v>44113</c:v>
                </c:pt>
                <c:pt idx="59">
                  <c:v>44114</c:v>
                </c:pt>
                <c:pt idx="60">
                  <c:v>44115</c:v>
                </c:pt>
                <c:pt idx="61">
                  <c:v>44116</c:v>
                </c:pt>
                <c:pt idx="62">
                  <c:v>44117</c:v>
                </c:pt>
                <c:pt idx="63">
                  <c:v>44118</c:v>
                </c:pt>
                <c:pt idx="64">
                  <c:v>44119</c:v>
                </c:pt>
                <c:pt idx="65">
                  <c:v>44120</c:v>
                </c:pt>
                <c:pt idx="66">
                  <c:v>44121</c:v>
                </c:pt>
                <c:pt idx="67">
                  <c:v>44122</c:v>
                </c:pt>
                <c:pt idx="68">
                  <c:v>44123</c:v>
                </c:pt>
                <c:pt idx="69">
                  <c:v>44124</c:v>
                </c:pt>
                <c:pt idx="70">
                  <c:v>44125</c:v>
                </c:pt>
                <c:pt idx="71">
                  <c:v>44126</c:v>
                </c:pt>
                <c:pt idx="72">
                  <c:v>44127</c:v>
                </c:pt>
                <c:pt idx="73">
                  <c:v>44128</c:v>
                </c:pt>
                <c:pt idx="74">
                  <c:v>44129</c:v>
                </c:pt>
                <c:pt idx="75">
                  <c:v>44130</c:v>
                </c:pt>
                <c:pt idx="76">
                  <c:v>44131</c:v>
                </c:pt>
                <c:pt idx="77">
                  <c:v>44132</c:v>
                </c:pt>
                <c:pt idx="78">
                  <c:v>44133</c:v>
                </c:pt>
                <c:pt idx="79">
                  <c:v>44134</c:v>
                </c:pt>
                <c:pt idx="80">
                  <c:v>44135</c:v>
                </c:pt>
                <c:pt idx="81">
                  <c:v>44136</c:v>
                </c:pt>
                <c:pt idx="82">
                  <c:v>44137</c:v>
                </c:pt>
                <c:pt idx="83">
                  <c:v>44138</c:v>
                </c:pt>
                <c:pt idx="84">
                  <c:v>44139</c:v>
                </c:pt>
                <c:pt idx="85">
                  <c:v>44140</c:v>
                </c:pt>
                <c:pt idx="86">
                  <c:v>44141</c:v>
                </c:pt>
                <c:pt idx="87">
                  <c:v>44142</c:v>
                </c:pt>
                <c:pt idx="88">
                  <c:v>44143</c:v>
                </c:pt>
                <c:pt idx="89">
                  <c:v>44144</c:v>
                </c:pt>
                <c:pt idx="90">
                  <c:v>44145</c:v>
                </c:pt>
                <c:pt idx="91">
                  <c:v>44146</c:v>
                </c:pt>
                <c:pt idx="92">
                  <c:v>44147</c:v>
                </c:pt>
                <c:pt idx="93">
                  <c:v>44148</c:v>
                </c:pt>
                <c:pt idx="94">
                  <c:v>44149</c:v>
                </c:pt>
                <c:pt idx="95">
                  <c:v>44150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44156</c:v>
                </c:pt>
                <c:pt idx="102">
                  <c:v>44157</c:v>
                </c:pt>
                <c:pt idx="103">
                  <c:v>44158</c:v>
                </c:pt>
                <c:pt idx="104">
                  <c:v>44159</c:v>
                </c:pt>
                <c:pt idx="105">
                  <c:v>44160</c:v>
                </c:pt>
                <c:pt idx="106">
                  <c:v>44161</c:v>
                </c:pt>
                <c:pt idx="107">
                  <c:v>44162</c:v>
                </c:pt>
                <c:pt idx="108">
                  <c:v>44163</c:v>
                </c:pt>
                <c:pt idx="109">
                  <c:v>44164</c:v>
                </c:pt>
                <c:pt idx="110">
                  <c:v>44165</c:v>
                </c:pt>
                <c:pt idx="111">
                  <c:v>44166</c:v>
                </c:pt>
                <c:pt idx="112">
                  <c:v>44167</c:v>
                </c:pt>
                <c:pt idx="113">
                  <c:v>44168</c:v>
                </c:pt>
                <c:pt idx="114">
                  <c:v>44169</c:v>
                </c:pt>
                <c:pt idx="115">
                  <c:v>44170</c:v>
                </c:pt>
                <c:pt idx="116">
                  <c:v>44171</c:v>
                </c:pt>
                <c:pt idx="117">
                  <c:v>44172</c:v>
                </c:pt>
                <c:pt idx="118">
                  <c:v>44173</c:v>
                </c:pt>
                <c:pt idx="119">
                  <c:v>44174</c:v>
                </c:pt>
                <c:pt idx="120">
                  <c:v>44175</c:v>
                </c:pt>
                <c:pt idx="121">
                  <c:v>44176</c:v>
                </c:pt>
                <c:pt idx="122">
                  <c:v>44177</c:v>
                </c:pt>
                <c:pt idx="123">
                  <c:v>44178</c:v>
                </c:pt>
                <c:pt idx="124">
                  <c:v>44179</c:v>
                </c:pt>
                <c:pt idx="125">
                  <c:v>44180</c:v>
                </c:pt>
                <c:pt idx="126">
                  <c:v>44181</c:v>
                </c:pt>
                <c:pt idx="127">
                  <c:v>44182</c:v>
                </c:pt>
                <c:pt idx="128">
                  <c:v>44183</c:v>
                </c:pt>
                <c:pt idx="129">
                  <c:v>44184</c:v>
                </c:pt>
                <c:pt idx="130">
                  <c:v>44185</c:v>
                </c:pt>
                <c:pt idx="131">
                  <c:v>44186</c:v>
                </c:pt>
                <c:pt idx="132">
                  <c:v>44187</c:v>
                </c:pt>
                <c:pt idx="133">
                  <c:v>44188</c:v>
                </c:pt>
                <c:pt idx="134">
                  <c:v>44189</c:v>
                </c:pt>
                <c:pt idx="135">
                  <c:v>44190</c:v>
                </c:pt>
                <c:pt idx="136">
                  <c:v>44191</c:v>
                </c:pt>
                <c:pt idx="137">
                  <c:v>44192</c:v>
                </c:pt>
                <c:pt idx="138">
                  <c:v>44193</c:v>
                </c:pt>
                <c:pt idx="139">
                  <c:v>44194</c:v>
                </c:pt>
                <c:pt idx="140">
                  <c:v>44195</c:v>
                </c:pt>
                <c:pt idx="141">
                  <c:v>44196</c:v>
                </c:pt>
                <c:pt idx="142">
                  <c:v>44197</c:v>
                </c:pt>
                <c:pt idx="143">
                  <c:v>44198</c:v>
                </c:pt>
                <c:pt idx="144">
                  <c:v>44199</c:v>
                </c:pt>
                <c:pt idx="145">
                  <c:v>44200</c:v>
                </c:pt>
                <c:pt idx="146">
                  <c:v>44201</c:v>
                </c:pt>
                <c:pt idx="147">
                  <c:v>44202</c:v>
                </c:pt>
                <c:pt idx="148">
                  <c:v>44203</c:v>
                </c:pt>
                <c:pt idx="149">
                  <c:v>44204</c:v>
                </c:pt>
                <c:pt idx="150">
                  <c:v>44205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44209</c:v>
                </c:pt>
                <c:pt idx="155">
                  <c:v>44210</c:v>
                </c:pt>
                <c:pt idx="156">
                  <c:v>44211</c:v>
                </c:pt>
                <c:pt idx="157">
                  <c:v>44212</c:v>
                </c:pt>
                <c:pt idx="158">
                  <c:v>44213</c:v>
                </c:pt>
                <c:pt idx="159">
                  <c:v>44214</c:v>
                </c:pt>
                <c:pt idx="160">
                  <c:v>44215</c:v>
                </c:pt>
                <c:pt idx="161">
                  <c:v>44216</c:v>
                </c:pt>
                <c:pt idx="162">
                  <c:v>44217</c:v>
                </c:pt>
                <c:pt idx="163">
                  <c:v>44218</c:v>
                </c:pt>
                <c:pt idx="164">
                  <c:v>44219</c:v>
                </c:pt>
                <c:pt idx="165">
                  <c:v>44220</c:v>
                </c:pt>
                <c:pt idx="166">
                  <c:v>44221</c:v>
                </c:pt>
                <c:pt idx="167">
                  <c:v>44222</c:v>
                </c:pt>
                <c:pt idx="168">
                  <c:v>44223</c:v>
                </c:pt>
                <c:pt idx="169">
                  <c:v>44224</c:v>
                </c:pt>
              </c:numCache>
            </c:numRef>
          </c:xVal>
          <c:yVal>
            <c:numRef>
              <c:f>'Ottawa PGS QA Data'!$C$21:$C$220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3-4F67-BBD0-736E8656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6352"/>
        <c:axId val="398015792"/>
      </c:scatterChart>
      <c:scatterChart>
        <c:scatterStyle val="lineMarker"/>
        <c:varyColors val="0"/>
        <c:ser>
          <c:idx val="1"/>
          <c:order val="1"/>
          <c:tx>
            <c:v>Rain fall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Graphs'!$A$82:$A$142</c:f>
              <c:numCache>
                <c:formatCode>d\-mmm</c:formatCode>
                <c:ptCount val="61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</c:numCache>
            </c:numRef>
          </c:xVal>
          <c:yVal>
            <c:numRef>
              <c:f>'Ottawa Graphs'!$B$82:$B$142</c:f>
              <c:numCache>
                <c:formatCode>General</c:formatCode>
                <c:ptCount val="61"/>
                <c:pt idx="0">
                  <c:v>0</c:v>
                </c:pt>
                <c:pt idx="1">
                  <c:v>9.8000000000000007</c:v>
                </c:pt>
                <c:pt idx="2">
                  <c:v>1.2</c:v>
                </c:pt>
                <c:pt idx="3">
                  <c:v>0.2</c:v>
                </c:pt>
                <c:pt idx="4">
                  <c:v>0.9</c:v>
                </c:pt>
                <c:pt idx="5">
                  <c:v>0</c:v>
                </c:pt>
                <c:pt idx="6">
                  <c:v>4.5</c:v>
                </c:pt>
                <c:pt idx="7">
                  <c:v>0.5</c:v>
                </c:pt>
                <c:pt idx="8">
                  <c:v>3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7.1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0</c:v>
                </c:pt>
                <c:pt idx="23">
                  <c:v>1.9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9.5</c:v>
                </c:pt>
                <c:pt idx="29">
                  <c:v>12.8</c:v>
                </c:pt>
                <c:pt idx="30">
                  <c:v>0.1</c:v>
                </c:pt>
                <c:pt idx="31">
                  <c:v>7.2</c:v>
                </c:pt>
                <c:pt idx="32">
                  <c:v>0</c:v>
                </c:pt>
                <c:pt idx="33">
                  <c:v>2.8</c:v>
                </c:pt>
                <c:pt idx="34">
                  <c:v>2.8</c:v>
                </c:pt>
                <c:pt idx="35">
                  <c:v>0.1</c:v>
                </c:pt>
                <c:pt idx="36">
                  <c:v>6</c:v>
                </c:pt>
                <c:pt idx="37">
                  <c:v>0</c:v>
                </c:pt>
                <c:pt idx="38">
                  <c:v>0.1</c:v>
                </c:pt>
                <c:pt idx="39">
                  <c:v>0.5</c:v>
                </c:pt>
                <c:pt idx="40">
                  <c:v>0</c:v>
                </c:pt>
                <c:pt idx="41">
                  <c:v>1</c:v>
                </c:pt>
                <c:pt idx="42">
                  <c:v>12.6</c:v>
                </c:pt>
                <c:pt idx="43">
                  <c:v>0.1</c:v>
                </c:pt>
                <c:pt idx="44">
                  <c:v>14.2</c:v>
                </c:pt>
                <c:pt idx="45">
                  <c:v>6.2</c:v>
                </c:pt>
                <c:pt idx="46">
                  <c:v>0</c:v>
                </c:pt>
                <c:pt idx="47">
                  <c:v>0.1</c:v>
                </c:pt>
                <c:pt idx="48">
                  <c:v>10.7</c:v>
                </c:pt>
                <c:pt idx="49">
                  <c:v>4.9000000000000004</c:v>
                </c:pt>
                <c:pt idx="50">
                  <c:v>11.7</c:v>
                </c:pt>
                <c:pt idx="51">
                  <c:v>0.1</c:v>
                </c:pt>
                <c:pt idx="52">
                  <c:v>0.1</c:v>
                </c:pt>
                <c:pt idx="53">
                  <c:v>2.2000000000000002</c:v>
                </c:pt>
                <c:pt idx="54">
                  <c:v>0</c:v>
                </c:pt>
                <c:pt idx="55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A-4CC8-A362-41FCF688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7472"/>
        <c:axId val="398016912"/>
      </c:scatterChart>
      <c:valAx>
        <c:axId val="3980157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6352"/>
        <c:crosses val="max"/>
        <c:crossBetween val="midCat"/>
      </c:valAx>
      <c:valAx>
        <c:axId val="398016352"/>
        <c:scaling>
          <c:orientation val="minMax"/>
          <c:max val="44132"/>
          <c:min val="44018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5792"/>
        <c:crosses val="autoZero"/>
        <c:crossBetween val="midCat"/>
        <c:majorUnit val="5"/>
      </c:valAx>
      <c:valAx>
        <c:axId val="398016912"/>
        <c:scaling>
          <c:orientation val="minMax"/>
          <c:max val="4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7472"/>
        <c:crosses val="autoZero"/>
        <c:crossBetween val="midCat"/>
      </c:valAx>
      <c:valAx>
        <c:axId val="39801747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39801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37742628517583"/>
          <c:y val="4.5749600535483409E-2"/>
          <c:w val="0.1398990471005665"/>
          <c:h val="8.804539967232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Copies/g and human cases</a:t>
            </a:r>
          </a:p>
        </c:rich>
      </c:tx>
      <c:layout>
        <c:manualLayout>
          <c:xMode val="edge"/>
          <c:yMode val="edge"/>
          <c:x val="0.28220728464936878"/>
          <c:y val="3.1940743274389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25025923937329E-2"/>
          <c:y val="0.17001032308135935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Data'!$A$7:$A$222</c:f>
              <c:numCache>
                <c:formatCode>d\-mmm</c:formatCode>
                <c:ptCount val="1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  <c:pt idx="175">
                  <c:v>44216</c:v>
                </c:pt>
                <c:pt idx="176">
                  <c:v>44217</c:v>
                </c:pt>
                <c:pt idx="177">
                  <c:v>44218</c:v>
                </c:pt>
                <c:pt idx="178">
                  <c:v>44219</c:v>
                </c:pt>
                <c:pt idx="179">
                  <c:v>44220</c:v>
                </c:pt>
                <c:pt idx="180">
                  <c:v>44221</c:v>
                </c:pt>
                <c:pt idx="181">
                  <c:v>44222</c:v>
                </c:pt>
                <c:pt idx="182">
                  <c:v>44223</c:v>
                </c:pt>
                <c:pt idx="183">
                  <c:v>44224</c:v>
                </c:pt>
              </c:numCache>
            </c:numRef>
          </c:xVal>
          <c:yVal>
            <c:numRef>
              <c:f>'Ottawa PGS QA Data'!$AM$7:$AM$222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3-4A45-8AB9-A4986EFD0DD3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9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Data'!$A$233:$A$407</c:f>
              <c:numCache>
                <c:formatCode>d\-mmm</c:formatCode>
                <c:ptCount val="17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</c:numCache>
            </c:numRef>
          </c:xVal>
          <c:yVal>
            <c:numRef>
              <c:f>'Ottawa PGS QA Data'!$AM$233:$AM$407</c:f>
              <c:numCache>
                <c:formatCode>0.00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3-4A45-8AB9-A4986EFD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21392"/>
        <c:axId val="398020832"/>
        <c:extLst/>
      </c:scatterChart>
      <c:scatterChart>
        <c:scatterStyle val="lineMarker"/>
        <c:varyColors val="0"/>
        <c:ser>
          <c:idx val="0"/>
          <c:order val="2"/>
          <c:tx>
            <c:v>positive cases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community data'!$AB$4:$AB$307</c:f>
              <c:numCache>
                <c:formatCode>d\-mmm</c:formatCode>
                <c:ptCount val="304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  <c:pt idx="152">
                  <c:v>44015</c:v>
                </c:pt>
                <c:pt idx="153">
                  <c:v>44016</c:v>
                </c:pt>
                <c:pt idx="154">
                  <c:v>44017</c:v>
                </c:pt>
                <c:pt idx="155">
                  <c:v>44018</c:v>
                </c:pt>
                <c:pt idx="156">
                  <c:v>44019</c:v>
                </c:pt>
                <c:pt idx="157">
                  <c:v>44020</c:v>
                </c:pt>
                <c:pt idx="158">
                  <c:v>44021</c:v>
                </c:pt>
                <c:pt idx="159">
                  <c:v>44022</c:v>
                </c:pt>
                <c:pt idx="160">
                  <c:v>44023</c:v>
                </c:pt>
                <c:pt idx="161">
                  <c:v>44024</c:v>
                </c:pt>
                <c:pt idx="162">
                  <c:v>44025</c:v>
                </c:pt>
                <c:pt idx="163">
                  <c:v>44026</c:v>
                </c:pt>
                <c:pt idx="164">
                  <c:v>44027</c:v>
                </c:pt>
                <c:pt idx="165">
                  <c:v>44028</c:v>
                </c:pt>
                <c:pt idx="166">
                  <c:v>44029</c:v>
                </c:pt>
                <c:pt idx="167">
                  <c:v>44030</c:v>
                </c:pt>
                <c:pt idx="168">
                  <c:v>44031</c:v>
                </c:pt>
                <c:pt idx="169">
                  <c:v>44032</c:v>
                </c:pt>
                <c:pt idx="170">
                  <c:v>44033</c:v>
                </c:pt>
                <c:pt idx="171">
                  <c:v>44034</c:v>
                </c:pt>
                <c:pt idx="172">
                  <c:v>44035</c:v>
                </c:pt>
                <c:pt idx="173">
                  <c:v>44036</c:v>
                </c:pt>
                <c:pt idx="174">
                  <c:v>44037</c:v>
                </c:pt>
                <c:pt idx="175">
                  <c:v>44038</c:v>
                </c:pt>
                <c:pt idx="176">
                  <c:v>44039</c:v>
                </c:pt>
                <c:pt idx="177">
                  <c:v>44040</c:v>
                </c:pt>
                <c:pt idx="178">
                  <c:v>44041</c:v>
                </c:pt>
                <c:pt idx="179">
                  <c:v>44042</c:v>
                </c:pt>
                <c:pt idx="180">
                  <c:v>44043</c:v>
                </c:pt>
                <c:pt idx="181">
                  <c:v>44044</c:v>
                </c:pt>
                <c:pt idx="182">
                  <c:v>44045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44051</c:v>
                </c:pt>
                <c:pt idx="189">
                  <c:v>44052</c:v>
                </c:pt>
                <c:pt idx="190">
                  <c:v>44053</c:v>
                </c:pt>
                <c:pt idx="191">
                  <c:v>44054</c:v>
                </c:pt>
                <c:pt idx="192">
                  <c:v>44055</c:v>
                </c:pt>
                <c:pt idx="193">
                  <c:v>44056</c:v>
                </c:pt>
                <c:pt idx="194">
                  <c:v>44057</c:v>
                </c:pt>
                <c:pt idx="195">
                  <c:v>44058</c:v>
                </c:pt>
                <c:pt idx="196">
                  <c:v>44059</c:v>
                </c:pt>
                <c:pt idx="197">
                  <c:v>44060</c:v>
                </c:pt>
                <c:pt idx="198">
                  <c:v>44061</c:v>
                </c:pt>
                <c:pt idx="199">
                  <c:v>44062</c:v>
                </c:pt>
                <c:pt idx="200">
                  <c:v>44063</c:v>
                </c:pt>
                <c:pt idx="201">
                  <c:v>44064</c:v>
                </c:pt>
                <c:pt idx="202">
                  <c:v>44065</c:v>
                </c:pt>
                <c:pt idx="203">
                  <c:v>44066</c:v>
                </c:pt>
                <c:pt idx="204">
                  <c:v>44067</c:v>
                </c:pt>
                <c:pt idx="205">
                  <c:v>44068</c:v>
                </c:pt>
                <c:pt idx="206">
                  <c:v>44069</c:v>
                </c:pt>
                <c:pt idx="207">
                  <c:v>44070</c:v>
                </c:pt>
                <c:pt idx="208">
                  <c:v>44071</c:v>
                </c:pt>
                <c:pt idx="209">
                  <c:v>44072</c:v>
                </c:pt>
                <c:pt idx="210">
                  <c:v>44073</c:v>
                </c:pt>
                <c:pt idx="211">
                  <c:v>44074</c:v>
                </c:pt>
                <c:pt idx="212">
                  <c:v>44075</c:v>
                </c:pt>
                <c:pt idx="213">
                  <c:v>44076</c:v>
                </c:pt>
                <c:pt idx="214">
                  <c:v>44077</c:v>
                </c:pt>
                <c:pt idx="215">
                  <c:v>44078</c:v>
                </c:pt>
                <c:pt idx="216">
                  <c:v>44079</c:v>
                </c:pt>
                <c:pt idx="217">
                  <c:v>44080</c:v>
                </c:pt>
                <c:pt idx="218">
                  <c:v>44081</c:v>
                </c:pt>
                <c:pt idx="219">
                  <c:v>44082</c:v>
                </c:pt>
                <c:pt idx="220">
                  <c:v>44083</c:v>
                </c:pt>
                <c:pt idx="221">
                  <c:v>44084</c:v>
                </c:pt>
                <c:pt idx="222">
                  <c:v>44085</c:v>
                </c:pt>
                <c:pt idx="223">
                  <c:v>44086</c:v>
                </c:pt>
                <c:pt idx="224">
                  <c:v>44087</c:v>
                </c:pt>
                <c:pt idx="225">
                  <c:v>44088</c:v>
                </c:pt>
                <c:pt idx="226">
                  <c:v>44089</c:v>
                </c:pt>
                <c:pt idx="227">
                  <c:v>44090</c:v>
                </c:pt>
                <c:pt idx="228">
                  <c:v>44091</c:v>
                </c:pt>
                <c:pt idx="229">
                  <c:v>44092</c:v>
                </c:pt>
                <c:pt idx="230">
                  <c:v>44093</c:v>
                </c:pt>
                <c:pt idx="231">
                  <c:v>44094</c:v>
                </c:pt>
                <c:pt idx="232">
                  <c:v>44095</c:v>
                </c:pt>
                <c:pt idx="233">
                  <c:v>44096</c:v>
                </c:pt>
                <c:pt idx="234">
                  <c:v>44097</c:v>
                </c:pt>
                <c:pt idx="235">
                  <c:v>44098</c:v>
                </c:pt>
                <c:pt idx="236">
                  <c:v>44099</c:v>
                </c:pt>
                <c:pt idx="237">
                  <c:v>44100</c:v>
                </c:pt>
                <c:pt idx="238">
                  <c:v>44101</c:v>
                </c:pt>
                <c:pt idx="239">
                  <c:v>44102</c:v>
                </c:pt>
                <c:pt idx="240">
                  <c:v>44103</c:v>
                </c:pt>
                <c:pt idx="241">
                  <c:v>44104</c:v>
                </c:pt>
                <c:pt idx="242">
                  <c:v>44105</c:v>
                </c:pt>
                <c:pt idx="243">
                  <c:v>44106</c:v>
                </c:pt>
                <c:pt idx="244">
                  <c:v>44107</c:v>
                </c:pt>
                <c:pt idx="245">
                  <c:v>44108</c:v>
                </c:pt>
                <c:pt idx="246">
                  <c:v>44109</c:v>
                </c:pt>
                <c:pt idx="247">
                  <c:v>44110</c:v>
                </c:pt>
                <c:pt idx="248">
                  <c:v>44111</c:v>
                </c:pt>
                <c:pt idx="249">
                  <c:v>44112</c:v>
                </c:pt>
                <c:pt idx="250">
                  <c:v>44113</c:v>
                </c:pt>
                <c:pt idx="251">
                  <c:v>44114</c:v>
                </c:pt>
                <c:pt idx="252">
                  <c:v>44115</c:v>
                </c:pt>
                <c:pt idx="253">
                  <c:v>44116</c:v>
                </c:pt>
                <c:pt idx="254">
                  <c:v>44117</c:v>
                </c:pt>
                <c:pt idx="255">
                  <c:v>44118</c:v>
                </c:pt>
                <c:pt idx="256">
                  <c:v>44119</c:v>
                </c:pt>
                <c:pt idx="257">
                  <c:v>44120</c:v>
                </c:pt>
                <c:pt idx="258">
                  <c:v>44121</c:v>
                </c:pt>
                <c:pt idx="259">
                  <c:v>44122</c:v>
                </c:pt>
                <c:pt idx="260">
                  <c:v>44123</c:v>
                </c:pt>
                <c:pt idx="261">
                  <c:v>44124</c:v>
                </c:pt>
                <c:pt idx="262">
                  <c:v>44125</c:v>
                </c:pt>
                <c:pt idx="263">
                  <c:v>44126</c:v>
                </c:pt>
                <c:pt idx="264">
                  <c:v>44127</c:v>
                </c:pt>
                <c:pt idx="265">
                  <c:v>44128</c:v>
                </c:pt>
                <c:pt idx="266">
                  <c:v>44129</c:v>
                </c:pt>
                <c:pt idx="267">
                  <c:v>44130</c:v>
                </c:pt>
                <c:pt idx="268">
                  <c:v>44131</c:v>
                </c:pt>
                <c:pt idx="269">
                  <c:v>44132</c:v>
                </c:pt>
                <c:pt idx="270">
                  <c:v>44133</c:v>
                </c:pt>
                <c:pt idx="271">
                  <c:v>44134</c:v>
                </c:pt>
                <c:pt idx="272">
                  <c:v>44135</c:v>
                </c:pt>
                <c:pt idx="273">
                  <c:v>44136</c:v>
                </c:pt>
                <c:pt idx="274">
                  <c:v>44137</c:v>
                </c:pt>
                <c:pt idx="275">
                  <c:v>44138</c:v>
                </c:pt>
                <c:pt idx="276">
                  <c:v>44139</c:v>
                </c:pt>
                <c:pt idx="277">
                  <c:v>44140</c:v>
                </c:pt>
                <c:pt idx="278">
                  <c:v>44141</c:v>
                </c:pt>
                <c:pt idx="279">
                  <c:v>44142</c:v>
                </c:pt>
                <c:pt idx="280">
                  <c:v>44143</c:v>
                </c:pt>
                <c:pt idx="281">
                  <c:v>44144</c:v>
                </c:pt>
                <c:pt idx="282">
                  <c:v>44145</c:v>
                </c:pt>
                <c:pt idx="283">
                  <c:v>44146</c:v>
                </c:pt>
                <c:pt idx="284">
                  <c:v>44147</c:v>
                </c:pt>
                <c:pt idx="285">
                  <c:v>44148</c:v>
                </c:pt>
                <c:pt idx="286">
                  <c:v>44149</c:v>
                </c:pt>
                <c:pt idx="287">
                  <c:v>44150</c:v>
                </c:pt>
                <c:pt idx="288">
                  <c:v>44151</c:v>
                </c:pt>
                <c:pt idx="289">
                  <c:v>44152</c:v>
                </c:pt>
                <c:pt idx="290">
                  <c:v>44153</c:v>
                </c:pt>
                <c:pt idx="291">
                  <c:v>44154</c:v>
                </c:pt>
                <c:pt idx="292">
                  <c:v>44155</c:v>
                </c:pt>
                <c:pt idx="293">
                  <c:v>44156</c:v>
                </c:pt>
                <c:pt idx="294">
                  <c:v>44157</c:v>
                </c:pt>
                <c:pt idx="295">
                  <c:v>44158</c:v>
                </c:pt>
                <c:pt idx="296">
                  <c:v>44159</c:v>
                </c:pt>
                <c:pt idx="297">
                  <c:v>44160</c:v>
                </c:pt>
                <c:pt idx="298">
                  <c:v>44161</c:v>
                </c:pt>
                <c:pt idx="299">
                  <c:v>44162</c:v>
                </c:pt>
                <c:pt idx="300">
                  <c:v>44163</c:v>
                </c:pt>
                <c:pt idx="301">
                  <c:v>44164</c:v>
                </c:pt>
                <c:pt idx="302">
                  <c:v>44165</c:v>
                </c:pt>
                <c:pt idx="303">
                  <c:v>44166</c:v>
                </c:pt>
              </c:numCache>
            </c:numRef>
          </c:xVal>
          <c:yVal>
            <c:numRef>
              <c:f>'Ottawa community data'!$AJ$4:$AJ$307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7</c:v>
                </c:pt>
                <c:pt idx="52">
                  <c:v>9</c:v>
                </c:pt>
                <c:pt idx="53">
                  <c:v>5</c:v>
                </c:pt>
                <c:pt idx="54">
                  <c:v>20</c:v>
                </c:pt>
                <c:pt idx="55">
                  <c:v>26</c:v>
                </c:pt>
                <c:pt idx="56">
                  <c:v>12</c:v>
                </c:pt>
                <c:pt idx="57">
                  <c:v>38</c:v>
                </c:pt>
                <c:pt idx="58">
                  <c:v>65</c:v>
                </c:pt>
                <c:pt idx="59">
                  <c:v>33</c:v>
                </c:pt>
                <c:pt idx="60">
                  <c:v>9</c:v>
                </c:pt>
                <c:pt idx="61">
                  <c:v>24</c:v>
                </c:pt>
                <c:pt idx="62">
                  <c:v>8</c:v>
                </c:pt>
                <c:pt idx="63">
                  <c:v>30</c:v>
                </c:pt>
                <c:pt idx="64">
                  <c:v>28</c:v>
                </c:pt>
                <c:pt idx="65">
                  <c:v>32</c:v>
                </c:pt>
                <c:pt idx="66">
                  <c:v>17</c:v>
                </c:pt>
                <c:pt idx="67">
                  <c:v>28</c:v>
                </c:pt>
                <c:pt idx="68">
                  <c:v>30</c:v>
                </c:pt>
                <c:pt idx="69">
                  <c:v>27</c:v>
                </c:pt>
                <c:pt idx="70">
                  <c:v>29</c:v>
                </c:pt>
                <c:pt idx="71">
                  <c:v>10</c:v>
                </c:pt>
                <c:pt idx="72">
                  <c:v>16</c:v>
                </c:pt>
                <c:pt idx="73">
                  <c:v>45</c:v>
                </c:pt>
                <c:pt idx="74">
                  <c:v>11</c:v>
                </c:pt>
                <c:pt idx="75">
                  <c:v>66</c:v>
                </c:pt>
                <c:pt idx="76">
                  <c:v>26</c:v>
                </c:pt>
                <c:pt idx="77">
                  <c:v>26</c:v>
                </c:pt>
                <c:pt idx="78">
                  <c:v>18</c:v>
                </c:pt>
                <c:pt idx="79">
                  <c:v>47</c:v>
                </c:pt>
                <c:pt idx="80">
                  <c:v>29</c:v>
                </c:pt>
                <c:pt idx="81">
                  <c:v>31</c:v>
                </c:pt>
                <c:pt idx="82">
                  <c:v>31</c:v>
                </c:pt>
                <c:pt idx="83">
                  <c:v>29</c:v>
                </c:pt>
                <c:pt idx="84">
                  <c:v>19</c:v>
                </c:pt>
                <c:pt idx="85">
                  <c:v>25</c:v>
                </c:pt>
                <c:pt idx="86">
                  <c:v>33</c:v>
                </c:pt>
                <c:pt idx="87">
                  <c:v>31</c:v>
                </c:pt>
                <c:pt idx="88">
                  <c:v>29</c:v>
                </c:pt>
                <c:pt idx="89">
                  <c:v>21</c:v>
                </c:pt>
                <c:pt idx="90">
                  <c:v>27</c:v>
                </c:pt>
                <c:pt idx="91">
                  <c:v>18</c:v>
                </c:pt>
                <c:pt idx="92">
                  <c:v>10</c:v>
                </c:pt>
                <c:pt idx="93">
                  <c:v>32</c:v>
                </c:pt>
                <c:pt idx="94">
                  <c:v>12</c:v>
                </c:pt>
                <c:pt idx="95">
                  <c:v>32</c:v>
                </c:pt>
                <c:pt idx="96">
                  <c:v>13</c:v>
                </c:pt>
                <c:pt idx="97">
                  <c:v>22</c:v>
                </c:pt>
                <c:pt idx="98">
                  <c:v>20</c:v>
                </c:pt>
                <c:pt idx="99">
                  <c:v>8</c:v>
                </c:pt>
                <c:pt idx="100">
                  <c:v>12</c:v>
                </c:pt>
                <c:pt idx="101">
                  <c:v>21</c:v>
                </c:pt>
                <c:pt idx="102">
                  <c:v>31</c:v>
                </c:pt>
                <c:pt idx="103">
                  <c:v>16</c:v>
                </c:pt>
                <c:pt idx="104">
                  <c:v>14</c:v>
                </c:pt>
                <c:pt idx="105">
                  <c:v>10</c:v>
                </c:pt>
                <c:pt idx="106">
                  <c:v>16</c:v>
                </c:pt>
                <c:pt idx="107">
                  <c:v>21</c:v>
                </c:pt>
                <c:pt idx="108">
                  <c:v>22</c:v>
                </c:pt>
                <c:pt idx="109">
                  <c:v>10</c:v>
                </c:pt>
                <c:pt idx="110">
                  <c:v>3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12</c:v>
                </c:pt>
                <c:pt idx="115">
                  <c:v>12</c:v>
                </c:pt>
                <c:pt idx="116">
                  <c:v>4</c:v>
                </c:pt>
                <c:pt idx="117">
                  <c:v>9</c:v>
                </c:pt>
                <c:pt idx="118">
                  <c:v>13</c:v>
                </c:pt>
                <c:pt idx="119">
                  <c:v>8</c:v>
                </c:pt>
                <c:pt idx="120">
                  <c:v>1</c:v>
                </c:pt>
                <c:pt idx="121">
                  <c:v>9</c:v>
                </c:pt>
                <c:pt idx="122">
                  <c:v>5</c:v>
                </c:pt>
                <c:pt idx="123">
                  <c:v>8</c:v>
                </c:pt>
                <c:pt idx="124">
                  <c:v>13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5</c:v>
                </c:pt>
                <c:pt idx="131">
                  <c:v>13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1</c:v>
                </c:pt>
                <c:pt idx="136">
                  <c:v>10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4</c:v>
                </c:pt>
                <c:pt idx="141">
                  <c:v>2</c:v>
                </c:pt>
                <c:pt idx="142">
                  <c:v>2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7</c:v>
                </c:pt>
                <c:pt idx="150">
                  <c:v>5</c:v>
                </c:pt>
                <c:pt idx="151">
                  <c:v>2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0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14</c:v>
                </c:pt>
                <c:pt idx="160">
                  <c:v>6</c:v>
                </c:pt>
                <c:pt idx="161">
                  <c:v>9</c:v>
                </c:pt>
                <c:pt idx="162">
                  <c:v>5</c:v>
                </c:pt>
                <c:pt idx="163">
                  <c:v>6</c:v>
                </c:pt>
                <c:pt idx="164">
                  <c:v>10</c:v>
                </c:pt>
                <c:pt idx="165">
                  <c:v>11</c:v>
                </c:pt>
                <c:pt idx="166">
                  <c:v>15</c:v>
                </c:pt>
                <c:pt idx="167">
                  <c:v>11</c:v>
                </c:pt>
                <c:pt idx="168">
                  <c:v>43</c:v>
                </c:pt>
                <c:pt idx="169">
                  <c:v>23</c:v>
                </c:pt>
                <c:pt idx="170">
                  <c:v>24</c:v>
                </c:pt>
                <c:pt idx="171">
                  <c:v>16</c:v>
                </c:pt>
                <c:pt idx="172">
                  <c:v>17</c:v>
                </c:pt>
                <c:pt idx="173">
                  <c:v>25</c:v>
                </c:pt>
                <c:pt idx="174">
                  <c:v>17</c:v>
                </c:pt>
                <c:pt idx="175">
                  <c:v>22</c:v>
                </c:pt>
                <c:pt idx="176">
                  <c:v>14</c:v>
                </c:pt>
                <c:pt idx="177">
                  <c:v>11</c:v>
                </c:pt>
                <c:pt idx="178">
                  <c:v>14</c:v>
                </c:pt>
                <c:pt idx="179">
                  <c:v>17</c:v>
                </c:pt>
                <c:pt idx="180">
                  <c:v>17</c:v>
                </c:pt>
                <c:pt idx="181">
                  <c:v>10</c:v>
                </c:pt>
                <c:pt idx="182">
                  <c:v>3</c:v>
                </c:pt>
                <c:pt idx="183">
                  <c:v>12</c:v>
                </c:pt>
                <c:pt idx="184">
                  <c:v>10</c:v>
                </c:pt>
                <c:pt idx="185">
                  <c:v>8</c:v>
                </c:pt>
                <c:pt idx="186">
                  <c:v>4</c:v>
                </c:pt>
                <c:pt idx="187">
                  <c:v>0</c:v>
                </c:pt>
                <c:pt idx="188">
                  <c:v>11</c:v>
                </c:pt>
                <c:pt idx="189">
                  <c:v>7</c:v>
                </c:pt>
                <c:pt idx="190">
                  <c:v>8</c:v>
                </c:pt>
                <c:pt idx="191">
                  <c:v>5</c:v>
                </c:pt>
                <c:pt idx="192">
                  <c:v>4</c:v>
                </c:pt>
                <c:pt idx="193">
                  <c:v>9</c:v>
                </c:pt>
                <c:pt idx="194">
                  <c:v>9</c:v>
                </c:pt>
                <c:pt idx="195">
                  <c:v>15</c:v>
                </c:pt>
                <c:pt idx="196">
                  <c:v>6</c:v>
                </c:pt>
                <c:pt idx="197">
                  <c:v>9</c:v>
                </c:pt>
                <c:pt idx="198">
                  <c:v>15</c:v>
                </c:pt>
                <c:pt idx="199">
                  <c:v>19</c:v>
                </c:pt>
                <c:pt idx="200">
                  <c:v>16</c:v>
                </c:pt>
                <c:pt idx="201">
                  <c:v>14</c:v>
                </c:pt>
                <c:pt idx="202">
                  <c:v>11</c:v>
                </c:pt>
                <c:pt idx="203">
                  <c:v>12</c:v>
                </c:pt>
                <c:pt idx="204">
                  <c:v>11</c:v>
                </c:pt>
                <c:pt idx="205">
                  <c:v>24</c:v>
                </c:pt>
                <c:pt idx="206">
                  <c:v>8</c:v>
                </c:pt>
                <c:pt idx="207">
                  <c:v>8</c:v>
                </c:pt>
                <c:pt idx="208">
                  <c:v>15</c:v>
                </c:pt>
                <c:pt idx="209">
                  <c:v>14</c:v>
                </c:pt>
                <c:pt idx="210">
                  <c:v>6</c:v>
                </c:pt>
                <c:pt idx="211">
                  <c:v>7</c:v>
                </c:pt>
                <c:pt idx="212">
                  <c:v>23</c:v>
                </c:pt>
                <c:pt idx="213">
                  <c:v>4</c:v>
                </c:pt>
                <c:pt idx="214">
                  <c:v>15</c:v>
                </c:pt>
                <c:pt idx="215">
                  <c:v>24</c:v>
                </c:pt>
                <c:pt idx="216">
                  <c:v>9</c:v>
                </c:pt>
                <c:pt idx="217">
                  <c:v>14</c:v>
                </c:pt>
                <c:pt idx="218">
                  <c:v>19</c:v>
                </c:pt>
                <c:pt idx="219">
                  <c:v>13</c:v>
                </c:pt>
                <c:pt idx="220">
                  <c:v>23</c:v>
                </c:pt>
                <c:pt idx="221">
                  <c:v>25</c:v>
                </c:pt>
                <c:pt idx="222">
                  <c:v>44</c:v>
                </c:pt>
                <c:pt idx="223">
                  <c:v>32</c:v>
                </c:pt>
                <c:pt idx="224">
                  <c:v>19</c:v>
                </c:pt>
                <c:pt idx="225">
                  <c:v>43</c:v>
                </c:pt>
                <c:pt idx="226">
                  <c:v>36</c:v>
                </c:pt>
                <c:pt idx="227">
                  <c:v>38</c:v>
                </c:pt>
                <c:pt idx="228">
                  <c:v>49</c:v>
                </c:pt>
                <c:pt idx="229">
                  <c:v>37</c:v>
                </c:pt>
                <c:pt idx="230">
                  <c:v>45</c:v>
                </c:pt>
                <c:pt idx="231">
                  <c:v>53</c:v>
                </c:pt>
                <c:pt idx="232">
                  <c:v>56</c:v>
                </c:pt>
                <c:pt idx="233">
                  <c:v>36</c:v>
                </c:pt>
                <c:pt idx="234">
                  <c:v>35</c:v>
                </c:pt>
                <c:pt idx="235">
                  <c:v>35</c:v>
                </c:pt>
                <c:pt idx="236">
                  <c:v>46</c:v>
                </c:pt>
                <c:pt idx="237">
                  <c:v>104</c:v>
                </c:pt>
                <c:pt idx="238">
                  <c:v>90</c:v>
                </c:pt>
                <c:pt idx="239">
                  <c:v>84</c:v>
                </c:pt>
                <c:pt idx="240">
                  <c:v>57</c:v>
                </c:pt>
                <c:pt idx="241">
                  <c:v>96</c:v>
                </c:pt>
                <c:pt idx="242">
                  <c:v>88</c:v>
                </c:pt>
                <c:pt idx="243">
                  <c:v>72</c:v>
                </c:pt>
                <c:pt idx="244">
                  <c:v>99</c:v>
                </c:pt>
                <c:pt idx="245">
                  <c:v>91</c:v>
                </c:pt>
                <c:pt idx="246">
                  <c:v>71</c:v>
                </c:pt>
                <c:pt idx="247">
                  <c:v>40</c:v>
                </c:pt>
                <c:pt idx="248">
                  <c:v>71</c:v>
                </c:pt>
                <c:pt idx="249">
                  <c:v>67</c:v>
                </c:pt>
                <c:pt idx="250">
                  <c:v>54</c:v>
                </c:pt>
                <c:pt idx="251">
                  <c:v>78</c:v>
                </c:pt>
                <c:pt idx="252">
                  <c:v>66</c:v>
                </c:pt>
                <c:pt idx="253">
                  <c:v>33</c:v>
                </c:pt>
                <c:pt idx="254">
                  <c:v>64</c:v>
                </c:pt>
                <c:pt idx="255">
                  <c:v>92</c:v>
                </c:pt>
                <c:pt idx="256">
                  <c:v>48</c:v>
                </c:pt>
                <c:pt idx="257">
                  <c:v>67</c:v>
                </c:pt>
                <c:pt idx="258">
                  <c:v>66</c:v>
                </c:pt>
                <c:pt idx="259">
                  <c:v>33</c:v>
                </c:pt>
                <c:pt idx="260">
                  <c:v>50</c:v>
                </c:pt>
                <c:pt idx="261">
                  <c:v>41</c:v>
                </c:pt>
                <c:pt idx="262">
                  <c:v>72</c:v>
                </c:pt>
                <c:pt idx="263">
                  <c:v>63</c:v>
                </c:pt>
                <c:pt idx="26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53-4A45-8AB9-A4986EFD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22512"/>
        <c:axId val="398021952"/>
      </c:scatterChart>
      <c:valAx>
        <c:axId val="39802083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598540946"/>
              <c:y val="0.28057230338747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1392"/>
        <c:crosses val="max"/>
        <c:crossBetween val="midCat"/>
      </c:valAx>
      <c:valAx>
        <c:axId val="398021392"/>
        <c:scaling>
          <c:orientation val="minMax"/>
          <c:max val="44132"/>
          <c:min val="43927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0832"/>
        <c:crosses val="autoZero"/>
        <c:crossBetween val="midCat"/>
        <c:majorUnit val="5"/>
      </c:valAx>
      <c:valAx>
        <c:axId val="39802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2512"/>
        <c:crosses val="autoZero"/>
        <c:crossBetween val="midCat"/>
      </c:valAx>
      <c:valAx>
        <c:axId val="39802251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39802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31395169999175"/>
          <c:y val="3.6949601644144674E-2"/>
          <c:w val="0.20568604171224009"/>
          <c:h val="8.8045431306024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8857968"/>
        <c:axId val="378858528"/>
      </c:scatterChart>
      <c:valAx>
        <c:axId val="3788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58528"/>
        <c:crosses val="autoZero"/>
        <c:crossBetween val="midCat"/>
      </c:valAx>
      <c:valAx>
        <c:axId val="3788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5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Ottawa DAILY NEW CASE CORR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N1 copies/copies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(downward)'!$AF$71:$AF$85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D-4BE4-9284-7B1F543BD074}"/>
            </c:ext>
          </c:extLst>
        </c:ser>
        <c:ser>
          <c:idx val="1"/>
          <c:order val="1"/>
          <c:tx>
            <c:v>N2 copies/copies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(downward)'!$AG$71:$AG$85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D-4BE4-9284-7B1F543BD074}"/>
            </c:ext>
          </c:extLst>
        </c:ser>
        <c:ser>
          <c:idx val="2"/>
          <c:order val="2"/>
          <c:tx>
            <c:v>N1 copies/g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(downward)'!$AI$71:$AI$85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AD-4BE4-9284-7B1F543BD074}"/>
            </c:ext>
          </c:extLst>
        </c:ser>
        <c:ser>
          <c:idx val="3"/>
          <c:order val="3"/>
          <c:tx>
            <c:v>N2 copies/g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(downward)'!$AJ$71:$AJ$85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AD-4BE4-9284-7B1F543BD074}"/>
            </c:ext>
          </c:extLst>
        </c:ser>
        <c:ser>
          <c:idx val="4"/>
          <c:order val="4"/>
          <c:tx>
            <c:v>N1 copies/vs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(downward)'!$AL$71:$AL$85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AD-4BE4-9284-7B1F543BD074}"/>
            </c:ext>
          </c:extLst>
        </c:ser>
        <c:ser>
          <c:idx val="5"/>
          <c:order val="5"/>
          <c:tx>
            <c:v>N2 copies/vs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(downward)'!$AM$71:$AM$85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AD-4BE4-9284-7B1F543BD074}"/>
            </c:ext>
          </c:extLst>
        </c:ser>
        <c:ser>
          <c:idx val="6"/>
          <c:order val="6"/>
          <c:tx>
            <c:v>N1 raw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(downward)'!$AO$71:$AO$85</c:f>
              <c:numCache>
                <c:formatCode>0.0000</c:formatCode>
                <c:ptCount val="15"/>
                <c:pt idx="0">
                  <c:v>6.6914378723454238E-2</c:v>
                </c:pt>
                <c:pt idx="1">
                  <c:v>-6.0996110931793808E-2</c:v>
                </c:pt>
                <c:pt idx="2">
                  <c:v>0.17135870470127931</c:v>
                </c:pt>
                <c:pt idx="3">
                  <c:v>-4.6147998106222603E-2</c:v>
                </c:pt>
                <c:pt idx="4">
                  <c:v>-6.6333152564836642E-2</c:v>
                </c:pt>
                <c:pt idx="5">
                  <c:v>0.37456261033174532</c:v>
                </c:pt>
                <c:pt idx="6">
                  <c:v>0.32091513232664848</c:v>
                </c:pt>
                <c:pt idx="7">
                  <c:v>-0.23646514973428889</c:v>
                </c:pt>
                <c:pt idx="8">
                  <c:v>0.25762506626079484</c:v>
                </c:pt>
                <c:pt idx="9">
                  <c:v>9.8886033748915927E-2</c:v>
                </c:pt>
                <c:pt idx="10">
                  <c:v>9.8784721009016595E-3</c:v>
                </c:pt>
                <c:pt idx="11">
                  <c:v>9.5097212569499961E-2</c:v>
                </c:pt>
                <c:pt idx="12">
                  <c:v>0.18808871889505158</c:v>
                </c:pt>
                <c:pt idx="13">
                  <c:v>0.23917051460913949</c:v>
                </c:pt>
                <c:pt idx="14">
                  <c:v>-0.16750166242500414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AD-4BE4-9284-7B1F543BD074}"/>
            </c:ext>
          </c:extLst>
        </c:ser>
        <c:ser>
          <c:idx val="7"/>
          <c:order val="7"/>
          <c:tx>
            <c:v>N2 raw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(downward)'!$AP$71:$AP$85</c:f>
              <c:numCache>
                <c:formatCode>0.0000</c:formatCode>
                <c:ptCount val="15"/>
                <c:pt idx="0">
                  <c:v>0.12841661742325539</c:v>
                </c:pt>
                <c:pt idx="1">
                  <c:v>-0.13867447129855881</c:v>
                </c:pt>
                <c:pt idx="2">
                  <c:v>-6.0609598217379837E-2</c:v>
                </c:pt>
                <c:pt idx="3">
                  <c:v>0.18313039918393759</c:v>
                </c:pt>
                <c:pt idx="4">
                  <c:v>0.10989808830256771</c:v>
                </c:pt>
                <c:pt idx="5">
                  <c:v>-0.1043113156550743</c:v>
                </c:pt>
                <c:pt idx="6">
                  <c:v>5.2526784825829217E-2</c:v>
                </c:pt>
                <c:pt idx="7">
                  <c:v>1.7220069189346158E-2</c:v>
                </c:pt>
                <c:pt idx="8">
                  <c:v>6.1907477412036754E-2</c:v>
                </c:pt>
                <c:pt idx="9">
                  <c:v>0.27304688761450546</c:v>
                </c:pt>
                <c:pt idx="10">
                  <c:v>1.0262645949146845E-4</c:v>
                </c:pt>
                <c:pt idx="11">
                  <c:v>9.3419006125658413E-2</c:v>
                </c:pt>
                <c:pt idx="12">
                  <c:v>-2.8237578112292206E-2</c:v>
                </c:pt>
                <c:pt idx="13">
                  <c:v>0.29884936355144703</c:v>
                </c:pt>
                <c:pt idx="14">
                  <c:v>3.5485185092462998E-2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AD-4BE4-9284-7B1F543BD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65248"/>
        <c:axId val="378865808"/>
      </c:scatterChart>
      <c:valAx>
        <c:axId val="37886524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5808"/>
        <c:crosses val="autoZero"/>
        <c:crossBetween val="midCat"/>
      </c:valAx>
      <c:valAx>
        <c:axId val="3788658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8868048"/>
        <c:axId val="378868608"/>
      </c:scatterChart>
      <c:valAx>
        <c:axId val="37886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8608"/>
        <c:crosses val="autoZero"/>
        <c:crossBetween val="midCat"/>
      </c:valAx>
      <c:valAx>
        <c:axId val="3788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N2)'!$C$104:$C$109</c:f>
              <c:numCache>
                <c:formatCode>General</c:formatCode>
                <c:ptCount val="6"/>
                <c:pt idx="0">
                  <c:v>1.7781512503836436</c:v>
                </c:pt>
                <c:pt idx="1">
                  <c:v>1.4771212547196624</c:v>
                </c:pt>
                <c:pt idx="2">
                  <c:v>1.1760912590556813</c:v>
                </c:pt>
                <c:pt idx="3">
                  <c:v>0.87506126339170009</c:v>
                </c:pt>
                <c:pt idx="4">
                  <c:v>0.47712125471966244</c:v>
                </c:pt>
                <c:pt idx="5">
                  <c:v>0.17609125905568124</c:v>
                </c:pt>
              </c:numCache>
            </c:numRef>
          </c:xVal>
          <c:yVal>
            <c:numRef>
              <c:f>'Ottawa grit qPCR (N1 + N2)'!$D$104:$D$109</c:f>
              <c:numCache>
                <c:formatCode>General</c:formatCode>
                <c:ptCount val="6"/>
                <c:pt idx="0">
                  <c:v>31.475264143564534</c:v>
                </c:pt>
                <c:pt idx="1">
                  <c:v>32.261646337415208</c:v>
                </c:pt>
                <c:pt idx="2" formatCode="0.00">
                  <c:v>33.446500073396699</c:v>
                </c:pt>
                <c:pt idx="3" formatCode="0.00">
                  <c:v>34.240670544122601</c:v>
                </c:pt>
                <c:pt idx="4" formatCode="0.00">
                  <c:v>23.901627546748131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45-4C10-9A2C-48A5DACC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0848"/>
        <c:axId val="378871408"/>
      </c:scatterChart>
      <c:valAx>
        <c:axId val="3788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1408"/>
        <c:crosses val="autoZero"/>
        <c:crossBetween val="midCat"/>
      </c:valAx>
      <c:valAx>
        <c:axId val="3788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grit qPCR (N1 + N2)'!$C$104:$C$109</c:f>
              <c:numCache>
                <c:formatCode>General</c:formatCode>
                <c:ptCount val="6"/>
                <c:pt idx="0">
                  <c:v>1.7781512503836436</c:v>
                </c:pt>
                <c:pt idx="1">
                  <c:v>1.4771212547196624</c:v>
                </c:pt>
                <c:pt idx="2">
                  <c:v>1.1760912590556813</c:v>
                </c:pt>
                <c:pt idx="3">
                  <c:v>0.87506126339170009</c:v>
                </c:pt>
                <c:pt idx="4">
                  <c:v>0.47712125471966244</c:v>
                </c:pt>
                <c:pt idx="5">
                  <c:v>0.17609125905568124</c:v>
                </c:pt>
              </c:numCache>
            </c:numRef>
          </c:xVal>
          <c:yVal>
            <c:numRef>
              <c:f>'Ottawa grit qPCR (N1 + N2)'!$E$104:$E$109</c:f>
              <c:numCache>
                <c:formatCode>0.00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2-43EA-8075-15EB006A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3648"/>
        <c:axId val="378874208"/>
      </c:scatterChart>
      <c:valAx>
        <c:axId val="3788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4208"/>
        <c:crosses val="autoZero"/>
        <c:crossBetween val="midCat"/>
      </c:valAx>
      <c:valAx>
        <c:axId val="3788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373519499865681E-2"/>
                  <c:y val="-0.31150032187559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F-4941-9B96-3DBAF586F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6448"/>
        <c:axId val="378877008"/>
      </c:scatterChart>
      <c:valAx>
        <c:axId val="3788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7008"/>
        <c:crosses val="autoZero"/>
        <c:crossBetween val="midCat"/>
      </c:valAx>
      <c:valAx>
        <c:axId val="3788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245192385016647"/>
                  <c:y val="-0.16057064306573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N2)'!$C$35:$C$39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N2)'!$E$35:$E$39</c:f>
              <c:numCache>
                <c:formatCode>0.00</c:formatCode>
                <c:ptCount val="5"/>
                <c:pt idx="0">
                  <c:v>34.48580080562283</c:v>
                </c:pt>
                <c:pt idx="1">
                  <c:v>35.246706932341539</c:v>
                </c:pt>
                <c:pt idx="2">
                  <c:v>36.427798727073636</c:v>
                </c:pt>
                <c:pt idx="3">
                  <c:v>37.506314702127533</c:v>
                </c:pt>
                <c:pt idx="4">
                  <c:v>39.121570643433394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6-4582-BFE0-31CE1EA9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9248"/>
        <c:axId val="378879808"/>
      </c:scatterChart>
      <c:valAx>
        <c:axId val="37887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9808"/>
        <c:crosses val="autoZero"/>
        <c:crossBetween val="midCat"/>
      </c:valAx>
      <c:valAx>
        <c:axId val="3788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boxWhisker" uniqueId="{D287608B-E206-43AD-A9A4-EBAACED2E362}" formatIdx="0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in="1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3343A408-D846-4784-91A6-FCC5DF90EA2E}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ax="35" min="1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528636</xdr:colOff>
      <xdr:row>1</xdr:row>
      <xdr:rowOff>90487</xdr:rowOff>
    </xdr:from>
    <xdr:to>
      <xdr:col>33</xdr:col>
      <xdr:colOff>244929</xdr:colOff>
      <xdr:row>15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8936" y="395287"/>
              <a:ext cx="13178293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544284</xdr:colOff>
      <xdr:row>17</xdr:row>
      <xdr:rowOff>57150</xdr:rowOff>
    </xdr:from>
    <xdr:to>
      <xdr:col>33</xdr:col>
      <xdr:colOff>231321</xdr:colOff>
      <xdr:row>30</xdr:row>
      <xdr:rowOff>146957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4584" y="3587750"/>
              <a:ext cx="13149037" cy="27314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373673</xdr:colOff>
      <xdr:row>2</xdr:row>
      <xdr:rowOff>102404</xdr:rowOff>
    </xdr:from>
    <xdr:to>
      <xdr:col>28</xdr:col>
      <xdr:colOff>272820</xdr:colOff>
      <xdr:row>16</xdr:row>
      <xdr:rowOff>24307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412569</xdr:colOff>
      <xdr:row>18</xdr:row>
      <xdr:rowOff>2178</xdr:rowOff>
    </xdr:from>
    <xdr:to>
      <xdr:col>27</xdr:col>
      <xdr:colOff>92799</xdr:colOff>
      <xdr:row>31</xdr:row>
      <xdr:rowOff>91985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578302</xdr:colOff>
      <xdr:row>68</xdr:row>
      <xdr:rowOff>138793</xdr:rowOff>
    </xdr:from>
    <xdr:to>
      <xdr:col>47</xdr:col>
      <xdr:colOff>170088</xdr:colOff>
      <xdr:row>82</xdr:row>
      <xdr:rowOff>24493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281801</xdr:colOff>
      <xdr:row>106</xdr:row>
      <xdr:rowOff>112162</xdr:rowOff>
    </xdr:from>
    <xdr:to>
      <xdr:col>40</xdr:col>
      <xdr:colOff>184895</xdr:colOff>
      <xdr:row>134</xdr:row>
      <xdr:rowOff>172290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578302</xdr:colOff>
      <xdr:row>68</xdr:row>
      <xdr:rowOff>138793</xdr:rowOff>
    </xdr:from>
    <xdr:to>
      <xdr:col>47</xdr:col>
      <xdr:colOff>170088</xdr:colOff>
      <xdr:row>82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102</xdr:row>
      <xdr:rowOff>53067</xdr:rowOff>
    </xdr:from>
    <xdr:to>
      <xdr:col>9</xdr:col>
      <xdr:colOff>476250</xdr:colOff>
      <xdr:row>111</xdr:row>
      <xdr:rowOff>53067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102</xdr:row>
      <xdr:rowOff>57150</xdr:rowOff>
    </xdr:from>
    <xdr:to>
      <xdr:col>14</xdr:col>
      <xdr:colOff>0</xdr:colOff>
      <xdr:row>111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33</xdr:row>
      <xdr:rowOff>53067</xdr:rowOff>
    </xdr:from>
    <xdr:to>
      <xdr:col>9</xdr:col>
      <xdr:colOff>476250</xdr:colOff>
      <xdr:row>41</xdr:row>
      <xdr:rowOff>53067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33</xdr:row>
      <xdr:rowOff>57150</xdr:rowOff>
    </xdr:from>
    <xdr:to>
      <xdr:col>14</xdr:col>
      <xdr:colOff>0</xdr:colOff>
      <xdr:row>41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72</xdr:row>
      <xdr:rowOff>53067</xdr:rowOff>
    </xdr:from>
    <xdr:to>
      <xdr:col>9</xdr:col>
      <xdr:colOff>476250</xdr:colOff>
      <xdr:row>80</xdr:row>
      <xdr:rowOff>53067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28575</xdr:colOff>
      <xdr:row>72</xdr:row>
      <xdr:rowOff>57150</xdr:rowOff>
    </xdr:from>
    <xdr:to>
      <xdr:col>21</xdr:col>
      <xdr:colOff>0</xdr:colOff>
      <xdr:row>80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28575</xdr:colOff>
      <xdr:row>12</xdr:row>
      <xdr:rowOff>53067</xdr:rowOff>
    </xdr:from>
    <xdr:to>
      <xdr:col>9</xdr:col>
      <xdr:colOff>476250</xdr:colOff>
      <xdr:row>20</xdr:row>
      <xdr:rowOff>186417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28575</xdr:colOff>
      <xdr:row>12</xdr:row>
      <xdr:rowOff>57150</xdr:rowOff>
    </xdr:from>
    <xdr:to>
      <xdr:col>21</xdr:col>
      <xdr:colOff>0</xdr:colOff>
      <xdr:row>20</xdr:row>
      <xdr:rowOff>190500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538789</xdr:colOff>
      <xdr:row>63</xdr:row>
      <xdr:rowOff>116632</xdr:rowOff>
    </xdr:from>
    <xdr:to>
      <xdr:col>20</xdr:col>
      <xdr:colOff>561650</xdr:colOff>
      <xdr:row>78</xdr:row>
      <xdr:rowOff>116632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21</xdr:col>
      <xdr:colOff>22860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164223</xdr:colOff>
      <xdr:row>18</xdr:row>
      <xdr:rowOff>109483</xdr:rowOff>
    </xdr:from>
    <xdr:to>
      <xdr:col>21</xdr:col>
      <xdr:colOff>510588</xdr:colOff>
      <xdr:row>33</xdr:row>
      <xdr:rowOff>120307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606135</xdr:colOff>
      <xdr:row>34</xdr:row>
      <xdr:rowOff>0</xdr:rowOff>
    </xdr:from>
    <xdr:to>
      <xdr:col>20</xdr:col>
      <xdr:colOff>541193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327660</xdr:colOff>
      <xdr:row>13</xdr:row>
      <xdr:rowOff>80010</xdr:rowOff>
    </xdr:from>
    <xdr:to>
      <xdr:col>10</xdr:col>
      <xdr:colOff>358140</xdr:colOff>
      <xdr:row>14</xdr:row>
      <xdr:rowOff>163830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6088380" y="2457450"/>
          <a:ext cx="6705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April 8</a:t>
          </a:r>
          <a:r>
            <a:rPr lang="en-CA" sz="1100" baseline="30000"/>
            <a:t>th</a:t>
          </a:r>
          <a:r>
            <a:rPr lang="en-CA" sz="1100"/>
            <a:t> </a:t>
          </a:r>
        </a:p>
      </xdr:txBody>
    </xdr:sp>
    <xdr:clientData/>
  </xdr:twoCellAnchor>
  <xdr:twoCellAnchor>
    <xdr:from>
      <xdr:col>11</xdr:col>
      <xdr:colOff>621030</xdr:colOff>
      <xdr:row>13</xdr:row>
      <xdr:rowOff>83820</xdr:rowOff>
    </xdr:from>
    <xdr:to>
      <xdr:col>13</xdr:col>
      <xdr:colOff>53340</xdr:colOff>
      <xdr:row>14</xdr:row>
      <xdr:rowOff>167640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7661910" y="2461260"/>
          <a:ext cx="71247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April 24</a:t>
          </a:r>
          <a:r>
            <a:rPr lang="en-CA" sz="1100" baseline="30000"/>
            <a:t>th</a:t>
          </a:r>
          <a:r>
            <a:rPr lang="en-CA" sz="1100"/>
            <a:t> </a:t>
          </a:r>
        </a:p>
      </xdr:txBody>
    </xdr:sp>
    <xdr:clientData/>
  </xdr:twoCellAnchor>
  <xdr:twoCellAnchor>
    <xdr:from>
      <xdr:col>0</xdr:col>
      <xdr:colOff>560070</xdr:colOff>
      <xdr:row>34</xdr:row>
      <xdr:rowOff>180975</xdr:rowOff>
    </xdr:from>
    <xdr:to>
      <xdr:col>1</xdr:col>
      <xdr:colOff>304800</xdr:colOff>
      <xdr:row>47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 txBox="1"/>
      </xdr:nvSpPr>
      <xdr:spPr>
        <a:xfrm>
          <a:off x="560070" y="6657975"/>
          <a:ext cx="354330" cy="2371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22</xdr:col>
      <xdr:colOff>0</xdr:colOff>
      <xdr:row>64</xdr:row>
      <xdr:rowOff>0</xdr:rowOff>
    </xdr:from>
    <xdr:to>
      <xdr:col>42</xdr:col>
      <xdr:colOff>291353</xdr:colOff>
      <xdr:row>79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42</xdr:col>
      <xdr:colOff>22860</xdr:colOff>
      <xdr:row>64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42</xdr:col>
      <xdr:colOff>22860</xdr:colOff>
      <xdr:row>49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</xdr:row>
      <xdr:rowOff>0</xdr:rowOff>
    </xdr:from>
    <xdr:to>
      <xdr:col>42</xdr:col>
      <xdr:colOff>22860</xdr:colOff>
      <xdr:row>33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19438</xdr:colOff>
      <xdr:row>49</xdr:row>
      <xdr:rowOff>0</xdr:rowOff>
    </xdr:from>
    <xdr:to>
      <xdr:col>20</xdr:col>
      <xdr:colOff>566817</xdr:colOff>
      <xdr:row>64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37109</xdr:colOff>
      <xdr:row>80</xdr:row>
      <xdr:rowOff>61851</xdr:rowOff>
    </xdr:from>
    <xdr:to>
      <xdr:col>36</xdr:col>
      <xdr:colOff>432953</xdr:colOff>
      <xdr:row>93</xdr:row>
      <xdr:rowOff>61851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117515</xdr:colOff>
      <xdr:row>81</xdr:row>
      <xdr:rowOff>37110</xdr:rowOff>
    </xdr:from>
    <xdr:to>
      <xdr:col>5</xdr:col>
      <xdr:colOff>556655</xdr:colOff>
      <xdr:row>90</xdr:row>
      <xdr:rowOff>92775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 rot="16200000">
          <a:off x="2993571" y="15988392"/>
          <a:ext cx="1836964" cy="439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# Positive case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trick D'Aoust" id="{40CC8FB3-A9C3-4B5E-9A23-FA9F7181108E}" userId="S::pdaous3@uottawa.ca::c30f838f-e8c0-45bc-aa4c-b61f7d69720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dT="2020-07-10T01:53:54.76" personId="{40CC8FB3-A9C3-4B5E-9A23-FA9F7181108E}" id="{11740A7F-01F9-41FC-BDFF-992B1848050F}">
    <text>june 16th</text>
  </threadedComment>
  <threadedComment ref="O87" dT="2020-07-10T01:53:54.76" personId="{40CC8FB3-A9C3-4B5E-9A23-FA9F7181108E}" id="{2F262F55-BA45-47F1-AF07-2D81300DB6DC}">
    <text>june 16th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M45"/>
  <sheetViews>
    <sheetView zoomScale="54" zoomScaleNormal="100" workbookViewId="0">
      <selection activeCell="T70" sqref="T70"/>
    </sheetView>
  </sheetViews>
  <sheetFormatPr baseColWidth="10" defaultColWidth="8.83203125" defaultRowHeight="15" x14ac:dyDescent="0.2"/>
  <sheetData>
    <row r="1" spans="1:13" ht="24" x14ac:dyDescent="0.3">
      <c r="A1" s="468" t="s">
        <v>35</v>
      </c>
      <c r="B1" s="468"/>
      <c r="C1" s="468"/>
      <c r="D1" s="468"/>
      <c r="E1" s="468"/>
      <c r="F1" s="468"/>
      <c r="G1" s="469" t="s">
        <v>36</v>
      </c>
      <c r="H1" s="469"/>
      <c r="I1" s="469"/>
      <c r="J1" s="469"/>
      <c r="K1" s="469"/>
      <c r="L1" s="469"/>
      <c r="M1" s="469"/>
    </row>
    <row r="3" spans="1:13" x14ac:dyDescent="0.2">
      <c r="A3" s="32" t="s">
        <v>1</v>
      </c>
      <c r="B3" s="32"/>
      <c r="C3" s="32"/>
      <c r="D3" s="32"/>
      <c r="E3" s="32" t="s">
        <v>10</v>
      </c>
      <c r="F3" s="32" t="s">
        <v>9</v>
      </c>
      <c r="G3" s="32" t="s">
        <v>1</v>
      </c>
      <c r="H3" s="32"/>
      <c r="I3" s="32"/>
      <c r="J3" s="32"/>
      <c r="K3" s="32" t="s">
        <v>10</v>
      </c>
      <c r="L3" s="32" t="s">
        <v>9</v>
      </c>
      <c r="M3" s="32"/>
    </row>
    <row r="4" spans="1:13" ht="16" x14ac:dyDescent="0.2">
      <c r="A4" s="12">
        <v>43929</v>
      </c>
      <c r="B4" s="13">
        <v>29.642411780449201</v>
      </c>
      <c r="C4" s="13">
        <v>29.854494180205101</v>
      </c>
      <c r="D4" s="6"/>
      <c r="E4" s="6">
        <f>AVERAGE(B4:D4)</f>
        <v>29.748452980327151</v>
      </c>
      <c r="F4">
        <f>STDEV(B4:D4)</f>
        <v>0.14996490303771309</v>
      </c>
      <c r="G4" s="12">
        <v>43998</v>
      </c>
      <c r="H4" s="21">
        <v>33.557675773127599</v>
      </c>
      <c r="I4" s="21">
        <v>28.520606498476599</v>
      </c>
      <c r="J4" s="21">
        <v>28.522456919011599</v>
      </c>
      <c r="K4" s="6">
        <f>AVERAGE(H4:J4)</f>
        <v>30.200246396871933</v>
      </c>
      <c r="L4">
        <f>STDEV(H4:J4)</f>
        <v>2.9076192784514316</v>
      </c>
    </row>
    <row r="5" spans="1:13" ht="16" x14ac:dyDescent="0.2">
      <c r="A5" s="12">
        <v>43945</v>
      </c>
      <c r="B5" s="13">
        <v>27.9707579345977</v>
      </c>
      <c r="C5" s="13">
        <v>28.069385356220501</v>
      </c>
      <c r="D5" s="13"/>
      <c r="E5" s="6">
        <f t="shared" ref="E5:E45" si="0">AVERAGE(B5:D5)</f>
        <v>28.0200716454091</v>
      </c>
      <c r="F5">
        <f t="shared" ref="F5:F45" si="1">STDEV(B5:D5)</f>
        <v>6.9740118640427409E-2</v>
      </c>
      <c r="G5" s="12">
        <v>44004</v>
      </c>
      <c r="H5" s="21">
        <v>27.956581176666699</v>
      </c>
      <c r="I5" s="21">
        <v>37.4248240618534</v>
      </c>
      <c r="J5" s="21">
        <v>38.151391091687799</v>
      </c>
      <c r="K5" s="6">
        <f>AVERAGE(H5:J5)</f>
        <v>34.510932110069298</v>
      </c>
      <c r="L5">
        <f>STDEV(H5:J5)</f>
        <v>5.6878477503232308</v>
      </c>
    </row>
    <row r="6" spans="1:13" ht="16" x14ac:dyDescent="0.2">
      <c r="A6" s="12">
        <v>43956</v>
      </c>
      <c r="B6" s="13">
        <v>29.805727714170899</v>
      </c>
      <c r="C6" s="13">
        <v>30.028420110952201</v>
      </c>
      <c r="D6" s="13">
        <v>30.314613667999801</v>
      </c>
      <c r="E6" s="6">
        <f t="shared" si="0"/>
        <v>30.049587164374298</v>
      </c>
      <c r="F6">
        <f t="shared" si="1"/>
        <v>0.2551024531713057</v>
      </c>
      <c r="G6" s="12">
        <v>43929</v>
      </c>
      <c r="H6" s="5">
        <v>33.579138659940597</v>
      </c>
      <c r="I6" s="5">
        <v>33.829091387985002</v>
      </c>
      <c r="J6" s="5">
        <v>33.966656482683199</v>
      </c>
      <c r="K6" s="6">
        <f t="shared" ref="K6:K12" si="2">AVERAGE(H6:J6)</f>
        <v>33.791628843536266</v>
      </c>
      <c r="L6">
        <f t="shared" ref="L6:L12" si="3">STDEV(H6:J6)</f>
        <v>0.1964563498928498</v>
      </c>
    </row>
    <row r="7" spans="1:13" ht="16" x14ac:dyDescent="0.2">
      <c r="A7" s="12">
        <v>43970</v>
      </c>
      <c r="B7" s="13">
        <v>28.241429556310798</v>
      </c>
      <c r="C7" s="13">
        <v>28.301706362520601</v>
      </c>
      <c r="D7" s="13">
        <v>28.2381624103778</v>
      </c>
      <c r="E7" s="6">
        <f t="shared" si="0"/>
        <v>28.260432776403064</v>
      </c>
      <c r="F7">
        <f t="shared" si="1"/>
        <v>3.5781283429860943E-2</v>
      </c>
      <c r="G7" s="12">
        <v>43945</v>
      </c>
      <c r="H7" s="5">
        <v>26.8999109507801</v>
      </c>
      <c r="I7" s="5">
        <v>27.003651105460701</v>
      </c>
      <c r="J7" s="5">
        <v>27.0036944918158</v>
      </c>
      <c r="K7" s="6">
        <f t="shared" si="2"/>
        <v>26.969085516018868</v>
      </c>
      <c r="L7">
        <f t="shared" si="3"/>
        <v>5.9906934720224715E-2</v>
      </c>
    </row>
    <row r="8" spans="1:13" ht="16" x14ac:dyDescent="0.2">
      <c r="A8" s="12">
        <v>43984</v>
      </c>
      <c r="B8" s="13">
        <v>28.1898548150523</v>
      </c>
      <c r="C8" s="13">
        <v>28.2833939065113</v>
      </c>
      <c r="D8" s="13">
        <v>28.088619171464401</v>
      </c>
      <c r="E8" s="6">
        <f t="shared" si="0"/>
        <v>28.187289297675999</v>
      </c>
      <c r="F8">
        <f t="shared" si="1"/>
        <v>9.7412708425048247E-2</v>
      </c>
      <c r="G8" s="12">
        <v>43956</v>
      </c>
      <c r="H8" s="5">
        <v>26.6799512142202</v>
      </c>
      <c r="I8" s="5">
        <v>26.5645336831621</v>
      </c>
      <c r="J8" s="5">
        <v>26.633301294243999</v>
      </c>
      <c r="K8" s="6">
        <f t="shared" si="2"/>
        <v>26.6259287305421</v>
      </c>
      <c r="L8">
        <f t="shared" si="3"/>
        <v>5.8060895967430359E-2</v>
      </c>
    </row>
    <row r="9" spans="1:13" ht="16" x14ac:dyDescent="0.2">
      <c r="A9" s="12">
        <v>43992</v>
      </c>
      <c r="B9" s="13">
        <v>26.613572610956901</v>
      </c>
      <c r="C9" s="13">
        <v>27.035002929838001</v>
      </c>
      <c r="D9" s="13">
        <v>26.486819781435401</v>
      </c>
      <c r="E9" s="6">
        <f t="shared" si="0"/>
        <v>26.711798440743433</v>
      </c>
      <c r="F9">
        <f t="shared" si="1"/>
        <v>0.28698854729080492</v>
      </c>
      <c r="G9" s="12">
        <v>43970</v>
      </c>
      <c r="H9" s="5">
        <v>29.7653215603526</v>
      </c>
      <c r="I9" s="5">
        <v>29.519011809227202</v>
      </c>
      <c r="J9" s="5">
        <v>29.536280304750601</v>
      </c>
      <c r="K9" s="6">
        <f t="shared" si="2"/>
        <v>29.6068712247768</v>
      </c>
      <c r="L9">
        <f t="shared" si="3"/>
        <v>0.13749338845003753</v>
      </c>
    </row>
    <row r="10" spans="1:13" ht="16" x14ac:dyDescent="0.2">
      <c r="A10" s="12">
        <v>43998</v>
      </c>
      <c r="B10" s="13">
        <v>28.219988857729199</v>
      </c>
      <c r="C10" s="13">
        <v>28.053860369748499</v>
      </c>
      <c r="D10" s="13">
        <v>28.091647111869101</v>
      </c>
      <c r="E10" s="6">
        <f t="shared" si="0"/>
        <v>28.121832113115602</v>
      </c>
      <c r="F10">
        <f t="shared" si="1"/>
        <v>8.7080533731005189E-2</v>
      </c>
      <c r="G10" s="12">
        <v>43984</v>
      </c>
      <c r="H10" s="5">
        <v>28.197662906988899</v>
      </c>
      <c r="I10" s="5">
        <v>27.898635601687001</v>
      </c>
      <c r="J10" s="5">
        <v>28.151563086313999</v>
      </c>
      <c r="K10" s="6">
        <f t="shared" si="2"/>
        <v>28.082620531663299</v>
      </c>
      <c r="L10">
        <f t="shared" si="3"/>
        <v>0.16099422104644667</v>
      </c>
    </row>
    <row r="11" spans="1:13" ht="16" x14ac:dyDescent="0.2">
      <c r="A11" s="12">
        <v>43999</v>
      </c>
      <c r="B11" s="13">
        <v>27.9054131925772</v>
      </c>
      <c r="C11" s="13">
        <v>28.110746773425699</v>
      </c>
      <c r="D11" s="13">
        <v>28.1921927003451</v>
      </c>
      <c r="E11" s="6">
        <f t="shared" si="0"/>
        <v>28.069450888782669</v>
      </c>
      <c r="F11">
        <f t="shared" si="1"/>
        <v>0.14778238760162779</v>
      </c>
      <c r="G11" s="12">
        <v>43992</v>
      </c>
      <c r="H11" s="13"/>
      <c r="I11" s="13"/>
      <c r="J11" s="13"/>
      <c r="K11" s="6"/>
    </row>
    <row r="12" spans="1:13" ht="16" x14ac:dyDescent="0.2">
      <c r="A12" s="12">
        <v>44001</v>
      </c>
      <c r="B12" s="13">
        <v>27.801503540839501</v>
      </c>
      <c r="C12" s="13">
        <v>27.779888541919199</v>
      </c>
      <c r="D12" s="13">
        <v>28.126387344198601</v>
      </c>
      <c r="E12" s="6">
        <f t="shared" si="0"/>
        <v>27.902593142319102</v>
      </c>
      <c r="F12">
        <f t="shared" si="1"/>
        <v>0.19411255920404336</v>
      </c>
      <c r="G12" s="12">
        <v>43994</v>
      </c>
      <c r="H12" s="5">
        <v>27.2832377313939</v>
      </c>
      <c r="I12" s="5">
        <v>26.952265866810599</v>
      </c>
      <c r="J12" s="5">
        <v>26.893349141334699</v>
      </c>
      <c r="K12" s="6">
        <f t="shared" si="2"/>
        <v>27.042950913179734</v>
      </c>
      <c r="L12">
        <f t="shared" si="3"/>
        <v>0.21016924463588099</v>
      </c>
    </row>
    <row r="13" spans="1:13" ht="16" x14ac:dyDescent="0.2">
      <c r="A13" s="12">
        <v>44003</v>
      </c>
      <c r="B13" s="13">
        <v>27.057866862749702</v>
      </c>
      <c r="C13" s="13">
        <v>27.144249929001599</v>
      </c>
      <c r="D13" s="13">
        <v>27.286675987528199</v>
      </c>
      <c r="E13" s="6">
        <f t="shared" si="0"/>
        <v>27.162930926426498</v>
      </c>
      <c r="F13">
        <f t="shared" si="1"/>
        <v>0.1155428000529124</v>
      </c>
    </row>
    <row r="14" spans="1:13" ht="16" x14ac:dyDescent="0.2">
      <c r="A14" s="12">
        <v>43929</v>
      </c>
      <c r="B14" s="6">
        <v>29.528594570319399</v>
      </c>
      <c r="C14" s="6">
        <v>29.674804748357001</v>
      </c>
      <c r="D14" s="6">
        <v>29.857183682621901</v>
      </c>
      <c r="E14" s="6">
        <f t="shared" si="0"/>
        <v>29.686861000432771</v>
      </c>
      <c r="F14">
        <f t="shared" si="1"/>
        <v>0.16462598850583235</v>
      </c>
    </row>
    <row r="15" spans="1:13" ht="16" x14ac:dyDescent="0.2">
      <c r="A15" s="12">
        <v>43945</v>
      </c>
      <c r="B15" s="6">
        <v>27.818651806214099</v>
      </c>
      <c r="C15" s="6">
        <v>27.755509717856398</v>
      </c>
      <c r="D15" s="6">
        <v>28.090168382488301</v>
      </c>
      <c r="E15" s="6">
        <f t="shared" si="0"/>
        <v>27.888109968852934</v>
      </c>
      <c r="F15">
        <f t="shared" si="1"/>
        <v>0.17781291494482074</v>
      </c>
    </row>
    <row r="16" spans="1:13" ht="16" x14ac:dyDescent="0.2">
      <c r="A16" s="12">
        <v>43956</v>
      </c>
      <c r="B16" s="6">
        <v>29.5563335400814</v>
      </c>
      <c r="C16" s="6">
        <v>29.648621858496099</v>
      </c>
      <c r="D16" s="6">
        <v>29.219389176971099</v>
      </c>
      <c r="E16" s="6">
        <f t="shared" si="0"/>
        <v>29.474781525182863</v>
      </c>
      <c r="F16">
        <f t="shared" si="1"/>
        <v>0.22593853605083339</v>
      </c>
    </row>
    <row r="17" spans="1:6" ht="16" x14ac:dyDescent="0.2">
      <c r="A17" s="12">
        <v>43970</v>
      </c>
      <c r="B17" s="6">
        <v>28.218040093164401</v>
      </c>
      <c r="C17" s="6">
        <v>28.258053335935099</v>
      </c>
      <c r="D17" s="6">
        <v>28.434888744837</v>
      </c>
      <c r="E17" s="6">
        <f t="shared" si="0"/>
        <v>28.3036607246455</v>
      </c>
      <c r="F17">
        <f t="shared" si="1"/>
        <v>0.11539436668136048</v>
      </c>
    </row>
    <row r="18" spans="1:6" ht="16" x14ac:dyDescent="0.2">
      <c r="A18" s="12">
        <v>43984</v>
      </c>
      <c r="B18" s="6">
        <v>27.9607328417544</v>
      </c>
      <c r="C18" s="6">
        <v>28.198066262219498</v>
      </c>
      <c r="D18" s="6">
        <v>27.501400820129799</v>
      </c>
      <c r="E18" s="6">
        <f t="shared" si="0"/>
        <v>27.886733308034565</v>
      </c>
      <c r="F18">
        <f t="shared" si="1"/>
        <v>0.35417881471591961</v>
      </c>
    </row>
    <row r="19" spans="1:6" ht="16" x14ac:dyDescent="0.2">
      <c r="A19" s="12">
        <v>43992</v>
      </c>
      <c r="B19" s="6">
        <v>26.134149768079102</v>
      </c>
      <c r="C19" s="6">
        <v>26.3148345554422</v>
      </c>
      <c r="D19" s="6">
        <v>26.613263241927701</v>
      </c>
      <c r="E19" s="6">
        <f t="shared" si="0"/>
        <v>26.354082521816334</v>
      </c>
      <c r="F19">
        <f t="shared" si="1"/>
        <v>0.24195605459297148</v>
      </c>
    </row>
    <row r="20" spans="1:6" ht="16" x14ac:dyDescent="0.2">
      <c r="A20" s="12">
        <v>43998</v>
      </c>
      <c r="B20" s="6">
        <v>27.829434193593599</v>
      </c>
      <c r="C20" s="6">
        <v>27.880412662015701</v>
      </c>
      <c r="D20" s="6">
        <v>27.511834238212199</v>
      </c>
      <c r="E20" s="6">
        <f t="shared" si="0"/>
        <v>27.740560364607166</v>
      </c>
      <c r="F20">
        <f t="shared" si="1"/>
        <v>0.19971587751703854</v>
      </c>
    </row>
    <row r="21" spans="1:6" ht="16" x14ac:dyDescent="0.2">
      <c r="A21" s="12">
        <v>43999</v>
      </c>
      <c r="B21" s="6">
        <v>27.7142896441378</v>
      </c>
      <c r="C21" s="6">
        <v>27.883632348810501</v>
      </c>
      <c r="D21" s="6">
        <v>27.945880437821799</v>
      </c>
      <c r="E21" s="6">
        <f t="shared" si="0"/>
        <v>27.847934143590034</v>
      </c>
      <c r="F21">
        <f t="shared" si="1"/>
        <v>0.11985134676660138</v>
      </c>
    </row>
    <row r="22" spans="1:6" ht="16" x14ac:dyDescent="0.2">
      <c r="A22" s="12">
        <v>44001</v>
      </c>
      <c r="B22" s="6">
        <v>27.500810474564801</v>
      </c>
      <c r="C22" s="6">
        <v>27.515820408986102</v>
      </c>
      <c r="D22" s="6">
        <v>27.722029336834598</v>
      </c>
      <c r="E22" s="6">
        <f t="shared" si="0"/>
        <v>27.579553406795167</v>
      </c>
      <c r="F22">
        <f t="shared" si="1"/>
        <v>0.12361580608192321</v>
      </c>
    </row>
    <row r="23" spans="1:6" ht="16" x14ac:dyDescent="0.2">
      <c r="A23" s="12">
        <v>44003</v>
      </c>
      <c r="B23" s="6">
        <v>26.8610658033462</v>
      </c>
      <c r="C23" s="6">
        <v>26.999671358394401</v>
      </c>
      <c r="D23" s="6">
        <v>27.378507686171201</v>
      </c>
      <c r="E23" s="6">
        <f t="shared" si="0"/>
        <v>27.079748282637269</v>
      </c>
      <c r="F23">
        <f t="shared" si="1"/>
        <v>0.26785399170540403</v>
      </c>
    </row>
    <row r="24" spans="1:6" ht="16" x14ac:dyDescent="0.2">
      <c r="A24" s="12">
        <v>44003</v>
      </c>
      <c r="B24" s="24">
        <v>26.807715497422802</v>
      </c>
      <c r="C24" s="24">
        <v>26.499928448044901</v>
      </c>
      <c r="D24" s="24">
        <v>27.400885362500599</v>
      </c>
      <c r="E24" s="6">
        <f t="shared" si="0"/>
        <v>26.902843102656103</v>
      </c>
      <c r="F24">
        <f t="shared" si="1"/>
        <v>0.45794954567555762</v>
      </c>
    </row>
    <row r="25" spans="1:6" ht="16" x14ac:dyDescent="0.2">
      <c r="A25" s="12">
        <v>44003</v>
      </c>
      <c r="B25" s="24">
        <v>26.807715497422802</v>
      </c>
      <c r="C25" s="24">
        <v>26.499928448044901</v>
      </c>
      <c r="D25" s="24">
        <v>27.400885362500599</v>
      </c>
      <c r="E25" s="6">
        <f t="shared" si="0"/>
        <v>26.902843102656103</v>
      </c>
      <c r="F25">
        <f t="shared" si="1"/>
        <v>0.45794954567555762</v>
      </c>
    </row>
    <row r="26" spans="1:6" ht="16" x14ac:dyDescent="0.2">
      <c r="A26" s="12">
        <v>43998</v>
      </c>
      <c r="B26" s="24">
        <v>26.820694155952602</v>
      </c>
      <c r="C26" s="24">
        <v>26.889518258984602</v>
      </c>
      <c r="D26" s="24">
        <v>27.168514024190799</v>
      </c>
      <c r="E26" s="6">
        <f t="shared" si="0"/>
        <v>26.959575479709333</v>
      </c>
      <c r="F26">
        <f t="shared" si="1"/>
        <v>0.18418923914568036</v>
      </c>
    </row>
    <row r="27" spans="1:6" ht="16" x14ac:dyDescent="0.2">
      <c r="A27" s="12">
        <v>43999</v>
      </c>
      <c r="B27" s="24">
        <v>26.389371425714199</v>
      </c>
      <c r="C27" s="24">
        <v>26.463124149994702</v>
      </c>
      <c r="D27" s="24">
        <v>26.9140238530623</v>
      </c>
      <c r="E27" s="6">
        <f t="shared" si="0"/>
        <v>26.5888398095904</v>
      </c>
      <c r="F27">
        <f t="shared" si="1"/>
        <v>0.28402176444992711</v>
      </c>
    </row>
    <row r="28" spans="1:6" ht="16" x14ac:dyDescent="0.2">
      <c r="A28" s="12">
        <v>44001</v>
      </c>
      <c r="B28" s="24">
        <v>26.517602809765901</v>
      </c>
      <c r="C28" s="24">
        <v>26.799755836111299</v>
      </c>
      <c r="D28" s="24">
        <v>27.075409586939301</v>
      </c>
      <c r="E28" s="6">
        <f t="shared" si="0"/>
        <v>26.797589410938837</v>
      </c>
      <c r="F28">
        <f t="shared" si="1"/>
        <v>0.27890969903118257</v>
      </c>
    </row>
    <row r="29" spans="1:6" ht="16" x14ac:dyDescent="0.2">
      <c r="A29" s="12">
        <v>44003</v>
      </c>
      <c r="B29" s="24">
        <v>26.807715497422802</v>
      </c>
      <c r="C29" s="24">
        <v>26.499928448044901</v>
      </c>
      <c r="D29" s="24">
        <v>27.400885362500599</v>
      </c>
      <c r="E29" s="6">
        <f t="shared" si="0"/>
        <v>26.902843102656103</v>
      </c>
      <c r="F29">
        <f t="shared" si="1"/>
        <v>0.45794954567555762</v>
      </c>
    </row>
    <row r="30" spans="1:6" ht="16" x14ac:dyDescent="0.2">
      <c r="A30" s="12">
        <v>43998</v>
      </c>
      <c r="B30" s="24">
        <v>26.820694155952602</v>
      </c>
      <c r="C30" s="24">
        <v>26.889518258984602</v>
      </c>
      <c r="D30" s="24">
        <v>27.168514024190799</v>
      </c>
      <c r="E30" s="6">
        <f t="shared" si="0"/>
        <v>26.959575479709333</v>
      </c>
      <c r="F30">
        <f t="shared" si="1"/>
        <v>0.18418923914568036</v>
      </c>
    </row>
    <row r="31" spans="1:6" ht="16" x14ac:dyDescent="0.2">
      <c r="A31" s="12">
        <v>43999</v>
      </c>
      <c r="B31" s="24">
        <v>26.389371425714199</v>
      </c>
      <c r="C31" s="24">
        <v>26.463124149994702</v>
      </c>
      <c r="D31" s="24">
        <v>26.9140238530623</v>
      </c>
      <c r="E31" s="6">
        <f t="shared" si="0"/>
        <v>26.5888398095904</v>
      </c>
      <c r="F31">
        <f t="shared" si="1"/>
        <v>0.28402176444992711</v>
      </c>
    </row>
    <row r="32" spans="1:6" ht="16" x14ac:dyDescent="0.2">
      <c r="A32" s="12">
        <v>44001</v>
      </c>
      <c r="B32" s="24">
        <v>26.517602809765901</v>
      </c>
      <c r="C32" s="24">
        <v>26.799755836111299</v>
      </c>
      <c r="D32" s="24">
        <v>27.075409586939301</v>
      </c>
      <c r="E32" s="6">
        <f t="shared" si="0"/>
        <v>26.797589410938837</v>
      </c>
      <c r="F32">
        <f t="shared" si="1"/>
        <v>0.27890969903118257</v>
      </c>
    </row>
    <row r="33" spans="1:6" ht="16" x14ac:dyDescent="0.2">
      <c r="A33" s="12">
        <v>44003</v>
      </c>
      <c r="B33" s="24">
        <v>26.807715497422802</v>
      </c>
      <c r="C33" s="24">
        <v>26.499928448044901</v>
      </c>
      <c r="D33" s="24">
        <v>27.400885362500599</v>
      </c>
      <c r="E33" s="6">
        <f t="shared" si="0"/>
        <v>26.902843102656103</v>
      </c>
      <c r="F33">
        <f t="shared" si="1"/>
        <v>0.45794954567555762</v>
      </c>
    </row>
    <row r="34" spans="1:6" ht="16" x14ac:dyDescent="0.2">
      <c r="A34" s="12">
        <v>43992</v>
      </c>
      <c r="B34" s="13">
        <v>26.613572610956901</v>
      </c>
      <c r="C34" s="13">
        <v>27.035002929838001</v>
      </c>
      <c r="D34" s="13">
        <v>26.486819781435401</v>
      </c>
      <c r="E34" s="6">
        <f t="shared" si="0"/>
        <v>26.711798440743433</v>
      </c>
      <c r="F34">
        <f t="shared" si="1"/>
        <v>0.28698854729080492</v>
      </c>
    </row>
    <row r="35" spans="1:6" ht="16" x14ac:dyDescent="0.2">
      <c r="A35" s="12">
        <v>43992</v>
      </c>
      <c r="B35" s="6">
        <v>26.134149768079102</v>
      </c>
      <c r="C35" s="6">
        <v>26.3148345554422</v>
      </c>
      <c r="D35" s="6">
        <v>26.613263241927701</v>
      </c>
      <c r="E35" s="6">
        <f t="shared" si="0"/>
        <v>26.354082521816334</v>
      </c>
      <c r="F35">
        <f t="shared" si="1"/>
        <v>0.24195605459297148</v>
      </c>
    </row>
    <row r="36" spans="1:6" ht="16" x14ac:dyDescent="0.2">
      <c r="A36" s="12">
        <v>43929</v>
      </c>
      <c r="B36" s="8">
        <v>29.528594570319399</v>
      </c>
      <c r="C36" s="8">
        <v>29.674804748357001</v>
      </c>
      <c r="D36" s="8">
        <v>29.857183682621901</v>
      </c>
      <c r="E36" s="6">
        <f t="shared" si="0"/>
        <v>29.686861000432771</v>
      </c>
      <c r="F36">
        <f t="shared" si="1"/>
        <v>0.16462598850583235</v>
      </c>
    </row>
    <row r="37" spans="1:6" ht="16" x14ac:dyDescent="0.2">
      <c r="A37" s="12">
        <v>43945</v>
      </c>
      <c r="B37" s="8">
        <v>27.818651806214099</v>
      </c>
      <c r="C37" s="8">
        <v>27.755509717856398</v>
      </c>
      <c r="D37" s="8">
        <v>28.090168382488301</v>
      </c>
      <c r="E37" s="6">
        <f t="shared" si="0"/>
        <v>27.888109968852934</v>
      </c>
      <c r="F37">
        <f t="shared" si="1"/>
        <v>0.17781291494482074</v>
      </c>
    </row>
    <row r="38" spans="1:6" ht="16" x14ac:dyDescent="0.2">
      <c r="A38" s="12">
        <v>43956</v>
      </c>
      <c r="B38" s="8">
        <v>29.805727714170899</v>
      </c>
      <c r="C38" s="8">
        <v>30.028420110952201</v>
      </c>
      <c r="D38" s="8">
        <v>30.314613667999801</v>
      </c>
      <c r="E38" s="6">
        <f t="shared" si="0"/>
        <v>30.049587164374298</v>
      </c>
      <c r="F38">
        <f t="shared" si="1"/>
        <v>0.2551024531713057</v>
      </c>
    </row>
    <row r="39" spans="1:6" ht="16" x14ac:dyDescent="0.2">
      <c r="A39" s="12">
        <v>43970</v>
      </c>
      <c r="B39" s="8">
        <v>28.241429556310798</v>
      </c>
      <c r="C39" s="8">
        <v>28.301706362520601</v>
      </c>
      <c r="D39" s="8">
        <v>28.2381624103778</v>
      </c>
      <c r="E39" s="6">
        <f t="shared" si="0"/>
        <v>28.260432776403064</v>
      </c>
      <c r="F39">
        <f t="shared" si="1"/>
        <v>3.5781283429860943E-2</v>
      </c>
    </row>
    <row r="40" spans="1:6" ht="16" x14ac:dyDescent="0.2">
      <c r="A40" s="12">
        <v>43984</v>
      </c>
      <c r="B40" s="8">
        <v>28.1898548150523</v>
      </c>
      <c r="C40" s="8">
        <v>28.2833939065113</v>
      </c>
      <c r="D40" s="8">
        <v>28.088619171464401</v>
      </c>
      <c r="E40" s="6">
        <f t="shared" si="0"/>
        <v>28.187289297675999</v>
      </c>
      <c r="F40">
        <f t="shared" si="1"/>
        <v>9.7412708425048247E-2</v>
      </c>
    </row>
    <row r="41" spans="1:6" ht="16" x14ac:dyDescent="0.2">
      <c r="A41" s="12">
        <v>43992</v>
      </c>
      <c r="B41" s="8">
        <v>29.528594570319399</v>
      </c>
      <c r="C41" s="8">
        <v>29.674804748357001</v>
      </c>
      <c r="D41" s="8">
        <v>29.857183682621901</v>
      </c>
      <c r="E41" s="6">
        <f t="shared" si="0"/>
        <v>29.686861000432771</v>
      </c>
      <c r="F41">
        <f t="shared" si="1"/>
        <v>0.16462598850583235</v>
      </c>
    </row>
    <row r="42" spans="1:6" ht="16" x14ac:dyDescent="0.2">
      <c r="A42" s="12">
        <v>43929</v>
      </c>
      <c r="B42" s="8">
        <v>27.818651806214099</v>
      </c>
      <c r="C42" s="8">
        <v>27.755509717856398</v>
      </c>
      <c r="D42" s="8">
        <v>28.090168382488301</v>
      </c>
      <c r="E42" s="6">
        <f t="shared" si="0"/>
        <v>27.888109968852934</v>
      </c>
      <c r="F42">
        <f t="shared" si="1"/>
        <v>0.17781291494482074</v>
      </c>
    </row>
    <row r="43" spans="1:6" ht="16" x14ac:dyDescent="0.2">
      <c r="A43" s="12">
        <v>43945</v>
      </c>
      <c r="B43" s="8">
        <v>29.805727714170899</v>
      </c>
      <c r="C43" s="8">
        <v>30.028420110952201</v>
      </c>
      <c r="D43" s="8">
        <v>30.314613667999801</v>
      </c>
      <c r="E43" s="6">
        <f t="shared" si="0"/>
        <v>30.049587164374298</v>
      </c>
      <c r="F43">
        <f t="shared" si="1"/>
        <v>0.2551024531713057</v>
      </c>
    </row>
    <row r="44" spans="1:6" ht="16" x14ac:dyDescent="0.2">
      <c r="A44" s="12">
        <v>43956</v>
      </c>
      <c r="B44" s="8">
        <v>28.241429556310798</v>
      </c>
      <c r="C44" s="8">
        <v>28.301706362520601</v>
      </c>
      <c r="D44" s="8">
        <v>28.2381624103778</v>
      </c>
      <c r="E44" s="6">
        <f t="shared" si="0"/>
        <v>28.260432776403064</v>
      </c>
      <c r="F44">
        <f t="shared" si="1"/>
        <v>3.5781283429860943E-2</v>
      </c>
    </row>
    <row r="45" spans="1:6" ht="16" x14ac:dyDescent="0.2">
      <c r="A45" s="12">
        <v>43970</v>
      </c>
      <c r="B45" s="8">
        <v>28.1898548150523</v>
      </c>
      <c r="C45" s="8">
        <v>28.2833939065113</v>
      </c>
      <c r="D45" s="8">
        <v>28.088619171464401</v>
      </c>
      <c r="E45" s="6">
        <f t="shared" si="0"/>
        <v>28.187289297675999</v>
      </c>
      <c r="F45">
        <f t="shared" si="1"/>
        <v>9.7412708425048247E-2</v>
      </c>
    </row>
  </sheetData>
  <mergeCells count="2">
    <mergeCell ref="A1:F1"/>
    <mergeCell ref="G1:M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DV61"/>
  <sheetViews>
    <sheetView zoomScale="40" zoomScaleNormal="40" workbookViewId="0">
      <selection activeCell="AH103" sqref="AH103"/>
    </sheetView>
  </sheetViews>
  <sheetFormatPr baseColWidth="10" defaultColWidth="8.83203125" defaultRowHeight="15" x14ac:dyDescent="0.2"/>
  <cols>
    <col min="1" max="1" width="12.5" customWidth="1"/>
    <col min="2" max="2" width="16" customWidth="1"/>
    <col min="4" max="14" width="9.1640625" style="33"/>
    <col min="15" max="21" width="16.5" style="33" customWidth="1"/>
    <col min="22" max="22" width="13.5" style="49" customWidth="1"/>
    <col min="23" max="34" width="11.83203125" style="33" customWidth="1"/>
    <col min="35" max="35" width="17" style="33" customWidth="1"/>
    <col min="36" max="38" width="14" style="33" customWidth="1"/>
    <col min="39" max="39" width="25.5" style="33" customWidth="1"/>
    <col min="40" max="41" width="14" style="33" customWidth="1"/>
    <col min="42" max="57" width="11.5" style="33" customWidth="1"/>
    <col min="58" max="60" width="9.1640625" style="33"/>
    <col min="61" max="61" width="16.5" style="33" customWidth="1"/>
    <col min="62" max="62" width="24.5" style="33" customWidth="1"/>
    <col min="63" max="63" width="12.5" customWidth="1"/>
    <col min="64" max="64" width="11.5" customWidth="1"/>
    <col min="65" max="65" width="11.83203125" customWidth="1"/>
    <col min="67" max="67" width="12.83203125" customWidth="1"/>
    <col min="68" max="68" width="13.5" customWidth="1"/>
  </cols>
  <sheetData>
    <row r="1" spans="1:68" ht="21" x14ac:dyDescent="0.25">
      <c r="A1" s="43" t="s">
        <v>57</v>
      </c>
    </row>
    <row r="2" spans="1:68" x14ac:dyDescent="0.2">
      <c r="A2" s="42" t="s">
        <v>58</v>
      </c>
    </row>
    <row r="3" spans="1:68" x14ac:dyDescent="0.2">
      <c r="A3" s="42" t="s">
        <v>59</v>
      </c>
    </row>
    <row r="4" spans="1:68" ht="16" x14ac:dyDescent="0.2">
      <c r="A4" s="42" t="s">
        <v>60</v>
      </c>
      <c r="T4" s="11"/>
      <c r="U4" s="11"/>
    </row>
    <row r="5" spans="1:68" ht="16" x14ac:dyDescent="0.2">
      <c r="T5" s="6"/>
      <c r="U5" s="6"/>
    </row>
    <row r="6" spans="1:68" ht="85" x14ac:dyDescent="0.2">
      <c r="A6" s="146" t="s">
        <v>61</v>
      </c>
      <c r="B6" s="147" t="s">
        <v>2</v>
      </c>
      <c r="C6" s="147" t="s">
        <v>6</v>
      </c>
      <c r="D6" s="540" t="s">
        <v>62</v>
      </c>
      <c r="E6" s="540"/>
      <c r="F6" s="540"/>
      <c r="G6" s="540"/>
      <c r="H6" s="540"/>
      <c r="I6" s="540"/>
      <c r="J6" s="540"/>
      <c r="K6" s="540"/>
      <c r="L6" s="540"/>
      <c r="M6" s="540"/>
      <c r="N6" s="540"/>
      <c r="O6" s="56" t="s">
        <v>64</v>
      </c>
      <c r="P6" s="56" t="s">
        <v>69</v>
      </c>
      <c r="Q6" s="56" t="s">
        <v>70</v>
      </c>
      <c r="R6" s="56" t="s">
        <v>65</v>
      </c>
      <c r="S6" s="56" t="s">
        <v>51</v>
      </c>
      <c r="T6" s="57" t="s">
        <v>55</v>
      </c>
      <c r="U6" s="44" t="s">
        <v>61</v>
      </c>
      <c r="V6" s="45" t="s">
        <v>6</v>
      </c>
      <c r="W6" s="503" t="s">
        <v>5</v>
      </c>
      <c r="X6" s="503"/>
      <c r="Y6" s="503"/>
      <c r="Z6" s="503"/>
      <c r="AA6" s="503"/>
      <c r="AB6" s="503"/>
      <c r="AC6" s="503"/>
      <c r="AD6" s="503"/>
      <c r="AE6" s="503"/>
      <c r="AF6" s="503"/>
      <c r="AG6" s="503"/>
      <c r="AH6" s="503"/>
      <c r="AI6" s="50" t="s">
        <v>53</v>
      </c>
      <c r="AJ6" s="99" t="s">
        <v>45</v>
      </c>
      <c r="AK6" s="109" t="s">
        <v>90</v>
      </c>
      <c r="AL6" s="109" t="s">
        <v>88</v>
      </c>
      <c r="AM6" s="109" t="s">
        <v>89</v>
      </c>
      <c r="AN6" s="109" t="s">
        <v>90</v>
      </c>
      <c r="AO6" s="44" t="s">
        <v>61</v>
      </c>
      <c r="AP6" s="45" t="s">
        <v>6</v>
      </c>
      <c r="AQ6" s="504" t="s">
        <v>76</v>
      </c>
      <c r="AR6" s="504"/>
      <c r="AS6" s="504"/>
      <c r="AT6" s="504"/>
      <c r="AU6" s="504"/>
      <c r="AV6" s="504"/>
      <c r="AW6" s="504"/>
      <c r="AX6" s="504"/>
      <c r="AY6" s="504"/>
      <c r="AZ6" s="504"/>
      <c r="BA6" s="504"/>
      <c r="BB6" s="504"/>
      <c r="BC6" s="504"/>
      <c r="BD6" s="504"/>
      <c r="BE6" s="504"/>
      <c r="BF6" s="504"/>
      <c r="BG6" s="504"/>
      <c r="BH6" s="504"/>
      <c r="BI6" s="59" t="s">
        <v>67</v>
      </c>
      <c r="BJ6" s="98" t="s">
        <v>68</v>
      </c>
      <c r="BK6" s="11"/>
      <c r="BM6" s="37"/>
      <c r="BP6" s="37"/>
    </row>
    <row r="7" spans="1:68" ht="16" x14ac:dyDescent="0.2">
      <c r="A7" s="148">
        <v>43945</v>
      </c>
      <c r="B7" s="46">
        <f t="shared" ref="B7:B12" si="0">A7-$Q$27</f>
        <v>43945</v>
      </c>
      <c r="C7" s="46" t="s">
        <v>7</v>
      </c>
      <c r="D7" s="78">
        <v>3.0024098288251779E-4</v>
      </c>
      <c r="E7" s="78">
        <v>2.3841212307591328E-4</v>
      </c>
      <c r="F7" s="78">
        <v>2.7746675319346629E-4</v>
      </c>
      <c r="G7" s="78"/>
      <c r="H7" s="78"/>
      <c r="I7" s="78"/>
      <c r="J7" s="78"/>
      <c r="K7" s="78"/>
      <c r="L7" s="78"/>
      <c r="M7" s="78"/>
      <c r="N7" s="78"/>
      <c r="O7" s="80">
        <f>AVERAGE(D7:E7,I7:K7)</f>
        <v>2.6932655297921555E-4</v>
      </c>
      <c r="P7" s="80">
        <f>AVERAGE(D7:F7)</f>
        <v>2.7203995305063246E-4</v>
      </c>
      <c r="Q7" s="80">
        <f>P7*1000</f>
        <v>0.27203995305063244</v>
      </c>
      <c r="R7" s="80">
        <f>STDEV(D7:E7,I7:K7)</f>
        <v>4.3719606042282418E-5</v>
      </c>
      <c r="S7" s="79">
        <f t="shared" ref="S7:S22" si="1">O7*1000</f>
        <v>0.26932655297921554</v>
      </c>
      <c r="T7" s="81">
        <f t="shared" ref="T7:T12" si="2">R7*1000</f>
        <v>4.3719606042282415E-2</v>
      </c>
      <c r="U7" s="148">
        <v>43929</v>
      </c>
      <c r="V7" s="46" t="s">
        <v>7</v>
      </c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47"/>
      <c r="AI7" s="47"/>
      <c r="AJ7" s="47"/>
      <c r="AK7">
        <v>435.623702485281</v>
      </c>
      <c r="AL7" s="173">
        <v>160</v>
      </c>
      <c r="AM7" s="47">
        <f>AK7*AL7*1000000</f>
        <v>69699792397.644958</v>
      </c>
      <c r="AN7">
        <v>435.623702485281</v>
      </c>
      <c r="AO7" s="58">
        <v>43929</v>
      </c>
      <c r="AP7" s="46" t="s">
        <v>7</v>
      </c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1"/>
      <c r="BG7" s="60"/>
      <c r="BH7" s="60"/>
      <c r="BI7" s="60"/>
      <c r="BJ7" s="60" t="e">
        <f>STDEV(AQ7:BH7)</f>
        <v>#DIV/0!</v>
      </c>
      <c r="BK7" s="14"/>
      <c r="BM7" s="6"/>
      <c r="BP7" s="6"/>
    </row>
    <row r="8" spans="1:68" ht="16" x14ac:dyDescent="0.2">
      <c r="A8" s="148">
        <v>43956</v>
      </c>
      <c r="B8" s="46">
        <f t="shared" si="0"/>
        <v>43956</v>
      </c>
      <c r="C8" s="46" t="s">
        <v>7</v>
      </c>
      <c r="D8" s="78">
        <v>2.2403323636156823E-4</v>
      </c>
      <c r="E8" s="78">
        <v>2.2304971280747538E-4</v>
      </c>
      <c r="F8" s="78">
        <v>3.3981811906806187E-4</v>
      </c>
      <c r="G8" s="78"/>
      <c r="H8" s="78"/>
      <c r="I8" s="78"/>
      <c r="J8" s="78"/>
      <c r="K8" s="78"/>
      <c r="L8" s="78"/>
      <c r="M8" s="78"/>
      <c r="N8" s="78"/>
      <c r="O8" s="80">
        <f>AVERAGE(D8:N8)</f>
        <v>2.6230035607903516E-4</v>
      </c>
      <c r="P8" s="80">
        <f>AVERAGE(D8:N8)</f>
        <v>2.6230035607903516E-4</v>
      </c>
      <c r="Q8" s="80">
        <f t="shared" ref="Q8:Q22" si="3">P8*1000</f>
        <v>0.26230035607903518</v>
      </c>
      <c r="R8" s="80">
        <f>STDEV(D8:N8)</f>
        <v>6.7134153109744025E-5</v>
      </c>
      <c r="S8" s="79">
        <f t="shared" si="1"/>
        <v>0.26230035607903518</v>
      </c>
      <c r="T8" s="81">
        <f t="shared" si="2"/>
        <v>6.7134153109744021E-2</v>
      </c>
      <c r="U8" s="148">
        <v>43945</v>
      </c>
      <c r="V8" s="46" t="s">
        <v>7</v>
      </c>
      <c r="W8" s="165">
        <v>72.58145567358217</v>
      </c>
      <c r="X8" s="165">
        <v>48.21289427381344</v>
      </c>
      <c r="Y8" s="165">
        <v>51.603419936050649</v>
      </c>
      <c r="Z8" s="165">
        <v>23.921089317497845</v>
      </c>
      <c r="AA8" s="165">
        <v>18.995000734809029</v>
      </c>
      <c r="AB8" s="165">
        <v>22.106598912827863</v>
      </c>
      <c r="AC8" s="165"/>
      <c r="AD8" s="165"/>
      <c r="AE8" s="165"/>
      <c r="AF8" s="165"/>
      <c r="AG8" s="165"/>
      <c r="AH8" s="48"/>
      <c r="AI8" s="47">
        <f t="shared" ref="AI8:AI15" si="4">AVERAGE(W8:AH8)</f>
        <v>39.570076474763489</v>
      </c>
      <c r="AJ8" s="47">
        <f t="shared" ref="AJ8:AJ15" si="5">STDEV(W8:AH8)</f>
        <v>21.365619112407831</v>
      </c>
      <c r="AK8">
        <v>445.51678361302697</v>
      </c>
      <c r="AL8" s="173">
        <v>215</v>
      </c>
      <c r="AM8" s="47">
        <f t="shared" ref="AM8:AM15" si="6">AK8*AL8*1000000</f>
        <v>95786108476.800797</v>
      </c>
      <c r="AN8">
        <v>445.51678361302697</v>
      </c>
      <c r="AO8" s="58">
        <v>43945</v>
      </c>
      <c r="AP8" s="46" t="s">
        <v>7</v>
      </c>
      <c r="AQ8" s="141">
        <f t="shared" ref="AQ8:AV9" si="7">W8*$AM8</f>
        <v>6952295186553.8506</v>
      </c>
      <c r="AR8" s="141">
        <f t="shared" si="7"/>
        <v>4618125520892.0225</v>
      </c>
      <c r="AS8" s="141">
        <f t="shared" si="7"/>
        <v>4942890779768.4521</v>
      </c>
      <c r="AT8" s="141">
        <f t="shared" si="7"/>
        <v>2291308056249.0894</v>
      </c>
      <c r="AU8" s="141">
        <f t="shared" si="7"/>
        <v>1819457200901.3284</v>
      </c>
      <c r="AV8" s="141">
        <f t="shared" si="7"/>
        <v>2117505081517.2563</v>
      </c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0">
        <f t="shared" ref="BI8:BI28" si="8">AVERAGE(AQ8:BH8)</f>
        <v>3790263637647</v>
      </c>
      <c r="BJ8" s="60">
        <f t="shared" ref="BJ8:BJ28" si="9">STDEV(AQ8:BH8)</f>
        <v>2046529509975.1042</v>
      </c>
    </row>
    <row r="9" spans="1:68" ht="16" x14ac:dyDescent="0.2">
      <c r="A9" s="148">
        <v>43994</v>
      </c>
      <c r="B9" s="46">
        <f t="shared" si="0"/>
        <v>43994</v>
      </c>
      <c r="C9" s="46" t="s">
        <v>7</v>
      </c>
      <c r="D9" s="78">
        <v>2.6443055638920707E-4</v>
      </c>
      <c r="E9" s="78"/>
      <c r="F9" s="78"/>
      <c r="G9" s="78"/>
      <c r="H9" s="78"/>
      <c r="I9" s="78"/>
      <c r="J9" s="78"/>
      <c r="K9" s="78"/>
      <c r="L9" s="78"/>
      <c r="M9" s="78"/>
      <c r="N9" s="78"/>
      <c r="O9" s="80">
        <f>AVERAGE(D9:N9)</f>
        <v>2.6443055638920707E-4</v>
      </c>
      <c r="P9" s="80">
        <f>AVERAGE(D9:N9)</f>
        <v>2.6443055638920707E-4</v>
      </c>
      <c r="Q9" s="80">
        <f t="shared" si="3"/>
        <v>0.26443055638920709</v>
      </c>
      <c r="R9" s="80" t="e">
        <f>STDEV(D9:N9)</f>
        <v>#DIV/0!</v>
      </c>
      <c r="S9" s="79">
        <f t="shared" si="1"/>
        <v>0.26443055638920709</v>
      </c>
      <c r="T9" s="81" t="e">
        <f t="shared" si="2"/>
        <v>#DIV/0!</v>
      </c>
      <c r="U9" s="148">
        <v>43956</v>
      </c>
      <c r="V9" s="46" t="s">
        <v>7</v>
      </c>
      <c r="W9" s="165">
        <v>88.93209484568662</v>
      </c>
      <c r="X9" s="165">
        <v>49.926172315899109</v>
      </c>
      <c r="Y9" s="165">
        <v>49.601696168798476</v>
      </c>
      <c r="Z9" s="165">
        <v>23.597820896842556</v>
      </c>
      <c r="AA9" s="165">
        <v>23.494224604371688</v>
      </c>
      <c r="AB9" s="165">
        <v>35.793649377667322</v>
      </c>
      <c r="AC9" s="165"/>
      <c r="AD9" s="165"/>
      <c r="AE9" s="165"/>
      <c r="AF9" s="165"/>
      <c r="AG9" s="165"/>
      <c r="AH9" s="48"/>
      <c r="AI9" s="47">
        <f t="shared" si="4"/>
        <v>45.224276368210958</v>
      </c>
      <c r="AJ9" s="47">
        <f t="shared" si="5"/>
        <v>24.415071071051219</v>
      </c>
      <c r="AK9">
        <v>441.94235329854399</v>
      </c>
      <c r="AL9" s="173">
        <v>215</v>
      </c>
      <c r="AM9" s="47">
        <f t="shared" si="6"/>
        <v>95017605959.186951</v>
      </c>
      <c r="AN9">
        <v>441.94235329854399</v>
      </c>
      <c r="AO9" s="58">
        <v>43956</v>
      </c>
      <c r="AP9" s="46" t="s">
        <v>7</v>
      </c>
      <c r="AQ9" s="141">
        <f t="shared" si="7"/>
        <v>8450114745172.4922</v>
      </c>
      <c r="AR9" s="141">
        <f t="shared" si="7"/>
        <v>4743865368162.5693</v>
      </c>
      <c r="AS9" s="141">
        <f t="shared" si="7"/>
        <v>4713034421474.207</v>
      </c>
      <c r="AT9" s="141">
        <f t="shared" si="7"/>
        <v>2242208447471.6538</v>
      </c>
      <c r="AU9" s="141">
        <f t="shared" si="7"/>
        <v>2232364975774.8237</v>
      </c>
      <c r="AV9" s="141">
        <f t="shared" si="7"/>
        <v>3401026872408.4907</v>
      </c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0">
        <f t="shared" si="8"/>
        <v>4297102471744.0396</v>
      </c>
      <c r="BJ9" s="60">
        <f t="shared" si="9"/>
        <v>2319861602494.689</v>
      </c>
    </row>
    <row r="10" spans="1:68" ht="16" x14ac:dyDescent="0.2">
      <c r="A10" s="148">
        <v>43998</v>
      </c>
      <c r="B10" s="46">
        <f t="shared" si="0"/>
        <v>43998</v>
      </c>
      <c r="C10" s="46" t="s">
        <v>7</v>
      </c>
      <c r="D10" s="78">
        <v>2.8788858227457234E-3</v>
      </c>
      <c r="E10" s="78">
        <v>3.9271340083406742E-3</v>
      </c>
      <c r="F10" s="78">
        <v>4.3150020083138852E-3</v>
      </c>
      <c r="G10" s="78">
        <v>2.727256759536317E-3</v>
      </c>
      <c r="H10" s="78">
        <v>2.4009604602522119E-3</v>
      </c>
      <c r="I10" s="78">
        <v>2.5513460354307706E-3</v>
      </c>
      <c r="J10" s="78"/>
      <c r="K10" s="78"/>
      <c r="L10" s="78"/>
      <c r="M10" s="78"/>
      <c r="N10" s="78"/>
      <c r="O10" s="80">
        <f>AVERAGE(D10:N10)</f>
        <v>3.1334308491032642E-3</v>
      </c>
      <c r="P10" s="80">
        <f>AVERAGE(D10:N10)</f>
        <v>3.1334308491032642E-3</v>
      </c>
      <c r="Q10" s="80">
        <f t="shared" si="3"/>
        <v>3.1334308491032643</v>
      </c>
      <c r="R10" s="80">
        <f>STDEV(D10:N10)</f>
        <v>7.9135090466776227E-4</v>
      </c>
      <c r="S10" s="79">
        <f t="shared" si="1"/>
        <v>3.1334308491032643</v>
      </c>
      <c r="T10" s="81">
        <f t="shared" si="2"/>
        <v>0.79135090466776226</v>
      </c>
      <c r="U10" s="148">
        <v>43970</v>
      </c>
      <c r="V10" s="46" t="s">
        <v>7</v>
      </c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48"/>
      <c r="AI10" s="47"/>
      <c r="AJ10" s="47"/>
      <c r="AK10">
        <v>407.65557539681402</v>
      </c>
      <c r="AL10" s="173">
        <v>270</v>
      </c>
      <c r="AM10" s="47">
        <f t="shared" si="6"/>
        <v>110067005357.13979</v>
      </c>
      <c r="AN10">
        <v>407.65557539681402</v>
      </c>
      <c r="AO10" s="58">
        <v>43970</v>
      </c>
      <c r="AP10" s="46" t="s">
        <v>7</v>
      </c>
      <c r="AQ10" s="174"/>
      <c r="AR10" s="174"/>
      <c r="AS10" s="174"/>
      <c r="AT10" s="174"/>
      <c r="AU10" s="174"/>
      <c r="AV10" s="174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0"/>
      <c r="BJ10" s="60"/>
    </row>
    <row r="11" spans="1:68" ht="16" x14ac:dyDescent="0.2">
      <c r="A11" s="148">
        <v>44004</v>
      </c>
      <c r="B11" s="46">
        <f t="shared" si="0"/>
        <v>44004</v>
      </c>
      <c r="C11" s="46" t="s">
        <v>7</v>
      </c>
      <c r="D11" s="78">
        <v>2.2145043310496998E-3</v>
      </c>
      <c r="E11" s="78">
        <v>1.812168912159151E-3</v>
      </c>
      <c r="F11" s="78">
        <v>6.6359588249492599E-4</v>
      </c>
      <c r="G11" s="111">
        <v>7.6994023285557667</v>
      </c>
      <c r="H11" s="111">
        <v>8.505629943440411</v>
      </c>
      <c r="I11" s="78"/>
      <c r="J11" s="78"/>
      <c r="K11" s="78"/>
      <c r="L11" s="78"/>
      <c r="M11" s="78"/>
      <c r="N11" s="78"/>
      <c r="O11" s="80">
        <f>AVERAGE(D11:F11)</f>
        <v>1.5634230419012587E-3</v>
      </c>
      <c r="P11" s="80">
        <f>AVERAGE(D11:F11)</f>
        <v>1.5634230419012587E-3</v>
      </c>
      <c r="Q11" s="80">
        <f>P11*1000</f>
        <v>1.5634230419012587</v>
      </c>
      <c r="R11" s="80"/>
      <c r="S11" s="79">
        <f t="shared" si="1"/>
        <v>1.5634230419012587</v>
      </c>
      <c r="T11" s="81">
        <f t="shared" si="2"/>
        <v>0</v>
      </c>
      <c r="U11" s="148">
        <v>43984</v>
      </c>
      <c r="V11" s="46" t="s">
        <v>7</v>
      </c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48"/>
      <c r="AI11" s="47"/>
      <c r="AJ11" s="47"/>
      <c r="AK11" s="172">
        <v>355.16460496457199</v>
      </c>
      <c r="AL11" s="173">
        <v>208</v>
      </c>
      <c r="AM11" s="47">
        <f t="shared" si="6"/>
        <v>73874237832.630966</v>
      </c>
      <c r="AN11" s="172">
        <v>355.16460496457199</v>
      </c>
      <c r="AO11" s="58">
        <v>43984</v>
      </c>
      <c r="AP11" s="46" t="s">
        <v>7</v>
      </c>
      <c r="AQ11" s="174"/>
      <c r="AR11" s="174"/>
      <c r="AS11" s="174"/>
      <c r="AT11" s="174"/>
      <c r="AU11" s="174"/>
      <c r="AV11" s="174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0"/>
      <c r="BJ11" s="60"/>
    </row>
    <row r="12" spans="1:68" ht="16" x14ac:dyDescent="0.2">
      <c r="A12" s="148">
        <v>44012</v>
      </c>
      <c r="B12" s="46">
        <f t="shared" si="0"/>
        <v>44012</v>
      </c>
      <c r="C12" s="46" t="s">
        <v>7</v>
      </c>
      <c r="D12" s="78">
        <v>7.2624853602767658E-3</v>
      </c>
      <c r="E12" s="78">
        <v>2.701529088323924E-3</v>
      </c>
      <c r="F12" s="78">
        <v>6.8669631990805474E-3</v>
      </c>
      <c r="G12" s="78"/>
      <c r="H12" s="78"/>
      <c r="I12" s="78"/>
      <c r="J12" s="78"/>
      <c r="K12" s="78"/>
      <c r="L12" s="78"/>
      <c r="M12" s="78"/>
      <c r="N12" s="78"/>
      <c r="O12" s="80">
        <f>AVERAGE(D12:N12)</f>
        <v>5.610325882560413E-3</v>
      </c>
      <c r="P12" s="80">
        <f>AVERAGE(D12:N12)</f>
        <v>5.610325882560413E-3</v>
      </c>
      <c r="Q12" s="80">
        <f t="shared" si="3"/>
        <v>5.6103258825604128</v>
      </c>
      <c r="R12" s="80">
        <f>STDEV(D12:N12)</f>
        <v>2.526842602462543E-3</v>
      </c>
      <c r="S12" s="79">
        <f t="shared" si="1"/>
        <v>5.6103258825604128</v>
      </c>
      <c r="T12" s="81">
        <f t="shared" si="2"/>
        <v>2.5268426024625432</v>
      </c>
      <c r="U12" s="148">
        <v>43994</v>
      </c>
      <c r="V12" s="46" t="s">
        <v>7</v>
      </c>
      <c r="W12" s="165">
        <v>11.598739306240729</v>
      </c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48"/>
      <c r="AI12" s="47">
        <f t="shared" si="4"/>
        <v>11.598739306240729</v>
      </c>
      <c r="AJ12" s="47" t="e">
        <f t="shared" si="5"/>
        <v>#DIV/0!</v>
      </c>
      <c r="AK12" s="172">
        <v>343.63267032385897</v>
      </c>
      <c r="AL12" s="173">
        <v>295</v>
      </c>
      <c r="AM12" s="47">
        <f t="shared" si="6"/>
        <v>101371637745.53839</v>
      </c>
      <c r="AN12" s="172">
        <v>351.36084501335398</v>
      </c>
      <c r="AO12" s="58">
        <v>43992</v>
      </c>
      <c r="AP12" s="46" t="s">
        <v>7</v>
      </c>
      <c r="AQ12" s="141">
        <f>W12*$AM12</f>
        <v>1175783199257.1724</v>
      </c>
      <c r="AR12" s="174"/>
      <c r="AS12" s="174"/>
      <c r="AT12" s="174"/>
      <c r="AU12" s="174"/>
      <c r="AV12" s="174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0">
        <f t="shared" si="8"/>
        <v>1175783199257.1724</v>
      </c>
      <c r="BJ12" s="60" t="e">
        <f t="shared" si="9"/>
        <v>#DIV/0!</v>
      </c>
    </row>
    <row r="13" spans="1:68" ht="16" x14ac:dyDescent="0.2">
      <c r="A13" s="148"/>
      <c r="B13" s="46"/>
      <c r="C13" s="46" t="s">
        <v>7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159"/>
      <c r="P13" s="159"/>
      <c r="Q13" s="159"/>
      <c r="R13" s="159"/>
      <c r="S13" s="160"/>
      <c r="T13" s="81">
        <f>R10*1000</f>
        <v>0.79135090466776226</v>
      </c>
      <c r="U13" s="148">
        <v>43998</v>
      </c>
      <c r="V13" s="46" t="s">
        <v>7</v>
      </c>
      <c r="W13" s="165">
        <v>29.775775345563343</v>
      </c>
      <c r="X13" s="165">
        <v>31.828761545437153</v>
      </c>
      <c r="Y13" s="165">
        <v>28.020683311967808</v>
      </c>
      <c r="Z13" s="165">
        <v>23.917943528067667</v>
      </c>
      <c r="AA13" s="165">
        <v>32.626847753573621</v>
      </c>
      <c r="AB13" s="165">
        <v>35.849276669096199</v>
      </c>
      <c r="AC13" s="165"/>
      <c r="AD13" s="165"/>
      <c r="AE13" s="165"/>
      <c r="AF13" s="165"/>
      <c r="AG13" s="165"/>
      <c r="AH13" s="48"/>
      <c r="AI13" s="47">
        <f t="shared" si="4"/>
        <v>30.336548025617635</v>
      </c>
      <c r="AJ13" s="47">
        <f t="shared" si="5"/>
        <v>4.1167591670105841</v>
      </c>
      <c r="AK13" s="172">
        <v>330.39486771480802</v>
      </c>
      <c r="AL13" s="173">
        <v>350</v>
      </c>
      <c r="AM13" s="47">
        <f t="shared" si="6"/>
        <v>115638203700.1828</v>
      </c>
      <c r="AN13" s="172">
        <v>330.39486771480802</v>
      </c>
      <c r="AO13" s="58">
        <v>43998</v>
      </c>
      <c r="AP13" s="46" t="s">
        <v>7</v>
      </c>
      <c r="AQ13" s="141">
        <f>W13*$AM13</f>
        <v>3443217174741.1348</v>
      </c>
      <c r="AR13" s="141">
        <f t="shared" ref="AR13:AV14" si="10">X13*$AM13</f>
        <v>3680620811115.8066</v>
      </c>
      <c r="AS13" s="141">
        <f t="shared" si="10"/>
        <v>3240261484647.646</v>
      </c>
      <c r="AT13" s="141">
        <f t="shared" si="10"/>
        <v>2765828025788.1577</v>
      </c>
      <c r="AU13" s="141">
        <f t="shared" si="10"/>
        <v>3772910066622.5981</v>
      </c>
      <c r="AV13" s="141">
        <f t="shared" si="10"/>
        <v>4145545957965.1567</v>
      </c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0">
        <f t="shared" si="8"/>
        <v>3508063920146.75</v>
      </c>
      <c r="BJ13" s="60">
        <f t="shared" si="9"/>
        <v>476054635139.36298</v>
      </c>
    </row>
    <row r="14" spans="1:68" ht="16" x14ac:dyDescent="0.2">
      <c r="A14" s="148"/>
      <c r="B14" s="46"/>
      <c r="C14" s="46" t="s">
        <v>7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159"/>
      <c r="P14" s="159"/>
      <c r="Q14" s="159"/>
      <c r="R14" s="159"/>
      <c r="S14" s="160"/>
      <c r="T14" s="81">
        <f>R11*1000</f>
        <v>0</v>
      </c>
      <c r="U14" s="148">
        <v>44004</v>
      </c>
      <c r="V14" s="46" t="s">
        <v>7</v>
      </c>
      <c r="W14" s="165">
        <v>42.081169138991434</v>
      </c>
      <c r="X14" s="165">
        <v>53.339339720600435</v>
      </c>
      <c r="Y14" s="165">
        <v>58.924662685601014</v>
      </c>
      <c r="Z14" s="165">
        <v>29.116201534187294</v>
      </c>
      <c r="AA14" s="165">
        <v>23.826313871061302</v>
      </c>
      <c r="AB14" s="165">
        <v>8.7249282745004066</v>
      </c>
      <c r="AC14" s="165"/>
      <c r="AD14" s="165"/>
      <c r="AE14" s="165"/>
      <c r="AF14" s="165"/>
      <c r="AG14" s="165"/>
      <c r="AH14" s="48"/>
      <c r="AI14" s="47">
        <f t="shared" si="4"/>
        <v>36.002102537490316</v>
      </c>
      <c r="AJ14" s="47">
        <f t="shared" si="5"/>
        <v>18.987829289747705</v>
      </c>
      <c r="AK14" s="172">
        <v>350.87383833269001</v>
      </c>
      <c r="AL14" s="173">
        <v>340</v>
      </c>
      <c r="AM14" s="47">
        <f t="shared" si="6"/>
        <v>119297105033.11461</v>
      </c>
      <c r="AN14" s="172">
        <v>330.671422948246</v>
      </c>
      <c r="AO14" s="58">
        <v>43999</v>
      </c>
      <c r="AP14" s="46" t="s">
        <v>7</v>
      </c>
      <c r="AQ14" s="141">
        <f>W14*$AM14</f>
        <v>5020161654690.5225</v>
      </c>
      <c r="AR14" s="141">
        <f t="shared" si="10"/>
        <v>6363228813045.4521</v>
      </c>
      <c r="AS14" s="141">
        <f t="shared" si="10"/>
        <v>7029541673444.9932</v>
      </c>
      <c r="AT14" s="141">
        <f t="shared" si="10"/>
        <v>3473478552589.2744</v>
      </c>
      <c r="AU14" s="141">
        <f t="shared" si="10"/>
        <v>2842410268427.9556</v>
      </c>
      <c r="AV14" s="141">
        <f t="shared" si="10"/>
        <v>1040858684769.4664</v>
      </c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0">
        <f t="shared" si="8"/>
        <v>4294946607827.9438</v>
      </c>
      <c r="BJ14" s="60">
        <f t="shared" si="9"/>
        <v>2265193065129.8823</v>
      </c>
    </row>
    <row r="15" spans="1:68" ht="16" x14ac:dyDescent="0.2">
      <c r="A15" s="150"/>
      <c r="B15" s="46"/>
      <c r="C15" s="46" t="s">
        <v>7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159"/>
      <c r="P15" s="159"/>
      <c r="Q15" s="159"/>
      <c r="R15" s="159"/>
      <c r="S15" s="160"/>
      <c r="T15" s="81">
        <f>R12*1000</f>
        <v>2.5268426024625432</v>
      </c>
      <c r="U15" s="148">
        <v>44012</v>
      </c>
      <c r="V15" s="46" t="s">
        <v>7</v>
      </c>
      <c r="W15" s="165"/>
      <c r="X15" s="165"/>
      <c r="Y15" s="165"/>
      <c r="Z15" s="165">
        <v>55.616546616629982</v>
      </c>
      <c r="AA15" s="165">
        <v>20.688471098167359</v>
      </c>
      <c r="AB15" s="165">
        <v>52.587614284952082</v>
      </c>
      <c r="AC15" s="165"/>
      <c r="AD15" s="165"/>
      <c r="AE15" s="165"/>
      <c r="AF15" s="165"/>
      <c r="AG15" s="165"/>
      <c r="AH15" s="48"/>
      <c r="AI15" s="47">
        <f t="shared" si="4"/>
        <v>42.964210666583142</v>
      </c>
      <c r="AJ15" s="47">
        <f t="shared" si="5"/>
        <v>19.350711556875229</v>
      </c>
      <c r="AK15" s="172">
        <v>338.62398920176099</v>
      </c>
      <c r="AL15" s="173">
        <v>285</v>
      </c>
      <c r="AM15" s="47">
        <f t="shared" si="6"/>
        <v>96507836922.501877</v>
      </c>
      <c r="AN15" s="172">
        <v>334.04670291753803</v>
      </c>
      <c r="AO15" s="58">
        <v>44001</v>
      </c>
      <c r="AP15" s="46" t="s">
        <v>7</v>
      </c>
      <c r="AQ15" s="174"/>
      <c r="AR15" s="174"/>
      <c r="AS15" s="174"/>
      <c r="AT15" s="141">
        <f>Z15*$AM15</f>
        <v>5367432611070.4502</v>
      </c>
      <c r="AU15" s="141">
        <f>AA15*$AM15</f>
        <v>1996599594917.8289</v>
      </c>
      <c r="AV15" s="141">
        <f>AB15*$AM15</f>
        <v>5075116903555.5859</v>
      </c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0">
        <f t="shared" si="8"/>
        <v>4146383036514.6216</v>
      </c>
      <c r="BJ15" s="60">
        <f t="shared" si="9"/>
        <v>1867495315265.2869</v>
      </c>
    </row>
    <row r="16" spans="1:68" ht="16" x14ac:dyDescent="0.2">
      <c r="A16" s="151"/>
      <c r="B16" s="46"/>
      <c r="C16" s="46" t="s">
        <v>7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159"/>
      <c r="P16" s="159"/>
      <c r="Q16" s="159"/>
      <c r="R16" s="159"/>
      <c r="S16" s="160"/>
      <c r="T16" s="81">
        <f>R13*1000</f>
        <v>0</v>
      </c>
      <c r="U16" s="148"/>
      <c r="V16" s="46" t="s">
        <v>7</v>
      </c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48"/>
      <c r="AI16" s="47"/>
      <c r="AJ16" s="47"/>
      <c r="AK16" s="47"/>
      <c r="AL16" s="47"/>
      <c r="AM16" s="47"/>
      <c r="AN16" s="172">
        <v>328.26006783276898</v>
      </c>
      <c r="AO16" s="58">
        <v>44003</v>
      </c>
      <c r="AP16" s="46" t="s">
        <v>7</v>
      </c>
      <c r="AQ16" s="174"/>
      <c r="AR16" s="174"/>
      <c r="AS16" s="174"/>
      <c r="AT16" s="174"/>
      <c r="AU16" s="174"/>
      <c r="AV16" s="174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0"/>
      <c r="BJ16" s="60"/>
    </row>
    <row r="17" spans="1:126" ht="17" thickBot="1" x14ac:dyDescent="0.25">
      <c r="A17" s="152"/>
      <c r="B17" s="153"/>
      <c r="C17" s="153" t="s">
        <v>7</v>
      </c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9"/>
      <c r="P17" s="159"/>
      <c r="Q17" s="159"/>
      <c r="R17" s="159"/>
      <c r="S17" s="160"/>
      <c r="T17" s="79">
        <f>R14*1000</f>
        <v>0</v>
      </c>
      <c r="U17" s="148"/>
      <c r="V17" s="46" t="s">
        <v>7</v>
      </c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48"/>
      <c r="AI17" s="47"/>
      <c r="AJ17" s="47"/>
      <c r="AK17" s="47"/>
      <c r="AL17" s="47"/>
      <c r="AM17" s="47"/>
      <c r="AN17" s="172">
        <v>337.16029010888502</v>
      </c>
      <c r="AO17" s="58">
        <v>44005</v>
      </c>
      <c r="AP17" s="46" t="s">
        <v>7</v>
      </c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0"/>
      <c r="BJ17" s="60"/>
    </row>
    <row r="18" spans="1:126" ht="16" x14ac:dyDescent="0.2">
      <c r="A18" s="148">
        <v>43945</v>
      </c>
      <c r="B18" s="46">
        <f t="shared" ref="B18:B23" si="11">A18-$Q$27</f>
        <v>43945</v>
      </c>
      <c r="C18" s="46" t="s">
        <v>8</v>
      </c>
      <c r="D18" s="78">
        <v>1.3934934663253481E-3</v>
      </c>
      <c r="E18" s="78">
        <v>5.3780614309976288E-4</v>
      </c>
      <c r="F18" s="78">
        <v>6.7503811060462158E-4</v>
      </c>
      <c r="G18" s="78"/>
      <c r="H18" s="78"/>
      <c r="I18" s="78"/>
      <c r="J18" s="78"/>
      <c r="K18" s="78"/>
      <c r="L18" s="78"/>
      <c r="M18" s="78"/>
      <c r="N18" s="78"/>
      <c r="O18" s="80">
        <f>AVERAGE(E18:F18)</f>
        <v>6.0642212685219229E-4</v>
      </c>
      <c r="P18" s="80">
        <f>AVERAGE(D18:F18)</f>
        <v>8.687792400099109E-4</v>
      </c>
      <c r="Q18" s="80">
        <f>P18*1000</f>
        <v>0.86877924000991091</v>
      </c>
      <c r="R18" s="80">
        <f>STDEV((E18:F18))</f>
        <v>9.7037654818257519E-5</v>
      </c>
      <c r="S18" s="79">
        <f t="shared" si="1"/>
        <v>0.60642212685219232</v>
      </c>
      <c r="T18" s="79">
        <f>R18*1000</f>
        <v>9.7037654818257518E-2</v>
      </c>
      <c r="U18" s="150"/>
      <c r="V18" s="46" t="s">
        <v>7</v>
      </c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86"/>
      <c r="AI18" s="47"/>
      <c r="AJ18" s="47"/>
      <c r="AK18" s="169"/>
      <c r="AL18" s="169"/>
      <c r="AM18" s="169"/>
      <c r="AN18" s="172">
        <v>319.44881606521199</v>
      </c>
      <c r="AO18" s="88">
        <v>44008</v>
      </c>
      <c r="AP18" s="46" t="s">
        <v>7</v>
      </c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60"/>
      <c r="BJ18" s="60"/>
    </row>
    <row r="19" spans="1:126" ht="16" x14ac:dyDescent="0.2">
      <c r="A19" s="148">
        <v>43956</v>
      </c>
      <c r="B19" s="46">
        <f t="shared" si="11"/>
        <v>43956</v>
      </c>
      <c r="C19" s="46" t="s">
        <v>8</v>
      </c>
      <c r="D19" s="78">
        <v>2.7598531904779482E-4</v>
      </c>
      <c r="E19" s="78">
        <v>3.6618423570690899E-4</v>
      </c>
      <c r="F19" s="78">
        <v>4.0560925166373046E-4</v>
      </c>
      <c r="G19" s="78"/>
      <c r="H19" s="78"/>
      <c r="I19" s="78"/>
      <c r="J19" s="78"/>
      <c r="K19" s="78"/>
      <c r="L19" s="78"/>
      <c r="M19" s="78"/>
      <c r="N19" s="78"/>
      <c r="O19" s="80">
        <f>AVERAGE(D19:N19)</f>
        <v>3.4925960213947807E-4</v>
      </c>
      <c r="P19" s="80">
        <f>AVERAGE(D19:N19)</f>
        <v>3.4925960213947807E-4</v>
      </c>
      <c r="Q19" s="80">
        <f t="shared" si="3"/>
        <v>0.3492596021394781</v>
      </c>
      <c r="R19" s="80">
        <f>STDEV(D19:N19)</f>
        <v>6.6448652301976849E-5</v>
      </c>
      <c r="S19" s="79">
        <f t="shared" si="1"/>
        <v>0.3492596021394781</v>
      </c>
      <c r="T19" s="79">
        <f>R19*1000</f>
        <v>6.6448652301976843E-2</v>
      </c>
      <c r="U19" s="151"/>
      <c r="V19" s="46" t="s">
        <v>7</v>
      </c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86"/>
      <c r="AI19" s="47"/>
      <c r="AJ19" s="47"/>
      <c r="AK19" s="170"/>
      <c r="AL19" s="170"/>
      <c r="AM19" s="170"/>
      <c r="AN19" s="172">
        <v>339.75911098912201</v>
      </c>
      <c r="AO19" s="85">
        <v>44009</v>
      </c>
      <c r="AP19" s="46" t="s">
        <v>7</v>
      </c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60"/>
      <c r="BJ19" s="60"/>
    </row>
    <row r="20" spans="1:126" s="92" customFormat="1" ht="17" thickBot="1" x14ac:dyDescent="0.25">
      <c r="A20" s="148">
        <v>43970</v>
      </c>
      <c r="B20" s="46">
        <f t="shared" si="11"/>
        <v>43970</v>
      </c>
      <c r="C20" s="46" t="s">
        <v>8</v>
      </c>
      <c r="D20" s="78">
        <v>1.0133870326125565E-3</v>
      </c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80">
        <f>AVERAGE(D20:N20)</f>
        <v>1.0133870326125565E-3</v>
      </c>
      <c r="P20" s="80">
        <f>AVERAGE(D20:N20)</f>
        <v>1.0133870326125565E-3</v>
      </c>
      <c r="Q20" s="80">
        <f t="shared" si="3"/>
        <v>1.0133870326125565</v>
      </c>
      <c r="R20" s="80" t="e">
        <f>STDEV(D20:N20)</f>
        <v>#DIV/0!</v>
      </c>
      <c r="S20" s="79">
        <f t="shared" si="1"/>
        <v>1.0133870326125565</v>
      </c>
      <c r="T20" s="79" t="e">
        <f>R20*1000</f>
        <v>#DIV/0!</v>
      </c>
      <c r="U20" s="152"/>
      <c r="V20" s="93" t="s">
        <v>7</v>
      </c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71"/>
      <c r="AI20" s="138"/>
      <c r="AJ20" s="138"/>
      <c r="AK20" s="138"/>
      <c r="AL20" s="138"/>
      <c r="AM20" s="138"/>
      <c r="AN20" s="172">
        <v>338.62398920176099</v>
      </c>
      <c r="AO20" s="90">
        <v>44012</v>
      </c>
      <c r="AP20" s="93" t="s">
        <v>7</v>
      </c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60"/>
      <c r="BJ20" s="60"/>
    </row>
    <row r="21" spans="1:126" ht="16" x14ac:dyDescent="0.2">
      <c r="A21" s="148">
        <v>43994</v>
      </c>
      <c r="B21" s="46">
        <f t="shared" si="11"/>
        <v>43994</v>
      </c>
      <c r="C21" s="46" t="s">
        <v>8</v>
      </c>
      <c r="D21" s="78">
        <v>5.9713670351477016E-4</v>
      </c>
      <c r="E21" s="78">
        <v>7.9647763514820332E-4</v>
      </c>
      <c r="F21" s="78">
        <v>6.6572221798355644E-4</v>
      </c>
      <c r="G21" s="78"/>
      <c r="H21" s="78"/>
      <c r="I21" s="78"/>
      <c r="J21" s="78"/>
      <c r="K21" s="78"/>
      <c r="L21" s="78"/>
      <c r="M21" s="78"/>
      <c r="N21" s="78"/>
      <c r="O21" s="80">
        <f>AVERAGE(D21:N21)</f>
        <v>6.8644551888217675E-4</v>
      </c>
      <c r="P21" s="80">
        <f>AVERAGE(D21:N21)</f>
        <v>6.8644551888217675E-4</v>
      </c>
      <c r="Q21" s="80">
        <f t="shared" si="3"/>
        <v>0.68644551888217675</v>
      </c>
      <c r="R21" s="80">
        <f>STDEV(D21:N21)</f>
        <v>1.0127335857086173E-4</v>
      </c>
      <c r="S21" s="79">
        <f t="shared" si="1"/>
        <v>0.68644551888217675</v>
      </c>
      <c r="T21" s="79">
        <f>R21*1000</f>
        <v>0.10127335857086173</v>
      </c>
      <c r="U21" s="155">
        <v>43929</v>
      </c>
      <c r="V21" s="52" t="s">
        <v>8</v>
      </c>
      <c r="W21" s="167">
        <v>111.02375615510705</v>
      </c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53"/>
      <c r="AI21" s="133">
        <f>AVERAGE(W21:AH21)</f>
        <v>111.02375615510705</v>
      </c>
      <c r="AJ21" s="133" t="e">
        <f>STDEV(W21:AH21)</f>
        <v>#DIV/0!</v>
      </c>
      <c r="AK21">
        <v>435.623702485281</v>
      </c>
      <c r="AL21" s="173">
        <v>160</v>
      </c>
      <c r="AM21" s="47">
        <f>AK21*AL21*1000000</f>
        <v>69699792397.644958</v>
      </c>
      <c r="AN21" s="133"/>
      <c r="AO21" s="89">
        <v>43929</v>
      </c>
      <c r="AP21" s="52" t="s">
        <v>8</v>
      </c>
      <c r="AQ21" s="63">
        <f>W21*$AM21</f>
        <v>7738332755217.7178</v>
      </c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0">
        <f t="shared" si="8"/>
        <v>7738332755217.7178</v>
      </c>
      <c r="BJ21" s="60" t="e">
        <f t="shared" si="9"/>
        <v>#DIV/0!</v>
      </c>
    </row>
    <row r="22" spans="1:126" ht="16" x14ac:dyDescent="0.2">
      <c r="A22" s="148">
        <v>43998</v>
      </c>
      <c r="B22" s="46">
        <f t="shared" si="11"/>
        <v>43998</v>
      </c>
      <c r="C22" s="46" t="s">
        <v>8</v>
      </c>
      <c r="D22" s="78">
        <v>1.8751955226414426E-3</v>
      </c>
      <c r="E22" s="78">
        <v>2.2167475052764446E-3</v>
      </c>
      <c r="F22" s="78"/>
      <c r="G22" s="78"/>
      <c r="H22" s="78"/>
      <c r="I22" s="78"/>
      <c r="J22" s="78"/>
      <c r="K22" s="78"/>
      <c r="L22" s="78"/>
      <c r="M22" s="78"/>
      <c r="N22" s="78"/>
      <c r="O22" s="80">
        <f>AVERAGE(D22:N22)</f>
        <v>2.0459715139589437E-3</v>
      </c>
      <c r="P22" s="80">
        <f>AVERAGE(D22:N22)</f>
        <v>2.0459715139589437E-3</v>
      </c>
      <c r="Q22" s="80">
        <f t="shared" si="3"/>
        <v>2.0459715139589436</v>
      </c>
      <c r="R22" s="80">
        <f>STDEV(D22:N22)</f>
        <v>2.4151372304891987E-4</v>
      </c>
      <c r="S22" s="79">
        <f t="shared" si="1"/>
        <v>2.0459715139589436</v>
      </c>
      <c r="T22" s="79">
        <f>R22*1000</f>
        <v>0.24151372304891985</v>
      </c>
      <c r="U22" s="148">
        <v>43945</v>
      </c>
      <c r="V22" s="46" t="s">
        <v>8</v>
      </c>
      <c r="W22" s="165">
        <v>111.02375615510705</v>
      </c>
      <c r="X22" s="165">
        <v>42.848610010121114</v>
      </c>
      <c r="Y22" s="165">
        <v>53.782287752523786</v>
      </c>
      <c r="Z22" s="165"/>
      <c r="AA22" s="165"/>
      <c r="AB22" s="165"/>
      <c r="AC22" s="165"/>
      <c r="AD22" s="165"/>
      <c r="AE22" s="165"/>
      <c r="AF22" s="165"/>
      <c r="AG22" s="165"/>
      <c r="AH22" s="48"/>
      <c r="AI22" s="47">
        <f t="shared" ref="AI22:AI28" si="12">AVERAGE(W22:AH22)</f>
        <v>69.218217972583986</v>
      </c>
      <c r="AJ22" s="47">
        <f t="shared" ref="AJ22:AJ28" si="13">STDEV(W22:AH22)</f>
        <v>36.61507332085344</v>
      </c>
      <c r="AK22">
        <v>445.51678361302697</v>
      </c>
      <c r="AL22" s="173">
        <v>215</v>
      </c>
      <c r="AM22" s="47">
        <f t="shared" ref="AM22:AM29" si="14">AK22*AL22*1000000</f>
        <v>95786108476.800797</v>
      </c>
      <c r="AN22" s="47"/>
      <c r="AO22" s="58">
        <v>43945</v>
      </c>
      <c r="AP22" s="46" t="s">
        <v>8</v>
      </c>
      <c r="AQ22" s="63">
        <f>W22*$AM22</f>
        <v>10634533550574.965</v>
      </c>
      <c r="AR22" s="63">
        <f>X22*$AM22</f>
        <v>4104301606509.5933</v>
      </c>
      <c r="AS22" s="63">
        <f>Y22*$AM22</f>
        <v>5151596048793.7578</v>
      </c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0">
        <f t="shared" si="8"/>
        <v>6630143735292.7725</v>
      </c>
      <c r="BJ22" s="60">
        <f t="shared" si="9"/>
        <v>3507215384997.2827</v>
      </c>
    </row>
    <row r="23" spans="1:126" ht="16" x14ac:dyDescent="0.2">
      <c r="A23" s="148">
        <v>44012</v>
      </c>
      <c r="B23" s="46">
        <f t="shared" si="11"/>
        <v>44012</v>
      </c>
      <c r="C23" s="46" t="s">
        <v>8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159"/>
      <c r="P23" s="159"/>
      <c r="Q23" s="159"/>
      <c r="R23" s="159"/>
      <c r="S23" s="160"/>
      <c r="T23" s="81"/>
      <c r="U23" s="148">
        <v>43956</v>
      </c>
      <c r="V23" s="46" t="s">
        <v>8</v>
      </c>
      <c r="W23" s="165">
        <v>29.070026549708075</v>
      </c>
      <c r="X23" s="165">
        <v>38.570839531652474</v>
      </c>
      <c r="Y23" s="165">
        <v>42.723546873266493</v>
      </c>
      <c r="Z23" s="165"/>
      <c r="AA23" s="165"/>
      <c r="AB23" s="165"/>
      <c r="AC23" s="165"/>
      <c r="AD23" s="165"/>
      <c r="AE23" s="165"/>
      <c r="AF23" s="165"/>
      <c r="AG23" s="165"/>
      <c r="AH23" s="48"/>
      <c r="AI23" s="47">
        <f t="shared" si="12"/>
        <v>36.788137651542343</v>
      </c>
      <c r="AJ23" s="47">
        <f t="shared" si="13"/>
        <v>6.9991552205582357</v>
      </c>
      <c r="AK23">
        <v>441.94235329854399</v>
      </c>
      <c r="AL23" s="173">
        <v>215</v>
      </c>
      <c r="AM23" s="47">
        <f t="shared" si="14"/>
        <v>95017605959.186951</v>
      </c>
      <c r="AN23" s="47"/>
      <c r="AO23" s="58">
        <v>43956</v>
      </c>
      <c r="AP23" s="46" t="s">
        <v>8</v>
      </c>
      <c r="AQ23" s="63">
        <f>W23*$AM23</f>
        <v>2762164327923.2646</v>
      </c>
      <c r="AR23" s="63">
        <f>X23*$AM23</f>
        <v>3664908832133.5859</v>
      </c>
      <c r="AS23" s="63">
        <f>Y23*$AM23</f>
        <v>4059489141982.8892</v>
      </c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0">
        <f t="shared" si="8"/>
        <v>3495520767346.5801</v>
      </c>
      <c r="BJ23" s="60">
        <f t="shared" si="9"/>
        <v>665042972794.1825</v>
      </c>
    </row>
    <row r="24" spans="1:126" ht="16" x14ac:dyDescent="0.2">
      <c r="A24" s="148"/>
      <c r="B24" s="46"/>
      <c r="C24" s="46" t="s">
        <v>8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159"/>
      <c r="P24" s="159"/>
      <c r="Q24" s="159"/>
      <c r="R24" s="159"/>
      <c r="S24" s="160"/>
      <c r="T24" s="81"/>
      <c r="U24" s="148">
        <v>43970</v>
      </c>
      <c r="V24" s="46" t="s">
        <v>8</v>
      </c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48"/>
      <c r="AI24" s="47"/>
      <c r="AJ24" s="47"/>
      <c r="AK24">
        <v>407.65557539681402</v>
      </c>
      <c r="AL24" s="173">
        <v>270</v>
      </c>
      <c r="AM24" s="47">
        <f t="shared" si="14"/>
        <v>110067005357.13979</v>
      </c>
      <c r="AN24" s="47"/>
      <c r="AO24" s="58">
        <v>43970</v>
      </c>
      <c r="AP24" s="46" t="s">
        <v>8</v>
      </c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0"/>
      <c r="BJ24" s="60" t="e">
        <f t="shared" si="9"/>
        <v>#DIV/0!</v>
      </c>
    </row>
    <row r="25" spans="1:126" ht="16" x14ac:dyDescent="0.2">
      <c r="A25" s="148"/>
      <c r="B25" s="46"/>
      <c r="C25" s="46" t="s">
        <v>8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159"/>
      <c r="P25" s="159"/>
      <c r="Q25" s="159"/>
      <c r="R25" s="159"/>
      <c r="S25" s="160"/>
      <c r="T25" s="81"/>
      <c r="U25" s="148">
        <v>43984</v>
      </c>
      <c r="V25" s="46" t="s">
        <v>8</v>
      </c>
      <c r="W25" s="165">
        <v>15.862787336442812</v>
      </c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48"/>
      <c r="AI25" s="47">
        <f t="shared" si="12"/>
        <v>15.862787336442812</v>
      </c>
      <c r="AJ25" s="47" t="e">
        <f t="shared" si="13"/>
        <v>#DIV/0!</v>
      </c>
      <c r="AK25" s="172">
        <v>355.16460496457199</v>
      </c>
      <c r="AL25" s="173">
        <v>208</v>
      </c>
      <c r="AM25" s="47">
        <f t="shared" si="14"/>
        <v>73874237832.630966</v>
      </c>
      <c r="AN25" s="47"/>
      <c r="AO25" s="58">
        <v>43984</v>
      </c>
      <c r="AP25" s="46" t="s">
        <v>8</v>
      </c>
      <c r="AQ25" s="63">
        <f>W25*$AM25</f>
        <v>1171851324380.823</v>
      </c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0">
        <f t="shared" si="8"/>
        <v>1171851324380.823</v>
      </c>
      <c r="BJ25" s="60" t="e">
        <f t="shared" si="9"/>
        <v>#DIV/0!</v>
      </c>
    </row>
    <row r="26" spans="1:126" ht="16" x14ac:dyDescent="0.2">
      <c r="A26" s="150"/>
      <c r="B26" s="46"/>
      <c r="C26" s="46" t="s">
        <v>8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159"/>
      <c r="P26" s="159"/>
      <c r="Q26" s="159"/>
      <c r="R26" s="159"/>
      <c r="S26" s="160"/>
      <c r="T26" s="81"/>
      <c r="U26" s="148">
        <v>43994</v>
      </c>
      <c r="V26" s="46" t="s">
        <v>8</v>
      </c>
      <c r="W26" s="165">
        <v>26.192256480607217</v>
      </c>
      <c r="X26" s="165">
        <v>34.935964207320289</v>
      </c>
      <c r="Y26" s="165">
        <v>29.200628558972372</v>
      </c>
      <c r="Z26" s="165"/>
      <c r="AA26" s="165"/>
      <c r="AB26" s="165"/>
      <c r="AC26" s="165"/>
      <c r="AD26" s="165"/>
      <c r="AE26" s="165"/>
      <c r="AF26" s="165"/>
      <c r="AG26" s="165"/>
      <c r="AH26" s="48"/>
      <c r="AI26" s="47">
        <f t="shared" si="12"/>
        <v>30.109616415633294</v>
      </c>
      <c r="AJ26" s="47">
        <f t="shared" si="13"/>
        <v>4.4421616804449151</v>
      </c>
      <c r="AK26" s="172">
        <v>343.63267032385897</v>
      </c>
      <c r="AL26" s="173">
        <v>295</v>
      </c>
      <c r="AM26" s="47">
        <f t="shared" si="14"/>
        <v>101371637745.53839</v>
      </c>
      <c r="AN26" s="47"/>
      <c r="AO26" s="58">
        <v>43992</v>
      </c>
      <c r="AP26" s="46" t="s">
        <v>8</v>
      </c>
      <c r="AQ26" s="63">
        <f>W26*$AM26</f>
        <v>2655151935690.3452</v>
      </c>
      <c r="AR26" s="63">
        <f>X26*$AM26</f>
        <v>3541515907915.5679</v>
      </c>
      <c r="AS26" s="63">
        <f>Y26*$AM26</f>
        <v>2960115540222.1699</v>
      </c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0">
        <f t="shared" si="8"/>
        <v>3052261127942.6938</v>
      </c>
      <c r="BJ26" s="60">
        <f t="shared" si="9"/>
        <v>450309204677.17926</v>
      </c>
    </row>
    <row r="27" spans="1:126" ht="16" x14ac:dyDescent="0.2">
      <c r="A27" s="151"/>
      <c r="B27" s="46"/>
      <c r="C27" s="46" t="s">
        <v>8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159"/>
      <c r="P27" s="159"/>
      <c r="Q27" s="159"/>
      <c r="R27" s="159"/>
      <c r="S27" s="160"/>
      <c r="T27" s="81"/>
      <c r="U27" s="148">
        <v>43998</v>
      </c>
      <c r="V27" s="46" t="s">
        <v>8</v>
      </c>
      <c r="W27" s="165">
        <v>21.884683549697545</v>
      </c>
      <c r="X27" s="165">
        <v>25.870804978363129</v>
      </c>
      <c r="Y27" s="165"/>
      <c r="Z27" s="165"/>
      <c r="AA27" s="165"/>
      <c r="AB27" s="165"/>
      <c r="AC27" s="165"/>
      <c r="AD27" s="165"/>
      <c r="AE27" s="165"/>
      <c r="AF27" s="165"/>
      <c r="AG27" s="165"/>
      <c r="AH27" s="48"/>
      <c r="AI27" s="47">
        <f t="shared" si="12"/>
        <v>23.877744264030337</v>
      </c>
      <c r="AJ27" s="47">
        <f t="shared" si="13"/>
        <v>2.8186134928424429</v>
      </c>
      <c r="AK27" s="172">
        <v>330.39486771480802</v>
      </c>
      <c r="AL27" s="173">
        <v>350</v>
      </c>
      <c r="AM27" s="47">
        <f t="shared" si="14"/>
        <v>115638203700.1828</v>
      </c>
      <c r="AN27" s="47"/>
      <c r="AO27" s="58">
        <v>43998</v>
      </c>
      <c r="AP27" s="46" t="s">
        <v>8</v>
      </c>
      <c r="AQ27" s="63">
        <f>W27*$AM27</f>
        <v>2530705494233.9644</v>
      </c>
      <c r="AR27" s="63">
        <f>X27*$AM27</f>
        <v>2991653415975.6587</v>
      </c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0">
        <f t="shared" si="8"/>
        <v>2761179455104.8115</v>
      </c>
      <c r="BJ27" s="60">
        <f t="shared" si="9"/>
        <v>325939401237.39807</v>
      </c>
    </row>
    <row r="28" spans="1:126" ht="17" thickBot="1" x14ac:dyDescent="0.25">
      <c r="A28" s="157"/>
      <c r="B28" s="93"/>
      <c r="C28" s="93" t="s">
        <v>8</v>
      </c>
      <c r="D28" s="110"/>
      <c r="E28" s="110"/>
      <c r="F28" s="110"/>
      <c r="G28" s="94"/>
      <c r="H28" s="94"/>
      <c r="I28" s="94"/>
      <c r="J28" s="94"/>
      <c r="K28" s="94"/>
      <c r="L28" s="94"/>
      <c r="M28" s="94"/>
      <c r="N28" s="94"/>
      <c r="O28" s="161"/>
      <c r="P28" s="161"/>
      <c r="Q28" s="161"/>
      <c r="R28" s="161"/>
      <c r="S28" s="162"/>
      <c r="T28" s="81"/>
      <c r="U28" s="148">
        <v>44004</v>
      </c>
      <c r="V28" s="46" t="s">
        <v>8</v>
      </c>
      <c r="W28" s="165">
        <v>34.838135308439988</v>
      </c>
      <c r="X28" s="165">
        <v>38.194982750280374</v>
      </c>
      <c r="Y28" s="165"/>
      <c r="Z28" s="165"/>
      <c r="AA28" s="165"/>
      <c r="AB28" s="165"/>
      <c r="AC28" s="165"/>
      <c r="AD28" s="165"/>
      <c r="AE28" s="165"/>
      <c r="AF28" s="165"/>
      <c r="AG28" s="165"/>
      <c r="AH28" s="48"/>
      <c r="AI28" s="47">
        <f t="shared" si="12"/>
        <v>36.516559029360181</v>
      </c>
      <c r="AJ28" s="47">
        <f t="shared" si="13"/>
        <v>2.3736495895340521</v>
      </c>
      <c r="AK28" s="172">
        <v>350.87383833269001</v>
      </c>
      <c r="AL28" s="173">
        <v>340</v>
      </c>
      <c r="AM28" s="47">
        <f t="shared" si="14"/>
        <v>119297105033.11461</v>
      </c>
      <c r="AN28" s="47"/>
      <c r="AO28" s="58">
        <v>43999</v>
      </c>
      <c r="AP28" s="46" t="s">
        <v>8</v>
      </c>
      <c r="AQ28" s="63">
        <f>W28*$AM28</f>
        <v>4156088687048.8237</v>
      </c>
      <c r="AR28" s="63">
        <f>X28*$AM28</f>
        <v>4556550868898.1982</v>
      </c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0">
        <f t="shared" si="8"/>
        <v>4356319777973.5107</v>
      </c>
      <c r="BJ28" s="60">
        <f t="shared" si="9"/>
        <v>283169524394.45306</v>
      </c>
    </row>
    <row r="29" spans="1:126" ht="17" thickTop="1" x14ac:dyDescent="0.2">
      <c r="T29" s="81"/>
      <c r="U29" s="148">
        <v>44012</v>
      </c>
      <c r="V29" s="46" t="s">
        <v>8</v>
      </c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48"/>
      <c r="AI29" s="47"/>
      <c r="AJ29" s="47"/>
      <c r="AK29" s="172">
        <v>338.62398920176099</v>
      </c>
      <c r="AL29" s="173">
        <v>285</v>
      </c>
      <c r="AM29" s="47">
        <f t="shared" si="14"/>
        <v>96507836922.501877</v>
      </c>
      <c r="AN29" s="47"/>
      <c r="AO29" s="58">
        <v>44001</v>
      </c>
      <c r="AP29" s="46" t="s">
        <v>8</v>
      </c>
      <c r="AQ29" s="64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0"/>
      <c r="BJ29" s="60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</row>
    <row r="30" spans="1:126" ht="16" x14ac:dyDescent="0.2">
      <c r="T30" s="81"/>
      <c r="U30" s="58"/>
      <c r="V30" s="46" t="s">
        <v>8</v>
      </c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48"/>
      <c r="AI30" s="47"/>
      <c r="AJ30" s="47"/>
      <c r="AK30" s="47"/>
      <c r="AL30" s="47"/>
      <c r="AM30" s="47"/>
      <c r="AN30" s="47"/>
      <c r="AO30" s="58">
        <v>44003</v>
      </c>
      <c r="AP30" s="46" t="s">
        <v>8</v>
      </c>
      <c r="AQ30" s="64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0"/>
      <c r="BJ30" s="60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</row>
    <row r="31" spans="1:126" ht="16" x14ac:dyDescent="0.2">
      <c r="T31" s="81"/>
      <c r="U31" s="58"/>
      <c r="V31" s="46" t="s">
        <v>8</v>
      </c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51"/>
      <c r="AI31" s="47"/>
      <c r="AJ31" s="47"/>
      <c r="AK31" s="47"/>
      <c r="AL31" s="47"/>
      <c r="AM31" s="47"/>
      <c r="AN31" s="47"/>
      <c r="AO31" s="58">
        <v>44005</v>
      </c>
      <c r="AP31" s="46" t="s">
        <v>8</v>
      </c>
      <c r="AQ31" s="65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0"/>
      <c r="BJ31" s="60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</row>
    <row r="32" spans="1:126" s="55" customFormat="1" ht="16" x14ac:dyDescent="0.2">
      <c r="A32"/>
      <c r="B32"/>
      <c r="C32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81"/>
      <c r="U32" s="88"/>
      <c r="V32" s="46" t="s">
        <v>8</v>
      </c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7"/>
      <c r="AJ32" s="47"/>
      <c r="AK32" s="169"/>
      <c r="AL32" s="169"/>
      <c r="AM32" s="169"/>
      <c r="AN32" s="169"/>
      <c r="AO32" s="88">
        <v>44008</v>
      </c>
      <c r="AP32" s="46" t="s">
        <v>8</v>
      </c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0"/>
      <c r="BJ32" s="60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</row>
    <row r="33" spans="1:126" ht="16" x14ac:dyDescent="0.2">
      <c r="A33" s="58">
        <v>43929</v>
      </c>
      <c r="B33" s="46">
        <v>0</v>
      </c>
      <c r="D33" s="58">
        <v>43929</v>
      </c>
      <c r="E33" s="33">
        <v>0</v>
      </c>
      <c r="T33" s="81"/>
      <c r="U33" s="85"/>
      <c r="V33" s="46" t="s">
        <v>8</v>
      </c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7"/>
      <c r="AJ33" s="47"/>
      <c r="AK33" s="170"/>
      <c r="AL33" s="170"/>
      <c r="AM33" s="170"/>
      <c r="AN33" s="170"/>
      <c r="AO33" s="85">
        <v>44009</v>
      </c>
      <c r="AP33" s="46" t="s">
        <v>8</v>
      </c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0"/>
      <c r="BJ33" s="60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</row>
    <row r="34" spans="1:126" s="92" customFormat="1" ht="17" thickBot="1" x14ac:dyDescent="0.25">
      <c r="A34" s="58">
        <v>43945</v>
      </c>
      <c r="B34" s="46" t="e">
        <f>A34-#REF!</f>
        <v>#REF!</v>
      </c>
      <c r="C34"/>
      <c r="D34" s="108">
        <f t="shared" ref="D34:E45" si="15">D33+7</f>
        <v>43936</v>
      </c>
      <c r="E34" s="33">
        <f t="shared" si="15"/>
        <v>7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113"/>
      <c r="U34" s="90"/>
      <c r="V34" s="93" t="s">
        <v>8</v>
      </c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47"/>
      <c r="AJ34" s="47"/>
      <c r="AK34" s="170"/>
      <c r="AL34" s="170"/>
      <c r="AM34" s="170"/>
      <c r="AN34" s="170"/>
      <c r="AO34" s="90">
        <v>44012</v>
      </c>
      <c r="AP34" s="93" t="s">
        <v>8</v>
      </c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60"/>
      <c r="BJ34" s="60"/>
    </row>
    <row r="35" spans="1:126" ht="17" thickTop="1" x14ac:dyDescent="0.2">
      <c r="A35" s="58">
        <v>43956</v>
      </c>
      <c r="B35" s="46" t="e">
        <f>A35-#REF!</f>
        <v>#REF!</v>
      </c>
      <c r="D35" s="108">
        <f t="shared" si="15"/>
        <v>43943</v>
      </c>
      <c r="E35" s="33">
        <f t="shared" si="15"/>
        <v>14</v>
      </c>
      <c r="AP35" s="49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</row>
    <row r="36" spans="1:126" ht="16" x14ac:dyDescent="0.2">
      <c r="A36" s="58">
        <v>43970</v>
      </c>
      <c r="B36" s="46" t="e">
        <f>A36-#REF!</f>
        <v>#REF!</v>
      </c>
      <c r="D36" s="108">
        <f t="shared" si="15"/>
        <v>43950</v>
      </c>
      <c r="E36" s="33">
        <f t="shared" si="15"/>
        <v>21</v>
      </c>
      <c r="AP36" s="49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</row>
    <row r="37" spans="1:126" ht="16" x14ac:dyDescent="0.2">
      <c r="A37" s="58">
        <v>43984</v>
      </c>
      <c r="B37" s="46" t="e">
        <f>A37-#REF!</f>
        <v>#REF!</v>
      </c>
      <c r="D37" s="108">
        <f t="shared" si="15"/>
        <v>43957</v>
      </c>
      <c r="E37" s="33">
        <f t="shared" si="15"/>
        <v>28</v>
      </c>
      <c r="AP37" s="49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</row>
    <row r="38" spans="1:126" ht="16" x14ac:dyDescent="0.2">
      <c r="A38" s="58">
        <v>43992</v>
      </c>
      <c r="B38" s="46" t="e">
        <f>A38-#REF!</f>
        <v>#REF!</v>
      </c>
      <c r="D38" s="108">
        <f t="shared" si="15"/>
        <v>43964</v>
      </c>
      <c r="E38" s="33">
        <f t="shared" si="15"/>
        <v>35</v>
      </c>
      <c r="AP38" s="49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</row>
    <row r="39" spans="1:126" ht="16" x14ac:dyDescent="0.2">
      <c r="A39" s="58">
        <v>43998</v>
      </c>
      <c r="B39" s="46" t="e">
        <f>A39-#REF!</f>
        <v>#REF!</v>
      </c>
      <c r="D39" s="108">
        <f t="shared" si="15"/>
        <v>43971</v>
      </c>
      <c r="E39" s="33">
        <f t="shared" si="15"/>
        <v>42</v>
      </c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</row>
    <row r="40" spans="1:126" ht="16" x14ac:dyDescent="0.2">
      <c r="A40" s="58">
        <v>43999</v>
      </c>
      <c r="B40" s="46" t="e">
        <f>A40-#REF!</f>
        <v>#REF!</v>
      </c>
      <c r="D40" s="108">
        <f t="shared" si="15"/>
        <v>43978</v>
      </c>
      <c r="E40" s="33">
        <f t="shared" si="15"/>
        <v>49</v>
      </c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</row>
    <row r="41" spans="1:126" ht="78.75" customHeight="1" x14ac:dyDescent="0.2">
      <c r="A41" s="58">
        <v>44001</v>
      </c>
      <c r="B41" s="46" t="e">
        <f>A41-#REF!</f>
        <v>#REF!</v>
      </c>
      <c r="D41" s="108">
        <f t="shared" si="15"/>
        <v>43985</v>
      </c>
      <c r="E41" s="33">
        <f t="shared" si="15"/>
        <v>56</v>
      </c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</row>
    <row r="42" spans="1:126" ht="16" x14ac:dyDescent="0.2">
      <c r="A42" s="58">
        <v>44003</v>
      </c>
      <c r="B42" s="46" t="e">
        <f>A42-#REF!</f>
        <v>#REF!</v>
      </c>
      <c r="D42" s="108">
        <f t="shared" si="15"/>
        <v>43992</v>
      </c>
      <c r="E42" s="33">
        <f t="shared" si="15"/>
        <v>63</v>
      </c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</row>
    <row r="43" spans="1:126" ht="16" x14ac:dyDescent="0.2">
      <c r="A43" s="58">
        <v>44005</v>
      </c>
      <c r="B43" s="46" t="e">
        <f>A43-#REF!</f>
        <v>#REF!</v>
      </c>
      <c r="D43" s="108">
        <f t="shared" si="15"/>
        <v>43999</v>
      </c>
      <c r="E43" s="33">
        <f t="shared" si="15"/>
        <v>70</v>
      </c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</row>
    <row r="44" spans="1:126" ht="16" x14ac:dyDescent="0.2">
      <c r="A44" s="88">
        <v>44008</v>
      </c>
      <c r="B44" s="46" t="e">
        <f>A44-#REF!</f>
        <v>#REF!</v>
      </c>
      <c r="D44" s="108">
        <f t="shared" si="15"/>
        <v>44006</v>
      </c>
      <c r="E44" s="33">
        <f t="shared" si="15"/>
        <v>77</v>
      </c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</row>
    <row r="45" spans="1:126" ht="16" x14ac:dyDescent="0.2">
      <c r="A45" s="85">
        <v>44009</v>
      </c>
      <c r="B45" s="46" t="e">
        <f>A45-#REF!</f>
        <v>#REF!</v>
      </c>
      <c r="D45" s="108">
        <f t="shared" si="15"/>
        <v>44013</v>
      </c>
      <c r="E45" s="33">
        <f t="shared" si="15"/>
        <v>84</v>
      </c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</row>
    <row r="46" spans="1:126" ht="17" thickBot="1" x14ac:dyDescent="0.25">
      <c r="A46" s="90">
        <v>44012</v>
      </c>
      <c r="B46" s="46" t="e">
        <f>A46-#REF!</f>
        <v>#REF!</v>
      </c>
    </row>
    <row r="47" spans="1:126" ht="17" thickTop="1" x14ac:dyDescent="0.2">
      <c r="A47" s="89">
        <v>43929</v>
      </c>
      <c r="B47" s="46">
        <v>0</v>
      </c>
    </row>
    <row r="48" spans="1:126" ht="16" x14ac:dyDescent="0.2">
      <c r="A48" s="58">
        <v>43945</v>
      </c>
      <c r="B48" s="46" t="e">
        <f>A48-#REF!</f>
        <v>#REF!</v>
      </c>
    </row>
    <row r="49" spans="1:2" ht="16" x14ac:dyDescent="0.2">
      <c r="A49" s="58">
        <v>43956</v>
      </c>
      <c r="B49" s="46" t="e">
        <f>A49-#REF!</f>
        <v>#REF!</v>
      </c>
    </row>
    <row r="50" spans="1:2" ht="16" x14ac:dyDescent="0.2">
      <c r="A50" s="58">
        <v>43970</v>
      </c>
      <c r="B50" s="46" t="e">
        <f>A50-#REF!</f>
        <v>#REF!</v>
      </c>
    </row>
    <row r="51" spans="1:2" ht="16" x14ac:dyDescent="0.2">
      <c r="A51" s="58">
        <v>43984</v>
      </c>
      <c r="B51" s="46" t="e">
        <f>A51-#REF!</f>
        <v>#REF!</v>
      </c>
    </row>
    <row r="52" spans="1:2" ht="16" x14ac:dyDescent="0.2">
      <c r="A52" s="58">
        <v>43992</v>
      </c>
      <c r="B52" s="46" t="e">
        <f>A52-#REF!</f>
        <v>#REF!</v>
      </c>
    </row>
    <row r="53" spans="1:2" ht="16" x14ac:dyDescent="0.2">
      <c r="A53" s="58">
        <v>43998</v>
      </c>
      <c r="B53" s="46" t="e">
        <f>A53-#REF!</f>
        <v>#REF!</v>
      </c>
    </row>
    <row r="54" spans="1:2" ht="16" x14ac:dyDescent="0.2">
      <c r="A54" s="58">
        <v>43999</v>
      </c>
      <c r="B54" s="46" t="e">
        <f>A54-#REF!</f>
        <v>#REF!</v>
      </c>
    </row>
    <row r="55" spans="1:2" ht="16" x14ac:dyDescent="0.2">
      <c r="A55" s="58">
        <v>44001</v>
      </c>
      <c r="B55" s="46" t="e">
        <f>A55-#REF!</f>
        <v>#REF!</v>
      </c>
    </row>
    <row r="56" spans="1:2" ht="16" x14ac:dyDescent="0.2">
      <c r="A56" s="58">
        <v>44003</v>
      </c>
      <c r="B56" s="46" t="e">
        <f>A56-#REF!</f>
        <v>#REF!</v>
      </c>
    </row>
    <row r="57" spans="1:2" ht="16" x14ac:dyDescent="0.2">
      <c r="A57" s="58">
        <v>44005</v>
      </c>
      <c r="B57" s="46" t="e">
        <f>A57-#REF!</f>
        <v>#REF!</v>
      </c>
    </row>
    <row r="58" spans="1:2" ht="16" x14ac:dyDescent="0.2">
      <c r="A58" s="88">
        <v>44008</v>
      </c>
      <c r="B58" s="46" t="e">
        <f>A58-#REF!</f>
        <v>#REF!</v>
      </c>
    </row>
    <row r="59" spans="1:2" ht="16" x14ac:dyDescent="0.2">
      <c r="A59" s="85">
        <v>44009</v>
      </c>
      <c r="B59" s="46" t="e">
        <f>A59-#REF!</f>
        <v>#REF!</v>
      </c>
    </row>
    <row r="60" spans="1:2" ht="17" thickBot="1" x14ac:dyDescent="0.25">
      <c r="A60" s="90">
        <v>44012</v>
      </c>
      <c r="B60" s="46" t="e">
        <f>A60-#REF!</f>
        <v>#REF!</v>
      </c>
    </row>
    <row r="61" spans="1:2" ht="16" thickTop="1" x14ac:dyDescent="0.2"/>
  </sheetData>
  <mergeCells count="3">
    <mergeCell ref="D6:N6"/>
    <mergeCell ref="W6:AH6"/>
    <mergeCell ref="AQ6:B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29:Y142"/>
  <sheetViews>
    <sheetView topLeftCell="A49" zoomScale="77" zoomScaleNormal="98" workbookViewId="0">
      <selection activeCell="A49" sqref="A49"/>
    </sheetView>
  </sheetViews>
  <sheetFormatPr baseColWidth="10" defaultColWidth="8.83203125" defaultRowHeight="15" x14ac:dyDescent="0.2"/>
  <cols>
    <col min="2" max="2" width="17.5" customWidth="1"/>
  </cols>
  <sheetData>
    <row r="29" spans="24:25" x14ac:dyDescent="0.2">
      <c r="X29" s="4"/>
    </row>
    <row r="30" spans="24:25" x14ac:dyDescent="0.2">
      <c r="X30" s="4"/>
    </row>
    <row r="31" spans="24:25" x14ac:dyDescent="0.2">
      <c r="X31" s="4"/>
      <c r="Y31" s="1"/>
    </row>
    <row r="37" spans="22:23" x14ac:dyDescent="0.2">
      <c r="V37" s="1"/>
      <c r="W37" s="1"/>
    </row>
    <row r="52" spans="22:23" x14ac:dyDescent="0.2">
      <c r="V52" s="1"/>
      <c r="W52" s="1"/>
    </row>
    <row r="81" spans="1:5" ht="32.25" customHeight="1" x14ac:dyDescent="0.2">
      <c r="A81" t="s">
        <v>1</v>
      </c>
      <c r="B81" s="385" t="s">
        <v>154</v>
      </c>
    </row>
    <row r="82" spans="1:5" ht="16" x14ac:dyDescent="0.2">
      <c r="A82" s="85">
        <v>44075</v>
      </c>
      <c r="B82">
        <v>0</v>
      </c>
    </row>
    <row r="83" spans="1:5" ht="16" x14ac:dyDescent="0.2">
      <c r="A83" s="85">
        <v>44076</v>
      </c>
      <c r="B83">
        <v>9.8000000000000007</v>
      </c>
    </row>
    <row r="84" spans="1:5" ht="16" x14ac:dyDescent="0.2">
      <c r="A84" s="85">
        <v>44077</v>
      </c>
      <c r="B84">
        <v>1.2</v>
      </c>
    </row>
    <row r="85" spans="1:5" ht="16" x14ac:dyDescent="0.2">
      <c r="A85" s="85">
        <v>44078</v>
      </c>
      <c r="B85">
        <v>0.2</v>
      </c>
    </row>
    <row r="86" spans="1:5" ht="16" x14ac:dyDescent="0.2">
      <c r="A86" s="85">
        <v>44079</v>
      </c>
      <c r="B86">
        <v>0.9</v>
      </c>
    </row>
    <row r="87" spans="1:5" ht="16" x14ac:dyDescent="0.2">
      <c r="A87" s="85">
        <v>44080</v>
      </c>
      <c r="B87">
        <v>0</v>
      </c>
    </row>
    <row r="88" spans="1:5" ht="16" x14ac:dyDescent="0.2">
      <c r="A88" s="85">
        <v>44081</v>
      </c>
      <c r="B88">
        <v>4.5</v>
      </c>
    </row>
    <row r="89" spans="1:5" ht="16" x14ac:dyDescent="0.2">
      <c r="A89" s="85">
        <v>44082</v>
      </c>
      <c r="B89">
        <v>0.5</v>
      </c>
    </row>
    <row r="90" spans="1:5" ht="16" x14ac:dyDescent="0.2">
      <c r="A90" s="85">
        <v>44083</v>
      </c>
      <c r="B90">
        <v>3</v>
      </c>
      <c r="E90" t="s">
        <v>155</v>
      </c>
    </row>
    <row r="91" spans="1:5" ht="16" x14ac:dyDescent="0.2">
      <c r="A91" s="85">
        <v>44084</v>
      </c>
      <c r="B91">
        <v>0.1</v>
      </c>
      <c r="C91">
        <v>2191.0961045459576</v>
      </c>
      <c r="E91">
        <f>CORREL(B91:B137,C91:C137)</f>
        <v>4.7704251168006563E-2</v>
      </c>
    </row>
    <row r="92" spans="1:5" ht="16" x14ac:dyDescent="0.2">
      <c r="A92" s="85">
        <v>44085</v>
      </c>
      <c r="B92">
        <v>0</v>
      </c>
      <c r="C92">
        <v>4988.7557868925705</v>
      </c>
      <c r="E92">
        <f>CORREL(B112:B125,C112:C125)</f>
        <v>-0.11025474322167032</v>
      </c>
    </row>
    <row r="93" spans="1:5" ht="16" x14ac:dyDescent="0.2">
      <c r="A93" s="85">
        <v>44086</v>
      </c>
      <c r="B93">
        <v>0</v>
      </c>
      <c r="C93">
        <v>3998.3148242693846</v>
      </c>
    </row>
    <row r="94" spans="1:5" ht="16" x14ac:dyDescent="0.2">
      <c r="A94" s="85">
        <v>44087</v>
      </c>
      <c r="B94">
        <v>7.1</v>
      </c>
      <c r="C94">
        <v>2081.2519988141539</v>
      </c>
    </row>
    <row r="95" spans="1:5" ht="16" x14ac:dyDescent="0.2">
      <c r="A95" s="85">
        <v>44088</v>
      </c>
      <c r="B95">
        <v>0</v>
      </c>
      <c r="C95">
        <v>7765.5867469932482</v>
      </c>
    </row>
    <row r="96" spans="1:5" ht="16" x14ac:dyDescent="0.2">
      <c r="A96" s="85">
        <v>44089</v>
      </c>
      <c r="B96">
        <v>0</v>
      </c>
      <c r="C96">
        <v>8731.4812818726459</v>
      </c>
    </row>
    <row r="97" spans="1:3" ht="16" x14ac:dyDescent="0.2">
      <c r="A97" s="85">
        <v>44090</v>
      </c>
      <c r="C97">
        <v>6707.5374825918361</v>
      </c>
    </row>
    <row r="98" spans="1:3" ht="16" x14ac:dyDescent="0.2">
      <c r="A98" s="85">
        <v>44091</v>
      </c>
      <c r="B98">
        <v>0</v>
      </c>
      <c r="C98">
        <v>1923.3584262445561</v>
      </c>
    </row>
    <row r="99" spans="1:3" ht="16" x14ac:dyDescent="0.2">
      <c r="A99" s="85">
        <v>44092</v>
      </c>
      <c r="B99">
        <v>0</v>
      </c>
      <c r="C99">
        <v>2432.2562036935069</v>
      </c>
    </row>
    <row r="100" spans="1:3" ht="16" x14ac:dyDescent="0.2">
      <c r="A100" s="85">
        <v>44093</v>
      </c>
      <c r="B100">
        <v>0</v>
      </c>
      <c r="C100">
        <v>3916.7077040547815</v>
      </c>
    </row>
    <row r="101" spans="1:3" ht="16" x14ac:dyDescent="0.2">
      <c r="A101" s="85">
        <v>44094</v>
      </c>
      <c r="B101">
        <v>0</v>
      </c>
      <c r="C101">
        <v>14430.906441023481</v>
      </c>
    </row>
    <row r="102" spans="1:3" ht="16" x14ac:dyDescent="0.2">
      <c r="A102" s="85">
        <v>44095</v>
      </c>
      <c r="B102">
        <v>0</v>
      </c>
      <c r="C102">
        <v>8195.2319572145407</v>
      </c>
    </row>
    <row r="103" spans="1:3" ht="16" x14ac:dyDescent="0.2">
      <c r="A103" s="85">
        <v>44096</v>
      </c>
      <c r="B103">
        <v>0.6</v>
      </c>
      <c r="C103">
        <v>2199.102406506554</v>
      </c>
    </row>
    <row r="104" spans="1:3" ht="16" x14ac:dyDescent="0.2">
      <c r="A104" s="85">
        <v>44097</v>
      </c>
      <c r="B104">
        <v>0</v>
      </c>
      <c r="C104">
        <v>2199.102406506554</v>
      </c>
    </row>
    <row r="105" spans="1:3" ht="16" x14ac:dyDescent="0.2">
      <c r="A105" s="85">
        <v>44098</v>
      </c>
      <c r="B105">
        <v>1.9</v>
      </c>
      <c r="C105">
        <v>13853.822937655836</v>
      </c>
    </row>
    <row r="106" spans="1:3" ht="16" x14ac:dyDescent="0.2">
      <c r="A106" s="85">
        <v>44099</v>
      </c>
      <c r="B106">
        <v>0.1</v>
      </c>
      <c r="C106">
        <v>12451.803146361526</v>
      </c>
    </row>
    <row r="107" spans="1:3" ht="16" x14ac:dyDescent="0.2">
      <c r="A107" s="85">
        <v>44100</v>
      </c>
      <c r="B107">
        <v>0</v>
      </c>
      <c r="C107">
        <v>12763.563740554944</v>
      </c>
    </row>
    <row r="108" spans="1:3" ht="16" x14ac:dyDescent="0.2">
      <c r="A108" s="85">
        <v>44101</v>
      </c>
      <c r="B108">
        <v>0</v>
      </c>
      <c r="C108">
        <v>11621.326278662826</v>
      </c>
    </row>
    <row r="109" spans="1:3" ht="16" x14ac:dyDescent="0.2">
      <c r="A109" s="85">
        <v>44102</v>
      </c>
      <c r="B109">
        <v>0</v>
      </c>
      <c r="C109">
        <v>4363.5934629332196</v>
      </c>
    </row>
    <row r="110" spans="1:3" ht="16" x14ac:dyDescent="0.2">
      <c r="A110" s="85">
        <v>44103</v>
      </c>
      <c r="B110">
        <v>9.5</v>
      </c>
      <c r="C110">
        <v>4235.7979614306378</v>
      </c>
    </row>
    <row r="111" spans="1:3" ht="16" x14ac:dyDescent="0.2">
      <c r="A111" s="85">
        <v>44104</v>
      </c>
      <c r="B111">
        <v>12.8</v>
      </c>
      <c r="C111">
        <v>15562.511867979221</v>
      </c>
    </row>
    <row r="112" spans="1:3" ht="16" x14ac:dyDescent="0.2">
      <c r="A112" s="386">
        <v>44105</v>
      </c>
      <c r="B112">
        <v>0.1</v>
      </c>
      <c r="C112">
        <v>3730.3294986445526</v>
      </c>
    </row>
    <row r="113" spans="1:3" ht="16" x14ac:dyDescent="0.2">
      <c r="A113" s="85">
        <v>44106</v>
      </c>
      <c r="B113">
        <v>7.2</v>
      </c>
      <c r="C113">
        <v>9497.4624967447817</v>
      </c>
    </row>
    <row r="114" spans="1:3" ht="16" x14ac:dyDescent="0.2">
      <c r="A114" s="85">
        <v>44107</v>
      </c>
      <c r="B114">
        <v>0</v>
      </c>
      <c r="C114">
        <v>4849.2662799437485</v>
      </c>
    </row>
    <row r="115" spans="1:3" ht="16" x14ac:dyDescent="0.2">
      <c r="A115" s="85">
        <v>44108</v>
      </c>
      <c r="B115">
        <v>2.8</v>
      </c>
      <c r="C115">
        <v>9257.0281658857148</v>
      </c>
    </row>
    <row r="116" spans="1:3" ht="16" x14ac:dyDescent="0.2">
      <c r="A116" s="85">
        <v>44109</v>
      </c>
      <c r="B116">
        <v>2.8</v>
      </c>
      <c r="C116">
        <v>5596.4276842845165</v>
      </c>
    </row>
    <row r="117" spans="1:3" ht="16" x14ac:dyDescent="0.2">
      <c r="A117" s="85">
        <v>44110</v>
      </c>
      <c r="B117">
        <v>0.1</v>
      </c>
      <c r="C117">
        <v>6604.3500128804662</v>
      </c>
    </row>
    <row r="118" spans="1:3" ht="16" x14ac:dyDescent="0.2">
      <c r="A118" s="85">
        <v>44111</v>
      </c>
      <c r="B118">
        <v>6</v>
      </c>
      <c r="C118">
        <v>9336.5311336346567</v>
      </c>
    </row>
    <row r="119" spans="1:3" ht="16" x14ac:dyDescent="0.2">
      <c r="A119" s="85">
        <v>44112</v>
      </c>
      <c r="B119">
        <v>0</v>
      </c>
      <c r="C119">
        <v>23335.624459571674</v>
      </c>
    </row>
    <row r="120" spans="1:3" ht="16" x14ac:dyDescent="0.2">
      <c r="A120" s="85">
        <v>44113</v>
      </c>
      <c r="B120">
        <v>0.1</v>
      </c>
      <c r="C120">
        <v>9419.8830121194551</v>
      </c>
    </row>
    <row r="121" spans="1:3" ht="16" x14ac:dyDescent="0.2">
      <c r="A121" s="85">
        <v>44114</v>
      </c>
      <c r="B121">
        <v>0.5</v>
      </c>
      <c r="C121">
        <v>6421.5213744279536</v>
      </c>
    </row>
    <row r="122" spans="1:3" ht="16" x14ac:dyDescent="0.2">
      <c r="A122" s="85">
        <v>44115</v>
      </c>
      <c r="B122">
        <v>0</v>
      </c>
      <c r="C122">
        <v>2286.3453072488924</v>
      </c>
    </row>
    <row r="123" spans="1:3" ht="16" x14ac:dyDescent="0.2">
      <c r="A123" s="85">
        <v>44116</v>
      </c>
      <c r="B123">
        <v>1</v>
      </c>
      <c r="C123">
        <v>2881.3826043975405</v>
      </c>
    </row>
    <row r="124" spans="1:3" ht="16" x14ac:dyDescent="0.2">
      <c r="A124" s="85">
        <v>44117</v>
      </c>
      <c r="B124">
        <v>12.6</v>
      </c>
      <c r="C124">
        <v>4321.2057646204094</v>
      </c>
    </row>
    <row r="125" spans="1:3" ht="16" x14ac:dyDescent="0.2">
      <c r="A125" s="85">
        <v>44118</v>
      </c>
      <c r="B125">
        <v>0.1</v>
      </c>
      <c r="C125">
        <v>10957.062426121955</v>
      </c>
    </row>
    <row r="126" spans="1:3" ht="16" x14ac:dyDescent="0.2">
      <c r="A126" s="85">
        <v>44119</v>
      </c>
      <c r="B126">
        <v>14.2</v>
      </c>
      <c r="C126">
        <v>12625.382877492346</v>
      </c>
    </row>
    <row r="127" spans="1:3" ht="16" x14ac:dyDescent="0.2">
      <c r="A127" s="85">
        <v>44120</v>
      </c>
      <c r="B127">
        <v>6.2</v>
      </c>
      <c r="C127">
        <v>7846.8799097714245</v>
      </c>
    </row>
    <row r="128" spans="1:3" ht="16" x14ac:dyDescent="0.2">
      <c r="A128" s="85">
        <v>44121</v>
      </c>
      <c r="B128">
        <v>0</v>
      </c>
      <c r="C128">
        <v>7088.0708450977654</v>
      </c>
    </row>
    <row r="129" spans="1:3" ht="16" x14ac:dyDescent="0.2">
      <c r="A129" s="85">
        <v>44122</v>
      </c>
      <c r="B129">
        <v>0.1</v>
      </c>
      <c r="C129">
        <v>17545.141327729667</v>
      </c>
    </row>
    <row r="130" spans="1:3" ht="16" x14ac:dyDescent="0.2">
      <c r="A130" s="85">
        <v>44123</v>
      </c>
      <c r="B130">
        <v>10.7</v>
      </c>
      <c r="C130">
        <v>9556.2561036561638</v>
      </c>
    </row>
    <row r="131" spans="1:3" ht="16" x14ac:dyDescent="0.2">
      <c r="A131" s="85">
        <v>44124</v>
      </c>
      <c r="B131">
        <v>4.9000000000000004</v>
      </c>
      <c r="C131">
        <v>4061.9332418008162</v>
      </c>
    </row>
    <row r="132" spans="1:3" ht="16" x14ac:dyDescent="0.2">
      <c r="A132" s="85">
        <v>44125</v>
      </c>
      <c r="B132">
        <v>11.7</v>
      </c>
      <c r="C132">
        <v>8534.8141658488839</v>
      </c>
    </row>
    <row r="133" spans="1:3" ht="16" x14ac:dyDescent="0.2">
      <c r="A133" s="85">
        <v>44126</v>
      </c>
      <c r="B133">
        <v>0.1</v>
      </c>
      <c r="C133">
        <v>8091.8515334938265</v>
      </c>
    </row>
    <row r="134" spans="1:3" ht="16" x14ac:dyDescent="0.2">
      <c r="A134" s="85">
        <v>44127</v>
      </c>
      <c r="B134">
        <v>0.1</v>
      </c>
      <c r="C134">
        <v>9326.384866689521</v>
      </c>
    </row>
    <row r="135" spans="1:3" ht="16" x14ac:dyDescent="0.2">
      <c r="A135" s="85">
        <v>44128</v>
      </c>
      <c r="B135">
        <v>2.2000000000000002</v>
      </c>
      <c r="C135">
        <v>7089.8246629590531</v>
      </c>
    </row>
    <row r="136" spans="1:3" ht="16" x14ac:dyDescent="0.2">
      <c r="A136" s="85">
        <v>44129</v>
      </c>
      <c r="B136">
        <v>0</v>
      </c>
      <c r="C136">
        <v>14105.182560877482</v>
      </c>
    </row>
    <row r="137" spans="1:3" ht="16" x14ac:dyDescent="0.2">
      <c r="A137" s="85">
        <v>44130</v>
      </c>
      <c r="B137">
        <v>7.2</v>
      </c>
      <c r="C137">
        <v>1676.2458534546531</v>
      </c>
    </row>
    <row r="138" spans="1:3" ht="16" x14ac:dyDescent="0.2">
      <c r="A138" s="85">
        <v>44131</v>
      </c>
    </row>
    <row r="139" spans="1:3" ht="16" x14ac:dyDescent="0.2">
      <c r="A139" s="85">
        <v>44132</v>
      </c>
    </row>
    <row r="140" spans="1:3" ht="16" x14ac:dyDescent="0.2">
      <c r="A140" s="85">
        <v>44133</v>
      </c>
    </row>
    <row r="141" spans="1:3" ht="16" x14ac:dyDescent="0.2">
      <c r="A141" s="85">
        <v>44134</v>
      </c>
    </row>
    <row r="142" spans="1:3" ht="16" x14ac:dyDescent="0.2">
      <c r="A142" s="85">
        <v>44135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07"/>
  <sheetViews>
    <sheetView zoomScaleNormal="100" workbookViewId="0">
      <pane ySplit="1" topLeftCell="A251" activePane="bottomLeft" state="frozen"/>
      <selection activeCell="J52" sqref="J52:L155"/>
      <selection pane="bottomLeft" activeCell="F251" sqref="F251"/>
    </sheetView>
  </sheetViews>
  <sheetFormatPr baseColWidth="10" defaultColWidth="8.83203125" defaultRowHeight="15" x14ac:dyDescent="0.2"/>
  <cols>
    <col min="1" max="2" width="14" customWidth="1"/>
    <col min="3" max="3" width="14" style="1" customWidth="1"/>
    <col min="4" max="10" width="9" bestFit="1" customWidth="1"/>
    <col min="11" max="11" width="11.5" bestFit="1" customWidth="1"/>
    <col min="12" max="14" width="9" bestFit="1" customWidth="1"/>
    <col min="15" max="15" width="11.5" bestFit="1" customWidth="1"/>
    <col min="16" max="16" width="12.5" bestFit="1" customWidth="1"/>
    <col min="17" max="17" width="11.5" bestFit="1" customWidth="1"/>
    <col min="19" max="19" width="10.5" bestFit="1" customWidth="1"/>
    <col min="20" max="20" width="10.5" customWidth="1"/>
    <col min="21" max="21" width="9" bestFit="1" customWidth="1"/>
    <col min="26" max="26" width="9.1640625" bestFit="1" customWidth="1"/>
  </cols>
  <sheetData>
    <row r="1" spans="1:39" x14ac:dyDescent="0.2">
      <c r="A1" t="s">
        <v>23</v>
      </c>
    </row>
    <row r="3" spans="1:39" s="25" customFormat="1" ht="104.25" customHeight="1" x14ac:dyDescent="0.2">
      <c r="A3" s="25" t="s">
        <v>1</v>
      </c>
      <c r="C3" s="105"/>
      <c r="D3" s="25" t="s">
        <v>24</v>
      </c>
      <c r="E3" s="25" t="s">
        <v>25</v>
      </c>
      <c r="F3" s="25" t="s">
        <v>26</v>
      </c>
      <c r="G3" s="25" t="s">
        <v>27</v>
      </c>
      <c r="H3" s="25" t="s">
        <v>28</v>
      </c>
      <c r="I3" s="25" t="s">
        <v>29</v>
      </c>
      <c r="J3" s="25" t="s">
        <v>30</v>
      </c>
      <c r="K3" s="25" t="s">
        <v>119</v>
      </c>
      <c r="L3" s="25" t="s">
        <v>31</v>
      </c>
      <c r="M3" s="25" t="s">
        <v>34</v>
      </c>
      <c r="N3" s="25" t="s">
        <v>32</v>
      </c>
      <c r="O3" s="25" t="s">
        <v>33</v>
      </c>
      <c r="P3" s="25" t="s">
        <v>115</v>
      </c>
      <c r="Q3" s="25" t="s">
        <v>116</v>
      </c>
      <c r="S3" s="25" t="s">
        <v>92</v>
      </c>
      <c r="X3" s="25" t="s">
        <v>117</v>
      </c>
      <c r="AB3" s="387" t="s">
        <v>1</v>
      </c>
      <c r="AC3" s="387" t="s">
        <v>24</v>
      </c>
      <c r="AD3" s="387" t="s">
        <v>25</v>
      </c>
      <c r="AE3" s="388" t="s">
        <v>26</v>
      </c>
      <c r="AF3" s="387" t="s">
        <v>27</v>
      </c>
      <c r="AG3" s="387" t="s">
        <v>28</v>
      </c>
      <c r="AH3" s="387" t="s">
        <v>29</v>
      </c>
      <c r="AI3" s="387" t="s">
        <v>30</v>
      </c>
      <c r="AJ3" s="387" t="s">
        <v>31</v>
      </c>
      <c r="AK3" s="387" t="s">
        <v>34</v>
      </c>
      <c r="AL3" s="389" t="s">
        <v>32</v>
      </c>
      <c r="AM3" s="389" t="s">
        <v>33</v>
      </c>
    </row>
    <row r="4" spans="1:39" s="25" customFormat="1" ht="15" customHeight="1" x14ac:dyDescent="0.2">
      <c r="A4" s="26">
        <v>43863</v>
      </c>
      <c r="B4" s="106">
        <v>43863</v>
      </c>
      <c r="C4" s="106"/>
      <c r="D4" s="27">
        <v>0</v>
      </c>
      <c r="E4" s="27">
        <v>0</v>
      </c>
      <c r="F4" s="3" t="e">
        <f t="shared" ref="F4:F67" si="0">E4/D4*100</f>
        <v>#DIV/0!</v>
      </c>
      <c r="G4" s="27">
        <v>0</v>
      </c>
      <c r="H4" s="27">
        <v>0</v>
      </c>
      <c r="I4" s="3" t="e">
        <f t="shared" ref="I4:I61" si="1">H4/G4*100</f>
        <v>#DIV/0!</v>
      </c>
      <c r="J4" s="3">
        <f t="shared" ref="J4:J67" si="2">D4+G4</f>
        <v>0</v>
      </c>
      <c r="K4" s="25">
        <f>J4/($Z$4/100000)</f>
        <v>0</v>
      </c>
      <c r="L4" s="3">
        <f t="shared" ref="L4:L61" si="3">E4+H4</f>
        <v>0</v>
      </c>
      <c r="M4" s="3">
        <v>0</v>
      </c>
      <c r="N4" s="3" t="e">
        <f t="shared" ref="N4:N61" si="4">L4/J4*100</f>
        <v>#DIV/0!</v>
      </c>
      <c r="P4" s="25">
        <f>L4/($Z$4/100000)</f>
        <v>0</v>
      </c>
      <c r="Y4" s="25" t="s">
        <v>118</v>
      </c>
      <c r="Z4" s="252">
        <v>1095134</v>
      </c>
      <c r="AB4" s="390">
        <v>43863</v>
      </c>
      <c r="AC4" s="27">
        <v>2</v>
      </c>
      <c r="AD4" s="27">
        <v>0</v>
      </c>
      <c r="AE4" s="391">
        <f t="shared" ref="AE4:AE67" si="5">AD4/AC4*100</f>
        <v>0</v>
      </c>
      <c r="AF4" s="27">
        <v>0</v>
      </c>
      <c r="AG4" s="27">
        <v>0</v>
      </c>
      <c r="AH4" s="391" t="e">
        <f t="shared" ref="AH4:AH67" si="6">AG4/AF4*100</f>
        <v>#DIV/0!</v>
      </c>
      <c r="AI4" s="392">
        <v>2</v>
      </c>
      <c r="AJ4" s="392">
        <v>0</v>
      </c>
      <c r="AK4" s="392"/>
      <c r="AL4" s="391" t="e">
        <f t="shared" ref="AL4:AL67" si="7">AK4/AJ4*100</f>
        <v>#DIV/0!</v>
      </c>
      <c r="AM4" s="389" t="e">
        <f>(#REF!+#REF!+AJ3+AJ4+AJ5+AJ6+AJ7)/(#REF!+#REF!+AI3+AI4+AI5+AI6+AI7)*100</f>
        <v>#REF!</v>
      </c>
    </row>
    <row r="5" spans="1:39" s="25" customFormat="1" ht="15" customHeight="1" x14ac:dyDescent="0.2">
      <c r="A5" s="26">
        <v>43864</v>
      </c>
      <c r="B5" s="106">
        <v>43864</v>
      </c>
      <c r="C5" s="106"/>
      <c r="D5" s="27">
        <v>0</v>
      </c>
      <c r="E5" s="27">
        <v>0</v>
      </c>
      <c r="F5" s="3" t="e">
        <f t="shared" si="0"/>
        <v>#DIV/0!</v>
      </c>
      <c r="G5" s="27">
        <v>0</v>
      </c>
      <c r="H5" s="27">
        <v>0</v>
      </c>
      <c r="I5" s="3" t="e">
        <f t="shared" si="1"/>
        <v>#DIV/0!</v>
      </c>
      <c r="J5" s="3">
        <f t="shared" si="2"/>
        <v>0</v>
      </c>
      <c r="K5" s="25">
        <f t="shared" ref="K5:K68" si="8">J5/($Z$4/100000)</f>
        <v>0</v>
      </c>
      <c r="L5" s="3">
        <f t="shared" si="3"/>
        <v>0</v>
      </c>
      <c r="M5" s="3">
        <f>L5+M4</f>
        <v>0</v>
      </c>
      <c r="N5" s="3" t="e">
        <f t="shared" si="4"/>
        <v>#DIV/0!</v>
      </c>
      <c r="P5" s="25">
        <f t="shared" ref="P5:P68" si="9">L5/($Z$4/100000)</f>
        <v>0</v>
      </c>
      <c r="AB5" s="390">
        <v>43864</v>
      </c>
      <c r="AC5" s="27">
        <v>0</v>
      </c>
      <c r="AD5" s="27">
        <v>0</v>
      </c>
      <c r="AE5" s="391" t="e">
        <f t="shared" si="5"/>
        <v>#DIV/0!</v>
      </c>
      <c r="AF5" s="27">
        <v>0</v>
      </c>
      <c r="AG5" s="27">
        <v>0</v>
      </c>
      <c r="AH5" s="391" t="e">
        <f t="shared" si="6"/>
        <v>#DIV/0!</v>
      </c>
      <c r="AI5" s="392">
        <v>0</v>
      </c>
      <c r="AJ5" s="393">
        <f t="shared" ref="AJ5:AJ68" si="10">AD5+AG5</f>
        <v>0</v>
      </c>
      <c r="AK5" s="392">
        <f>AK4+AJ5</f>
        <v>0</v>
      </c>
      <c r="AL5" s="391" t="e">
        <f t="shared" si="7"/>
        <v>#DIV/0!</v>
      </c>
      <c r="AM5" s="389" t="e">
        <f>(#REF!+AJ3+AJ4+AJ5+AJ6+AJ7+AJ8)/(#REF!+AI3+AI4+AI5+AI6+AI7+AI8)*100</f>
        <v>#REF!</v>
      </c>
    </row>
    <row r="6" spans="1:39" s="25" customFormat="1" ht="15" customHeight="1" x14ac:dyDescent="0.2">
      <c r="A6" s="26">
        <v>43865</v>
      </c>
      <c r="B6" s="106">
        <v>43865</v>
      </c>
      <c r="C6" s="106"/>
      <c r="D6" s="27">
        <v>0</v>
      </c>
      <c r="E6" s="27">
        <v>0</v>
      </c>
      <c r="F6" s="3" t="e">
        <f t="shared" si="0"/>
        <v>#DIV/0!</v>
      </c>
      <c r="G6" s="27">
        <v>0</v>
      </c>
      <c r="H6" s="27">
        <v>0</v>
      </c>
      <c r="I6" s="3" t="e">
        <f t="shared" si="1"/>
        <v>#DIV/0!</v>
      </c>
      <c r="J6" s="3">
        <f t="shared" si="2"/>
        <v>0</v>
      </c>
      <c r="K6" s="25">
        <f t="shared" si="8"/>
        <v>0</v>
      </c>
      <c r="L6" s="3">
        <f t="shared" si="3"/>
        <v>0</v>
      </c>
      <c r="M6" s="3">
        <f t="shared" ref="M6:M69" si="11">L6+M5</f>
        <v>0</v>
      </c>
      <c r="N6" s="3" t="e">
        <f t="shared" si="4"/>
        <v>#DIV/0!</v>
      </c>
      <c r="P6" s="25">
        <f t="shared" si="9"/>
        <v>0</v>
      </c>
      <c r="AB6" s="390">
        <v>43865</v>
      </c>
      <c r="AC6" s="27">
        <v>0</v>
      </c>
      <c r="AD6" s="27">
        <v>0</v>
      </c>
      <c r="AE6" s="391" t="e">
        <f t="shared" si="5"/>
        <v>#DIV/0!</v>
      </c>
      <c r="AF6" s="27">
        <v>0</v>
      </c>
      <c r="AG6" s="27">
        <v>0</v>
      </c>
      <c r="AH6" s="391" t="e">
        <f t="shared" si="6"/>
        <v>#DIV/0!</v>
      </c>
      <c r="AI6" s="393">
        <f t="shared" ref="AI6:AJ69" si="12">AC6+AF6</f>
        <v>0</v>
      </c>
      <c r="AJ6" s="393">
        <f t="shared" si="10"/>
        <v>0</v>
      </c>
      <c r="AK6" s="392">
        <f t="shared" ref="AK6:AK69" si="13">AK5+AJ6</f>
        <v>0</v>
      </c>
      <c r="AL6" s="391" t="e">
        <f t="shared" si="7"/>
        <v>#DIV/0!</v>
      </c>
      <c r="AM6" s="389" t="e">
        <f t="shared" ref="AM6:AM69" si="14">(AJ3+AJ4+AJ5+AJ6+AJ7+AJ8+AJ9)/(AI3+AI4+AI5+AI6+AI7+AI8+AI9)*100</f>
        <v>#VALUE!</v>
      </c>
    </row>
    <row r="7" spans="1:39" s="25" customFormat="1" ht="15" customHeight="1" x14ac:dyDescent="0.2">
      <c r="A7" s="26">
        <v>43866</v>
      </c>
      <c r="B7" s="106">
        <v>43866</v>
      </c>
      <c r="C7" s="106"/>
      <c r="D7" s="27">
        <v>0</v>
      </c>
      <c r="E7" s="27">
        <v>0</v>
      </c>
      <c r="F7" s="3" t="e">
        <f t="shared" si="0"/>
        <v>#DIV/0!</v>
      </c>
      <c r="G7" s="27">
        <v>0</v>
      </c>
      <c r="H7" s="27">
        <v>0</v>
      </c>
      <c r="I7" s="3" t="e">
        <f t="shared" si="1"/>
        <v>#DIV/0!</v>
      </c>
      <c r="J7" s="3">
        <f t="shared" si="2"/>
        <v>0</v>
      </c>
      <c r="K7" s="25">
        <f t="shared" si="8"/>
        <v>0</v>
      </c>
      <c r="L7" s="3">
        <f t="shared" si="3"/>
        <v>0</v>
      </c>
      <c r="M7" s="3">
        <f t="shared" si="11"/>
        <v>0</v>
      </c>
      <c r="N7" s="3" t="e">
        <f t="shared" si="4"/>
        <v>#DIV/0!</v>
      </c>
      <c r="P7" s="25">
        <f t="shared" si="9"/>
        <v>0</v>
      </c>
      <c r="AB7" s="390">
        <v>43866</v>
      </c>
      <c r="AC7" s="27">
        <v>0</v>
      </c>
      <c r="AD7" s="27">
        <v>0</v>
      </c>
      <c r="AE7" s="391" t="e">
        <f t="shared" si="5"/>
        <v>#DIV/0!</v>
      </c>
      <c r="AF7" s="27">
        <v>0</v>
      </c>
      <c r="AG7" s="27">
        <v>0</v>
      </c>
      <c r="AH7" s="391" t="e">
        <f t="shared" si="6"/>
        <v>#DIV/0!</v>
      </c>
      <c r="AI7" s="393">
        <f t="shared" si="12"/>
        <v>0</v>
      </c>
      <c r="AJ7" s="393">
        <f t="shared" si="10"/>
        <v>0</v>
      </c>
      <c r="AK7" s="392">
        <f t="shared" si="13"/>
        <v>0</v>
      </c>
      <c r="AL7" s="391" t="e">
        <f t="shared" si="7"/>
        <v>#DIV/0!</v>
      </c>
      <c r="AM7" s="389">
        <f t="shared" si="14"/>
        <v>0</v>
      </c>
    </row>
    <row r="8" spans="1:39" s="25" customFormat="1" ht="15" customHeight="1" x14ac:dyDescent="0.2">
      <c r="A8" s="26">
        <v>43867</v>
      </c>
      <c r="B8" s="106">
        <v>43867</v>
      </c>
      <c r="C8" s="106"/>
      <c r="D8" s="27">
        <v>0</v>
      </c>
      <c r="E8" s="27">
        <v>0</v>
      </c>
      <c r="F8" s="3" t="e">
        <f t="shared" si="0"/>
        <v>#DIV/0!</v>
      </c>
      <c r="G8" s="27">
        <v>0</v>
      </c>
      <c r="H8" s="27">
        <v>0</v>
      </c>
      <c r="I8" s="3" t="e">
        <f t="shared" si="1"/>
        <v>#DIV/0!</v>
      </c>
      <c r="J8" s="3">
        <f t="shared" si="2"/>
        <v>0</v>
      </c>
      <c r="K8" s="25">
        <f t="shared" si="8"/>
        <v>0</v>
      </c>
      <c r="L8" s="3">
        <f t="shared" si="3"/>
        <v>0</v>
      </c>
      <c r="M8" s="3">
        <f t="shared" si="11"/>
        <v>0</v>
      </c>
      <c r="N8" s="3" t="e">
        <f t="shared" si="4"/>
        <v>#DIV/0!</v>
      </c>
      <c r="P8" s="25">
        <f t="shared" si="9"/>
        <v>0</v>
      </c>
      <c r="AB8" s="390">
        <v>43867</v>
      </c>
      <c r="AC8" s="27">
        <v>0</v>
      </c>
      <c r="AD8" s="27">
        <v>0</v>
      </c>
      <c r="AE8" s="391" t="e">
        <f t="shared" si="5"/>
        <v>#DIV/0!</v>
      </c>
      <c r="AF8" s="27">
        <v>0</v>
      </c>
      <c r="AG8" s="27">
        <v>0</v>
      </c>
      <c r="AH8" s="391" t="e">
        <f t="shared" si="6"/>
        <v>#DIV/0!</v>
      </c>
      <c r="AI8" s="393">
        <f t="shared" si="12"/>
        <v>0</v>
      </c>
      <c r="AJ8" s="393">
        <f t="shared" si="10"/>
        <v>0</v>
      </c>
      <c r="AK8" s="392">
        <f t="shared" si="13"/>
        <v>0</v>
      </c>
      <c r="AL8" s="391" t="e">
        <f t="shared" si="7"/>
        <v>#DIV/0!</v>
      </c>
      <c r="AM8" s="389">
        <f t="shared" si="14"/>
        <v>0</v>
      </c>
    </row>
    <row r="9" spans="1:39" s="25" customFormat="1" ht="15" customHeight="1" x14ac:dyDescent="0.2">
      <c r="A9" s="26">
        <v>43868</v>
      </c>
      <c r="B9" s="106">
        <v>43868</v>
      </c>
      <c r="C9" s="106"/>
      <c r="D9" s="27">
        <v>0</v>
      </c>
      <c r="E9" s="27">
        <v>0</v>
      </c>
      <c r="F9" s="3" t="e">
        <f t="shared" si="0"/>
        <v>#DIV/0!</v>
      </c>
      <c r="G9" s="27">
        <v>0</v>
      </c>
      <c r="H9" s="27">
        <v>0</v>
      </c>
      <c r="I9" s="3" t="e">
        <f t="shared" si="1"/>
        <v>#DIV/0!</v>
      </c>
      <c r="J9" s="3">
        <f t="shared" si="2"/>
        <v>0</v>
      </c>
      <c r="K9" s="25">
        <f t="shared" si="8"/>
        <v>0</v>
      </c>
      <c r="L9" s="3">
        <f t="shared" si="3"/>
        <v>0</v>
      </c>
      <c r="M9" s="3">
        <f t="shared" si="11"/>
        <v>0</v>
      </c>
      <c r="N9" s="3" t="e">
        <f t="shared" si="4"/>
        <v>#DIV/0!</v>
      </c>
      <c r="P9" s="25">
        <f t="shared" si="9"/>
        <v>0</v>
      </c>
      <c r="AB9" s="390">
        <v>43868</v>
      </c>
      <c r="AC9" s="27">
        <v>0</v>
      </c>
      <c r="AD9" s="27">
        <v>0</v>
      </c>
      <c r="AE9" s="391" t="e">
        <f t="shared" si="5"/>
        <v>#DIV/0!</v>
      </c>
      <c r="AF9" s="27">
        <v>0</v>
      </c>
      <c r="AG9" s="27">
        <v>0</v>
      </c>
      <c r="AH9" s="391" t="e">
        <f t="shared" si="6"/>
        <v>#DIV/0!</v>
      </c>
      <c r="AI9" s="393">
        <f t="shared" si="12"/>
        <v>0</v>
      </c>
      <c r="AJ9" s="393">
        <f t="shared" si="10"/>
        <v>0</v>
      </c>
      <c r="AK9" s="392">
        <f t="shared" si="13"/>
        <v>0</v>
      </c>
      <c r="AL9" s="391" t="e">
        <f t="shared" si="7"/>
        <v>#DIV/0!</v>
      </c>
      <c r="AM9" s="389">
        <f t="shared" si="14"/>
        <v>0</v>
      </c>
    </row>
    <row r="10" spans="1:39" s="25" customFormat="1" ht="15" customHeight="1" x14ac:dyDescent="0.2">
      <c r="A10" s="26">
        <v>43869</v>
      </c>
      <c r="B10" s="106">
        <v>43869</v>
      </c>
      <c r="C10" s="106"/>
      <c r="D10" s="27">
        <v>3</v>
      </c>
      <c r="E10" s="27">
        <v>0</v>
      </c>
      <c r="F10" s="3">
        <f t="shared" si="0"/>
        <v>0</v>
      </c>
      <c r="G10" s="27">
        <v>0</v>
      </c>
      <c r="H10" s="27">
        <v>0</v>
      </c>
      <c r="I10" s="3" t="e">
        <f t="shared" si="1"/>
        <v>#DIV/0!</v>
      </c>
      <c r="J10" s="3">
        <f t="shared" si="2"/>
        <v>3</v>
      </c>
      <c r="K10" s="25">
        <f t="shared" si="8"/>
        <v>0.27393907960121777</v>
      </c>
      <c r="L10" s="3">
        <f t="shared" si="3"/>
        <v>0</v>
      </c>
      <c r="M10" s="3">
        <f t="shared" si="11"/>
        <v>0</v>
      </c>
      <c r="N10" s="3">
        <f t="shared" si="4"/>
        <v>0</v>
      </c>
      <c r="P10" s="25">
        <f t="shared" si="9"/>
        <v>0</v>
      </c>
      <c r="AB10" s="390">
        <v>43869</v>
      </c>
      <c r="AC10" s="27">
        <v>3</v>
      </c>
      <c r="AD10" s="27">
        <v>0</v>
      </c>
      <c r="AE10" s="391">
        <f t="shared" si="5"/>
        <v>0</v>
      </c>
      <c r="AF10" s="27">
        <v>0</v>
      </c>
      <c r="AG10" s="27">
        <v>0</v>
      </c>
      <c r="AH10" s="391" t="e">
        <f t="shared" si="6"/>
        <v>#DIV/0!</v>
      </c>
      <c r="AI10" s="393">
        <f t="shared" si="12"/>
        <v>3</v>
      </c>
      <c r="AJ10" s="393">
        <f t="shared" si="10"/>
        <v>0</v>
      </c>
      <c r="AK10" s="392">
        <f t="shared" si="13"/>
        <v>0</v>
      </c>
      <c r="AL10" s="391" t="e">
        <f t="shared" si="7"/>
        <v>#DIV/0!</v>
      </c>
      <c r="AM10" s="389">
        <f t="shared" si="14"/>
        <v>0</v>
      </c>
    </row>
    <row r="11" spans="1:39" s="25" customFormat="1" ht="15" customHeight="1" x14ac:dyDescent="0.2">
      <c r="A11" s="26">
        <v>43870</v>
      </c>
      <c r="B11" s="106">
        <v>43870</v>
      </c>
      <c r="C11" s="106"/>
      <c r="D11" s="27">
        <v>0</v>
      </c>
      <c r="E11" s="27">
        <v>0</v>
      </c>
      <c r="F11" s="3" t="e">
        <f t="shared" si="0"/>
        <v>#DIV/0!</v>
      </c>
      <c r="G11" s="27">
        <v>0</v>
      </c>
      <c r="H11" s="27">
        <v>0</v>
      </c>
      <c r="I11" s="3" t="e">
        <f t="shared" si="1"/>
        <v>#DIV/0!</v>
      </c>
      <c r="J11" s="3">
        <f t="shared" si="2"/>
        <v>0</v>
      </c>
      <c r="K11" s="25">
        <f t="shared" si="8"/>
        <v>0</v>
      </c>
      <c r="L11" s="3">
        <f t="shared" si="3"/>
        <v>0</v>
      </c>
      <c r="M11" s="3">
        <f t="shared" si="11"/>
        <v>0</v>
      </c>
      <c r="N11" s="3" t="e">
        <f t="shared" si="4"/>
        <v>#DIV/0!</v>
      </c>
      <c r="P11" s="25">
        <f t="shared" si="9"/>
        <v>0</v>
      </c>
      <c r="S11" t="s">
        <v>1</v>
      </c>
      <c r="T11"/>
      <c r="U11" t="s">
        <v>93</v>
      </c>
      <c r="AB11" s="390">
        <v>43870</v>
      </c>
      <c r="AC11" s="27">
        <v>0</v>
      </c>
      <c r="AD11" s="27">
        <v>0</v>
      </c>
      <c r="AE11" s="391" t="e">
        <f t="shared" si="5"/>
        <v>#DIV/0!</v>
      </c>
      <c r="AF11" s="27">
        <v>0</v>
      </c>
      <c r="AG11" s="27">
        <v>0</v>
      </c>
      <c r="AH11" s="391" t="e">
        <f t="shared" si="6"/>
        <v>#DIV/0!</v>
      </c>
      <c r="AI11" s="393">
        <f t="shared" si="12"/>
        <v>0</v>
      </c>
      <c r="AJ11" s="393">
        <f t="shared" si="10"/>
        <v>0</v>
      </c>
      <c r="AK11" s="392">
        <f t="shared" si="13"/>
        <v>0</v>
      </c>
      <c r="AL11" s="391" t="e">
        <f t="shared" si="7"/>
        <v>#DIV/0!</v>
      </c>
      <c r="AM11" s="389">
        <f t="shared" si="14"/>
        <v>0</v>
      </c>
    </row>
    <row r="12" spans="1:39" s="25" customFormat="1" ht="15" customHeight="1" x14ac:dyDescent="0.2">
      <c r="A12" s="26">
        <v>43871</v>
      </c>
      <c r="B12" s="106">
        <v>43871</v>
      </c>
      <c r="C12" s="106"/>
      <c r="D12" s="27">
        <v>0</v>
      </c>
      <c r="E12" s="27">
        <v>0</v>
      </c>
      <c r="F12" s="3" t="e">
        <f t="shared" si="0"/>
        <v>#DIV/0!</v>
      </c>
      <c r="G12" s="27">
        <v>0</v>
      </c>
      <c r="H12" s="27">
        <v>0</v>
      </c>
      <c r="I12" s="3" t="e">
        <f t="shared" si="1"/>
        <v>#DIV/0!</v>
      </c>
      <c r="J12" s="3">
        <f t="shared" si="2"/>
        <v>0</v>
      </c>
      <c r="K12" s="25">
        <f t="shared" si="8"/>
        <v>0</v>
      </c>
      <c r="L12" s="3">
        <f t="shared" si="3"/>
        <v>0</v>
      </c>
      <c r="M12" s="3">
        <f t="shared" si="11"/>
        <v>0</v>
      </c>
      <c r="N12" s="3" t="e">
        <f t="shared" si="4"/>
        <v>#DIV/0!</v>
      </c>
      <c r="P12" s="25">
        <f t="shared" si="9"/>
        <v>0</v>
      </c>
      <c r="Q12" s="25">
        <f t="shared" ref="Q12:Q43" si="15">U12/($Z$4/100000)</f>
        <v>9.1313026533739253E-2</v>
      </c>
      <c r="S12" s="183">
        <v>43871</v>
      </c>
      <c r="T12" s="1">
        <v>43871</v>
      </c>
      <c r="U12" s="184">
        <v>1</v>
      </c>
      <c r="AB12" s="390">
        <v>43871</v>
      </c>
      <c r="AC12" s="27">
        <v>0</v>
      </c>
      <c r="AD12" s="27">
        <v>0</v>
      </c>
      <c r="AE12" s="391" t="e">
        <f t="shared" si="5"/>
        <v>#DIV/0!</v>
      </c>
      <c r="AF12" s="27">
        <v>0</v>
      </c>
      <c r="AG12" s="27">
        <v>0</v>
      </c>
      <c r="AH12" s="391" t="e">
        <f t="shared" si="6"/>
        <v>#DIV/0!</v>
      </c>
      <c r="AI12" s="393">
        <f t="shared" si="12"/>
        <v>0</v>
      </c>
      <c r="AJ12" s="393">
        <f t="shared" si="10"/>
        <v>0</v>
      </c>
      <c r="AK12" s="392">
        <f t="shared" si="13"/>
        <v>0</v>
      </c>
      <c r="AL12" s="391" t="e">
        <f t="shared" si="7"/>
        <v>#DIV/0!</v>
      </c>
      <c r="AM12" s="389">
        <f t="shared" si="14"/>
        <v>0</v>
      </c>
    </row>
    <row r="13" spans="1:39" s="25" customFormat="1" ht="15" customHeight="1" x14ac:dyDescent="0.2">
      <c r="A13" s="26">
        <v>43872</v>
      </c>
      <c r="B13" s="106">
        <v>43872</v>
      </c>
      <c r="C13" s="106"/>
      <c r="D13" s="27">
        <v>0</v>
      </c>
      <c r="E13" s="27">
        <v>0</v>
      </c>
      <c r="F13" s="3" t="e">
        <f t="shared" si="0"/>
        <v>#DIV/0!</v>
      </c>
      <c r="G13" s="27">
        <v>0</v>
      </c>
      <c r="H13" s="27">
        <v>0</v>
      </c>
      <c r="I13" s="3" t="e">
        <f t="shared" si="1"/>
        <v>#DIV/0!</v>
      </c>
      <c r="J13" s="3">
        <f t="shared" si="2"/>
        <v>0</v>
      </c>
      <c r="K13" s="25">
        <f t="shared" si="8"/>
        <v>0</v>
      </c>
      <c r="L13" s="3">
        <f t="shared" si="3"/>
        <v>0</v>
      </c>
      <c r="M13" s="3">
        <f t="shared" si="11"/>
        <v>0</v>
      </c>
      <c r="N13" s="3" t="e">
        <f t="shared" si="4"/>
        <v>#DIV/0!</v>
      </c>
      <c r="P13" s="25">
        <f t="shared" si="9"/>
        <v>0</v>
      </c>
      <c r="Q13" s="25">
        <f t="shared" si="15"/>
        <v>9.1313026533739253E-2</v>
      </c>
      <c r="S13" s="183">
        <v>43872</v>
      </c>
      <c r="T13" s="1">
        <v>43872</v>
      </c>
      <c r="U13" s="184">
        <v>1</v>
      </c>
      <c r="AB13" s="390">
        <v>43872</v>
      </c>
      <c r="AC13" s="27">
        <v>0</v>
      </c>
      <c r="AD13" s="27">
        <v>0</v>
      </c>
      <c r="AE13" s="391" t="e">
        <f t="shared" si="5"/>
        <v>#DIV/0!</v>
      </c>
      <c r="AF13" s="27">
        <v>0</v>
      </c>
      <c r="AG13" s="27">
        <v>0</v>
      </c>
      <c r="AH13" s="391" t="e">
        <f t="shared" si="6"/>
        <v>#DIV/0!</v>
      </c>
      <c r="AI13" s="393">
        <f t="shared" si="12"/>
        <v>0</v>
      </c>
      <c r="AJ13" s="393">
        <f t="shared" si="10"/>
        <v>0</v>
      </c>
      <c r="AK13" s="392">
        <f t="shared" si="13"/>
        <v>0</v>
      </c>
      <c r="AL13" s="391" t="e">
        <f t="shared" si="7"/>
        <v>#DIV/0!</v>
      </c>
      <c r="AM13" s="389">
        <f t="shared" si="14"/>
        <v>0</v>
      </c>
    </row>
    <row r="14" spans="1:39" s="25" customFormat="1" ht="15" customHeight="1" x14ac:dyDescent="0.2">
      <c r="A14" s="26">
        <v>43873</v>
      </c>
      <c r="B14" s="106">
        <v>43873</v>
      </c>
      <c r="C14" s="106"/>
      <c r="D14" s="27">
        <v>0</v>
      </c>
      <c r="E14" s="27">
        <v>0</v>
      </c>
      <c r="F14" s="3" t="e">
        <f t="shared" si="0"/>
        <v>#DIV/0!</v>
      </c>
      <c r="G14" s="27">
        <v>0</v>
      </c>
      <c r="H14" s="27">
        <v>0</v>
      </c>
      <c r="I14" s="3" t="e">
        <f t="shared" si="1"/>
        <v>#DIV/0!</v>
      </c>
      <c r="J14" s="3">
        <f t="shared" si="2"/>
        <v>0</v>
      </c>
      <c r="K14" s="25">
        <f t="shared" si="8"/>
        <v>0</v>
      </c>
      <c r="L14" s="3">
        <f t="shared" si="3"/>
        <v>0</v>
      </c>
      <c r="M14" s="3">
        <f t="shared" si="11"/>
        <v>0</v>
      </c>
      <c r="N14" s="3" t="e">
        <f t="shared" si="4"/>
        <v>#DIV/0!</v>
      </c>
      <c r="P14" s="25">
        <f t="shared" si="9"/>
        <v>0</v>
      </c>
      <c r="Q14" s="25">
        <f t="shared" si="15"/>
        <v>9.1313026533739253E-2</v>
      </c>
      <c r="S14" s="183">
        <v>43873</v>
      </c>
      <c r="T14" s="1">
        <v>43873</v>
      </c>
      <c r="U14" s="184">
        <v>1</v>
      </c>
      <c r="AB14" s="390">
        <v>43873</v>
      </c>
      <c r="AC14" s="27">
        <v>0</v>
      </c>
      <c r="AD14" s="27">
        <v>0</v>
      </c>
      <c r="AE14" s="391" t="e">
        <f t="shared" si="5"/>
        <v>#DIV/0!</v>
      </c>
      <c r="AF14" s="27">
        <v>0</v>
      </c>
      <c r="AG14" s="27">
        <v>0</v>
      </c>
      <c r="AH14" s="391" t="e">
        <f t="shared" si="6"/>
        <v>#DIV/0!</v>
      </c>
      <c r="AI14" s="393">
        <f t="shared" si="12"/>
        <v>0</v>
      </c>
      <c r="AJ14" s="393">
        <f t="shared" si="10"/>
        <v>0</v>
      </c>
      <c r="AK14" s="392">
        <f t="shared" si="13"/>
        <v>0</v>
      </c>
      <c r="AL14" s="391" t="e">
        <f t="shared" si="7"/>
        <v>#DIV/0!</v>
      </c>
      <c r="AM14" s="389">
        <f t="shared" si="14"/>
        <v>0</v>
      </c>
    </row>
    <row r="15" spans="1:39" s="25" customFormat="1" ht="15" customHeight="1" x14ac:dyDescent="0.2">
      <c r="A15" s="26">
        <v>43874</v>
      </c>
      <c r="B15" s="106">
        <v>43874</v>
      </c>
      <c r="C15" s="106"/>
      <c r="D15" s="27">
        <v>0</v>
      </c>
      <c r="E15" s="27">
        <v>0</v>
      </c>
      <c r="F15" s="3" t="e">
        <f t="shared" si="0"/>
        <v>#DIV/0!</v>
      </c>
      <c r="G15" s="27">
        <v>0</v>
      </c>
      <c r="H15" s="27">
        <v>0</v>
      </c>
      <c r="I15" s="3" t="e">
        <f t="shared" si="1"/>
        <v>#DIV/0!</v>
      </c>
      <c r="J15" s="3">
        <f t="shared" si="2"/>
        <v>0</v>
      </c>
      <c r="K15" s="25">
        <f t="shared" si="8"/>
        <v>0</v>
      </c>
      <c r="L15" s="3">
        <f t="shared" si="3"/>
        <v>0</v>
      </c>
      <c r="M15" s="3">
        <f t="shared" si="11"/>
        <v>0</v>
      </c>
      <c r="N15" s="3" t="e">
        <f t="shared" si="4"/>
        <v>#DIV/0!</v>
      </c>
      <c r="P15" s="25">
        <f t="shared" si="9"/>
        <v>0</v>
      </c>
      <c r="Q15" s="25">
        <f t="shared" si="15"/>
        <v>9.1313026533739253E-2</v>
      </c>
      <c r="S15" s="183">
        <v>43874</v>
      </c>
      <c r="T15" s="1">
        <v>43874</v>
      </c>
      <c r="U15" s="184">
        <v>1</v>
      </c>
      <c r="AB15" s="390">
        <v>43874</v>
      </c>
      <c r="AC15" s="27">
        <v>0</v>
      </c>
      <c r="AD15" s="27">
        <v>0</v>
      </c>
      <c r="AE15" s="391" t="e">
        <f t="shared" si="5"/>
        <v>#DIV/0!</v>
      </c>
      <c r="AF15" s="27">
        <v>0</v>
      </c>
      <c r="AG15" s="27">
        <v>0</v>
      </c>
      <c r="AH15" s="391" t="e">
        <f t="shared" si="6"/>
        <v>#DIV/0!</v>
      </c>
      <c r="AI15" s="393">
        <f t="shared" si="12"/>
        <v>0</v>
      </c>
      <c r="AJ15" s="393">
        <f t="shared" si="10"/>
        <v>0</v>
      </c>
      <c r="AK15" s="392">
        <f t="shared" si="13"/>
        <v>0</v>
      </c>
      <c r="AL15" s="391" t="e">
        <f t="shared" si="7"/>
        <v>#DIV/0!</v>
      </c>
      <c r="AM15" s="389">
        <f t="shared" si="14"/>
        <v>0</v>
      </c>
    </row>
    <row r="16" spans="1:39" s="25" customFormat="1" ht="15" customHeight="1" x14ac:dyDescent="0.2">
      <c r="A16" s="26">
        <v>43875</v>
      </c>
      <c r="B16" s="106">
        <v>43875</v>
      </c>
      <c r="C16" s="106"/>
      <c r="D16" s="27">
        <v>4</v>
      </c>
      <c r="E16" s="27">
        <v>0</v>
      </c>
      <c r="F16" s="3">
        <f t="shared" si="0"/>
        <v>0</v>
      </c>
      <c r="G16" s="27">
        <v>0</v>
      </c>
      <c r="H16" s="27">
        <v>0</v>
      </c>
      <c r="I16" s="3" t="e">
        <f t="shared" si="1"/>
        <v>#DIV/0!</v>
      </c>
      <c r="J16" s="3">
        <f t="shared" si="2"/>
        <v>4</v>
      </c>
      <c r="K16" s="25">
        <f t="shared" si="8"/>
        <v>0.36525210613495701</v>
      </c>
      <c r="L16" s="3">
        <f t="shared" si="3"/>
        <v>0</v>
      </c>
      <c r="M16" s="3">
        <f t="shared" si="11"/>
        <v>0</v>
      </c>
      <c r="N16" s="3">
        <f t="shared" si="4"/>
        <v>0</v>
      </c>
      <c r="P16" s="25">
        <f t="shared" si="9"/>
        <v>0</v>
      </c>
      <c r="Q16" s="25">
        <f t="shared" si="15"/>
        <v>9.1313026533739253E-2</v>
      </c>
      <c r="S16" s="183">
        <v>43875</v>
      </c>
      <c r="T16" s="1">
        <v>43875</v>
      </c>
      <c r="U16" s="184">
        <v>1</v>
      </c>
      <c r="AB16" s="390">
        <v>43875</v>
      </c>
      <c r="AC16" s="27">
        <v>0</v>
      </c>
      <c r="AD16" s="27">
        <v>0</v>
      </c>
      <c r="AE16" s="391" t="e">
        <f t="shared" si="5"/>
        <v>#DIV/0!</v>
      </c>
      <c r="AF16" s="27">
        <v>0</v>
      </c>
      <c r="AG16" s="27">
        <v>0</v>
      </c>
      <c r="AH16" s="391" t="e">
        <f t="shared" si="6"/>
        <v>#DIV/0!</v>
      </c>
      <c r="AI16" s="393">
        <f t="shared" si="12"/>
        <v>0</v>
      </c>
      <c r="AJ16" s="393">
        <f t="shared" si="10"/>
        <v>0</v>
      </c>
      <c r="AK16" s="392">
        <f t="shared" si="13"/>
        <v>0</v>
      </c>
      <c r="AL16" s="391" t="e">
        <f t="shared" si="7"/>
        <v>#DIV/0!</v>
      </c>
      <c r="AM16" s="389">
        <f t="shared" si="14"/>
        <v>0</v>
      </c>
    </row>
    <row r="17" spans="1:39" s="25" customFormat="1" ht="15" customHeight="1" x14ac:dyDescent="0.2">
      <c r="A17" s="26">
        <v>43876</v>
      </c>
      <c r="B17" s="106">
        <v>43876</v>
      </c>
      <c r="C17" s="106"/>
      <c r="D17" s="27">
        <v>0</v>
      </c>
      <c r="E17" s="27">
        <v>0</v>
      </c>
      <c r="F17" s="3" t="e">
        <f t="shared" si="0"/>
        <v>#DIV/0!</v>
      </c>
      <c r="G17" s="27">
        <v>0</v>
      </c>
      <c r="H17" s="27">
        <v>0</v>
      </c>
      <c r="I17" s="3" t="e">
        <f t="shared" si="1"/>
        <v>#DIV/0!</v>
      </c>
      <c r="J17" s="3">
        <f t="shared" si="2"/>
        <v>0</v>
      </c>
      <c r="K17" s="25">
        <f t="shared" si="8"/>
        <v>0</v>
      </c>
      <c r="L17" s="3">
        <f t="shared" si="3"/>
        <v>0</v>
      </c>
      <c r="M17" s="3">
        <f t="shared" si="11"/>
        <v>0</v>
      </c>
      <c r="N17" s="3" t="e">
        <f t="shared" si="4"/>
        <v>#DIV/0!</v>
      </c>
      <c r="P17" s="25">
        <f t="shared" si="9"/>
        <v>0</v>
      </c>
      <c r="Q17" s="25">
        <f t="shared" si="15"/>
        <v>9.1313026533739253E-2</v>
      </c>
      <c r="S17" s="183">
        <v>43876</v>
      </c>
      <c r="T17" s="1">
        <v>43876</v>
      </c>
      <c r="U17" s="184">
        <v>1</v>
      </c>
      <c r="AB17" s="390">
        <v>43876</v>
      </c>
      <c r="AC17" s="27">
        <v>2</v>
      </c>
      <c r="AD17" s="27">
        <v>0</v>
      </c>
      <c r="AE17" s="391">
        <f t="shared" si="5"/>
        <v>0</v>
      </c>
      <c r="AF17" s="27">
        <v>0</v>
      </c>
      <c r="AG17" s="27">
        <v>0</v>
      </c>
      <c r="AH17" s="391" t="e">
        <f t="shared" si="6"/>
        <v>#DIV/0!</v>
      </c>
      <c r="AI17" s="393">
        <f t="shared" si="12"/>
        <v>2</v>
      </c>
      <c r="AJ17" s="393">
        <f t="shared" si="10"/>
        <v>0</v>
      </c>
      <c r="AK17" s="392">
        <f t="shared" si="13"/>
        <v>0</v>
      </c>
      <c r="AL17" s="391" t="e">
        <f t="shared" si="7"/>
        <v>#DIV/0!</v>
      </c>
      <c r="AM17" s="389">
        <f t="shared" si="14"/>
        <v>0</v>
      </c>
    </row>
    <row r="18" spans="1:39" s="25" customFormat="1" ht="15" customHeight="1" x14ac:dyDescent="0.2">
      <c r="A18" s="26">
        <v>43877</v>
      </c>
      <c r="B18" s="106">
        <v>43877</v>
      </c>
      <c r="C18" s="106"/>
      <c r="D18" s="27">
        <v>0</v>
      </c>
      <c r="E18" s="27">
        <v>0</v>
      </c>
      <c r="F18" s="3" t="e">
        <f t="shared" si="0"/>
        <v>#DIV/0!</v>
      </c>
      <c r="G18" s="27">
        <v>0</v>
      </c>
      <c r="H18" s="27">
        <v>0</v>
      </c>
      <c r="I18" s="3" t="e">
        <f t="shared" si="1"/>
        <v>#DIV/0!</v>
      </c>
      <c r="J18" s="3">
        <f t="shared" si="2"/>
        <v>0</v>
      </c>
      <c r="K18" s="25">
        <f t="shared" si="8"/>
        <v>0</v>
      </c>
      <c r="L18" s="3">
        <f t="shared" si="3"/>
        <v>0</v>
      </c>
      <c r="M18" s="3">
        <f t="shared" si="11"/>
        <v>0</v>
      </c>
      <c r="N18" s="3" t="e">
        <f t="shared" si="4"/>
        <v>#DIV/0!</v>
      </c>
      <c r="P18" s="25">
        <f t="shared" si="9"/>
        <v>0</v>
      </c>
      <c r="Q18" s="25">
        <f t="shared" si="15"/>
        <v>9.1313026533739253E-2</v>
      </c>
      <c r="S18" s="183">
        <v>43877</v>
      </c>
      <c r="T18" s="1">
        <v>43877</v>
      </c>
      <c r="U18" s="184">
        <v>1</v>
      </c>
      <c r="AB18" s="390">
        <v>43877</v>
      </c>
      <c r="AC18" s="27">
        <v>0</v>
      </c>
      <c r="AD18" s="27">
        <v>0</v>
      </c>
      <c r="AE18" s="391" t="e">
        <f t="shared" si="5"/>
        <v>#DIV/0!</v>
      </c>
      <c r="AF18" s="27">
        <v>0</v>
      </c>
      <c r="AG18" s="27">
        <v>0</v>
      </c>
      <c r="AH18" s="391" t="e">
        <f t="shared" si="6"/>
        <v>#DIV/0!</v>
      </c>
      <c r="AI18" s="393">
        <f t="shared" si="12"/>
        <v>0</v>
      </c>
      <c r="AJ18" s="393">
        <f t="shared" si="10"/>
        <v>0</v>
      </c>
      <c r="AK18" s="392">
        <f t="shared" si="13"/>
        <v>0</v>
      </c>
      <c r="AL18" s="391" t="e">
        <f t="shared" si="7"/>
        <v>#DIV/0!</v>
      </c>
      <c r="AM18" s="389">
        <f t="shared" si="14"/>
        <v>0</v>
      </c>
    </row>
    <row r="19" spans="1:39" s="25" customFormat="1" ht="15" customHeight="1" x14ac:dyDescent="0.2">
      <c r="A19" s="26">
        <v>43878</v>
      </c>
      <c r="B19" s="106">
        <v>43878</v>
      </c>
      <c r="C19" s="106"/>
      <c r="D19" s="27">
        <v>0</v>
      </c>
      <c r="E19" s="27">
        <v>0</v>
      </c>
      <c r="F19" s="3" t="e">
        <f t="shared" si="0"/>
        <v>#DIV/0!</v>
      </c>
      <c r="G19" s="27">
        <v>0</v>
      </c>
      <c r="H19" s="27">
        <v>0</v>
      </c>
      <c r="I19" s="3" t="e">
        <f t="shared" si="1"/>
        <v>#DIV/0!</v>
      </c>
      <c r="J19" s="3">
        <f t="shared" si="2"/>
        <v>0</v>
      </c>
      <c r="K19" s="25">
        <f t="shared" si="8"/>
        <v>0</v>
      </c>
      <c r="L19" s="3">
        <f t="shared" si="3"/>
        <v>0</v>
      </c>
      <c r="M19" s="3">
        <f t="shared" si="11"/>
        <v>0</v>
      </c>
      <c r="N19" s="3" t="e">
        <f t="shared" si="4"/>
        <v>#DIV/0!</v>
      </c>
      <c r="P19" s="25">
        <f t="shared" si="9"/>
        <v>0</v>
      </c>
      <c r="Q19" s="25">
        <f t="shared" si="15"/>
        <v>9.1313026533739253E-2</v>
      </c>
      <c r="S19" s="183">
        <v>43878</v>
      </c>
      <c r="T19" s="1">
        <v>43878</v>
      </c>
      <c r="U19" s="184">
        <v>1</v>
      </c>
      <c r="AB19" s="390">
        <v>43878</v>
      </c>
      <c r="AC19" s="27">
        <v>0</v>
      </c>
      <c r="AD19" s="27">
        <v>0</v>
      </c>
      <c r="AE19" s="391" t="e">
        <f t="shared" si="5"/>
        <v>#DIV/0!</v>
      </c>
      <c r="AF19" s="27">
        <v>0</v>
      </c>
      <c r="AG19" s="27">
        <v>0</v>
      </c>
      <c r="AH19" s="391" t="e">
        <f t="shared" si="6"/>
        <v>#DIV/0!</v>
      </c>
      <c r="AI19" s="393">
        <f t="shared" si="12"/>
        <v>0</v>
      </c>
      <c r="AJ19" s="393">
        <f t="shared" si="10"/>
        <v>0</v>
      </c>
      <c r="AK19" s="392">
        <f t="shared" si="13"/>
        <v>0</v>
      </c>
      <c r="AL19" s="391" t="e">
        <f t="shared" si="7"/>
        <v>#DIV/0!</v>
      </c>
      <c r="AM19" s="389">
        <f t="shared" si="14"/>
        <v>0</v>
      </c>
    </row>
    <row r="20" spans="1:39" s="25" customFormat="1" ht="15" customHeight="1" x14ac:dyDescent="0.2">
      <c r="A20" s="26">
        <v>43879</v>
      </c>
      <c r="B20" s="106">
        <v>43879</v>
      </c>
      <c r="C20" s="106"/>
      <c r="D20" s="27">
        <v>0</v>
      </c>
      <c r="E20" s="27">
        <v>0</v>
      </c>
      <c r="F20" s="3" t="e">
        <f t="shared" si="0"/>
        <v>#DIV/0!</v>
      </c>
      <c r="G20" s="27">
        <v>0</v>
      </c>
      <c r="H20" s="27">
        <v>0</v>
      </c>
      <c r="I20" s="3" t="e">
        <f t="shared" si="1"/>
        <v>#DIV/0!</v>
      </c>
      <c r="J20" s="3">
        <f t="shared" si="2"/>
        <v>0</v>
      </c>
      <c r="K20" s="25">
        <f t="shared" si="8"/>
        <v>0</v>
      </c>
      <c r="L20" s="3">
        <f t="shared" si="3"/>
        <v>0</v>
      </c>
      <c r="M20" s="3">
        <f t="shared" si="11"/>
        <v>0</v>
      </c>
      <c r="N20" s="3" t="e">
        <f t="shared" si="4"/>
        <v>#DIV/0!</v>
      </c>
      <c r="P20" s="25">
        <f t="shared" si="9"/>
        <v>0</v>
      </c>
      <c r="Q20" s="25">
        <f t="shared" si="15"/>
        <v>9.1313026533739253E-2</v>
      </c>
      <c r="S20" s="183">
        <v>43879</v>
      </c>
      <c r="T20" s="1">
        <v>43879</v>
      </c>
      <c r="U20" s="184">
        <v>1</v>
      </c>
      <c r="AB20" s="390">
        <v>43879</v>
      </c>
      <c r="AC20" s="27">
        <v>0</v>
      </c>
      <c r="AD20" s="27">
        <v>0</v>
      </c>
      <c r="AE20" s="391" t="e">
        <f t="shared" si="5"/>
        <v>#DIV/0!</v>
      </c>
      <c r="AF20" s="27">
        <v>0</v>
      </c>
      <c r="AG20" s="27">
        <v>0</v>
      </c>
      <c r="AH20" s="391" t="e">
        <f t="shared" si="6"/>
        <v>#DIV/0!</v>
      </c>
      <c r="AI20" s="393">
        <f t="shared" si="12"/>
        <v>0</v>
      </c>
      <c r="AJ20" s="393">
        <f t="shared" si="10"/>
        <v>0</v>
      </c>
      <c r="AK20" s="392">
        <f t="shared" si="13"/>
        <v>0</v>
      </c>
      <c r="AL20" s="391" t="e">
        <f t="shared" si="7"/>
        <v>#DIV/0!</v>
      </c>
      <c r="AM20" s="389">
        <f t="shared" si="14"/>
        <v>0</v>
      </c>
    </row>
    <row r="21" spans="1:39" s="25" customFormat="1" ht="15" customHeight="1" x14ac:dyDescent="0.2">
      <c r="A21" s="26">
        <v>43880</v>
      </c>
      <c r="B21" s="106">
        <v>43880</v>
      </c>
      <c r="C21" s="106"/>
      <c r="D21" s="27">
        <v>0</v>
      </c>
      <c r="E21" s="27">
        <v>0</v>
      </c>
      <c r="F21" s="3" t="e">
        <f t="shared" si="0"/>
        <v>#DIV/0!</v>
      </c>
      <c r="G21" s="27">
        <v>0</v>
      </c>
      <c r="H21" s="27">
        <v>0</v>
      </c>
      <c r="I21" s="3" t="e">
        <f t="shared" si="1"/>
        <v>#DIV/0!</v>
      </c>
      <c r="J21" s="3">
        <f t="shared" si="2"/>
        <v>0</v>
      </c>
      <c r="K21" s="25">
        <f t="shared" si="8"/>
        <v>0</v>
      </c>
      <c r="L21" s="3">
        <f t="shared" si="3"/>
        <v>0</v>
      </c>
      <c r="M21" s="3">
        <f t="shared" si="11"/>
        <v>0</v>
      </c>
      <c r="N21" s="3" t="e">
        <f t="shared" si="4"/>
        <v>#DIV/0!</v>
      </c>
      <c r="P21" s="25">
        <f t="shared" si="9"/>
        <v>0</v>
      </c>
      <c r="Q21" s="25">
        <f t="shared" si="15"/>
        <v>9.1313026533739253E-2</v>
      </c>
      <c r="S21" s="183">
        <v>43880</v>
      </c>
      <c r="T21" s="1">
        <v>43880</v>
      </c>
      <c r="U21" s="184">
        <v>1</v>
      </c>
      <c r="AB21" s="390">
        <v>43880</v>
      </c>
      <c r="AC21" s="27">
        <v>0</v>
      </c>
      <c r="AD21" s="27">
        <v>0</v>
      </c>
      <c r="AE21" s="391" t="e">
        <f t="shared" si="5"/>
        <v>#DIV/0!</v>
      </c>
      <c r="AF21" s="27">
        <v>0</v>
      </c>
      <c r="AG21" s="27">
        <v>0</v>
      </c>
      <c r="AH21" s="391" t="e">
        <f t="shared" si="6"/>
        <v>#DIV/0!</v>
      </c>
      <c r="AI21" s="393">
        <f t="shared" si="12"/>
        <v>0</v>
      </c>
      <c r="AJ21" s="393">
        <f t="shared" si="10"/>
        <v>0</v>
      </c>
      <c r="AK21" s="392">
        <f t="shared" si="13"/>
        <v>0</v>
      </c>
      <c r="AL21" s="391" t="e">
        <f t="shared" si="7"/>
        <v>#DIV/0!</v>
      </c>
      <c r="AM21" s="389">
        <f t="shared" si="14"/>
        <v>0</v>
      </c>
    </row>
    <row r="22" spans="1:39" s="25" customFormat="1" ht="15" customHeight="1" x14ac:dyDescent="0.2">
      <c r="A22" s="26">
        <v>43881</v>
      </c>
      <c r="B22" s="106">
        <v>43881</v>
      </c>
      <c r="C22" s="106"/>
      <c r="D22" s="27">
        <v>0</v>
      </c>
      <c r="E22" s="27">
        <v>0</v>
      </c>
      <c r="F22" s="3" t="e">
        <f t="shared" si="0"/>
        <v>#DIV/0!</v>
      </c>
      <c r="G22" s="27">
        <v>0</v>
      </c>
      <c r="H22" s="27">
        <v>0</v>
      </c>
      <c r="I22" s="3" t="e">
        <f t="shared" si="1"/>
        <v>#DIV/0!</v>
      </c>
      <c r="J22" s="3">
        <f t="shared" si="2"/>
        <v>0</v>
      </c>
      <c r="K22" s="25">
        <f t="shared" si="8"/>
        <v>0</v>
      </c>
      <c r="L22" s="3">
        <f t="shared" si="3"/>
        <v>0</v>
      </c>
      <c r="M22" s="3">
        <f t="shared" si="11"/>
        <v>0</v>
      </c>
      <c r="N22" s="3" t="e">
        <f t="shared" si="4"/>
        <v>#DIV/0!</v>
      </c>
      <c r="P22" s="25">
        <f t="shared" si="9"/>
        <v>0</v>
      </c>
      <c r="Q22" s="25">
        <f t="shared" si="15"/>
        <v>0.18262605306747851</v>
      </c>
      <c r="S22" s="183">
        <v>43881</v>
      </c>
      <c r="T22" s="1">
        <v>43881</v>
      </c>
      <c r="U22" s="184">
        <v>2</v>
      </c>
      <c r="AB22" s="390">
        <v>43881</v>
      </c>
      <c r="AC22" s="27">
        <v>0</v>
      </c>
      <c r="AD22" s="27">
        <v>0</v>
      </c>
      <c r="AE22" s="391" t="e">
        <f t="shared" si="5"/>
        <v>#DIV/0!</v>
      </c>
      <c r="AF22" s="27">
        <v>0</v>
      </c>
      <c r="AG22" s="27">
        <v>0</v>
      </c>
      <c r="AH22" s="391" t="e">
        <f t="shared" si="6"/>
        <v>#DIV/0!</v>
      </c>
      <c r="AI22" s="393">
        <f t="shared" si="12"/>
        <v>0</v>
      </c>
      <c r="AJ22" s="393">
        <f t="shared" si="10"/>
        <v>0</v>
      </c>
      <c r="AK22" s="392">
        <f t="shared" si="13"/>
        <v>0</v>
      </c>
      <c r="AL22" s="391" t="e">
        <f t="shared" si="7"/>
        <v>#DIV/0!</v>
      </c>
      <c r="AM22" s="389">
        <f t="shared" si="14"/>
        <v>0</v>
      </c>
    </row>
    <row r="23" spans="1:39" s="25" customFormat="1" ht="15" customHeight="1" x14ac:dyDescent="0.2">
      <c r="A23" s="26">
        <v>43882</v>
      </c>
      <c r="B23" s="106">
        <v>43882</v>
      </c>
      <c r="C23" s="106"/>
      <c r="D23" s="27">
        <v>2</v>
      </c>
      <c r="E23" s="27">
        <v>0</v>
      </c>
      <c r="F23" s="3">
        <f t="shared" si="0"/>
        <v>0</v>
      </c>
      <c r="G23" s="27">
        <v>0</v>
      </c>
      <c r="H23" s="27">
        <v>0</v>
      </c>
      <c r="I23" s="3" t="e">
        <f t="shared" si="1"/>
        <v>#DIV/0!</v>
      </c>
      <c r="J23" s="3">
        <f t="shared" si="2"/>
        <v>2</v>
      </c>
      <c r="K23" s="25">
        <f t="shared" si="8"/>
        <v>0.18262605306747851</v>
      </c>
      <c r="L23" s="3">
        <f t="shared" si="3"/>
        <v>0</v>
      </c>
      <c r="M23" s="3">
        <f t="shared" si="11"/>
        <v>0</v>
      </c>
      <c r="N23" s="3">
        <f t="shared" si="4"/>
        <v>0</v>
      </c>
      <c r="P23" s="25">
        <f t="shared" si="9"/>
        <v>0</v>
      </c>
      <c r="Q23" s="25">
        <f t="shared" si="15"/>
        <v>0.18262605306747851</v>
      </c>
      <c r="S23" s="183">
        <v>43882</v>
      </c>
      <c r="T23" s="1">
        <v>43882</v>
      </c>
      <c r="U23" s="184">
        <v>2</v>
      </c>
      <c r="AB23" s="390">
        <v>43882</v>
      </c>
      <c r="AC23" s="27">
        <v>2</v>
      </c>
      <c r="AD23" s="27">
        <v>0</v>
      </c>
      <c r="AE23" s="391">
        <f t="shared" si="5"/>
        <v>0</v>
      </c>
      <c r="AF23" s="27">
        <v>0</v>
      </c>
      <c r="AG23" s="27">
        <v>0</v>
      </c>
      <c r="AH23" s="391" t="e">
        <f t="shared" si="6"/>
        <v>#DIV/0!</v>
      </c>
      <c r="AI23" s="393">
        <f t="shared" si="12"/>
        <v>2</v>
      </c>
      <c r="AJ23" s="393">
        <f t="shared" si="10"/>
        <v>0</v>
      </c>
      <c r="AK23" s="392">
        <f t="shared" si="13"/>
        <v>0</v>
      </c>
      <c r="AL23" s="391" t="e">
        <f t="shared" si="7"/>
        <v>#DIV/0!</v>
      </c>
      <c r="AM23" s="389">
        <f t="shared" si="14"/>
        <v>0</v>
      </c>
    </row>
    <row r="24" spans="1:39" s="25" customFormat="1" ht="15" customHeight="1" x14ac:dyDescent="0.2">
      <c r="A24" s="26">
        <v>43883</v>
      </c>
      <c r="B24" s="106">
        <v>43883</v>
      </c>
      <c r="C24" s="106"/>
      <c r="D24" s="27">
        <v>2</v>
      </c>
      <c r="E24" s="27">
        <v>0</v>
      </c>
      <c r="F24" s="3">
        <f t="shared" si="0"/>
        <v>0</v>
      </c>
      <c r="G24" s="27">
        <v>0</v>
      </c>
      <c r="H24" s="27">
        <v>0</v>
      </c>
      <c r="I24" s="3" t="e">
        <f t="shared" si="1"/>
        <v>#DIV/0!</v>
      </c>
      <c r="J24" s="3">
        <f t="shared" si="2"/>
        <v>2</v>
      </c>
      <c r="K24" s="25">
        <f t="shared" si="8"/>
        <v>0.18262605306747851</v>
      </c>
      <c r="L24" s="3">
        <f t="shared" si="3"/>
        <v>0</v>
      </c>
      <c r="M24" s="3">
        <f t="shared" si="11"/>
        <v>0</v>
      </c>
      <c r="N24" s="3">
        <f t="shared" si="4"/>
        <v>0</v>
      </c>
      <c r="P24" s="25">
        <f t="shared" si="9"/>
        <v>0</v>
      </c>
      <c r="Q24" s="25">
        <f t="shared" si="15"/>
        <v>0.27393907960121777</v>
      </c>
      <c r="S24" s="183">
        <v>43883</v>
      </c>
      <c r="T24" s="1">
        <v>43883</v>
      </c>
      <c r="U24" s="184">
        <v>3</v>
      </c>
      <c r="AB24" s="390">
        <v>43883</v>
      </c>
      <c r="AC24" s="27">
        <v>2</v>
      </c>
      <c r="AD24" s="27">
        <v>0</v>
      </c>
      <c r="AE24" s="391">
        <f t="shared" si="5"/>
        <v>0</v>
      </c>
      <c r="AF24" s="27">
        <v>0</v>
      </c>
      <c r="AG24" s="27">
        <v>0</v>
      </c>
      <c r="AH24" s="391" t="e">
        <f t="shared" si="6"/>
        <v>#DIV/0!</v>
      </c>
      <c r="AI24" s="393">
        <f t="shared" si="12"/>
        <v>2</v>
      </c>
      <c r="AJ24" s="393">
        <f t="shared" si="10"/>
        <v>0</v>
      </c>
      <c r="AK24" s="392">
        <f t="shared" si="13"/>
        <v>0</v>
      </c>
      <c r="AL24" s="391" t="e">
        <f t="shared" si="7"/>
        <v>#DIV/0!</v>
      </c>
      <c r="AM24" s="389">
        <f t="shared" si="14"/>
        <v>0</v>
      </c>
    </row>
    <row r="25" spans="1:39" s="25" customFormat="1" ht="15" customHeight="1" x14ac:dyDescent="0.2">
      <c r="A25" s="26">
        <v>43884</v>
      </c>
      <c r="B25" s="106">
        <v>43884</v>
      </c>
      <c r="C25" s="106"/>
      <c r="D25" s="27">
        <v>0</v>
      </c>
      <c r="E25" s="27">
        <v>0</v>
      </c>
      <c r="F25" s="3" t="e">
        <f t="shared" si="0"/>
        <v>#DIV/0!</v>
      </c>
      <c r="G25" s="27">
        <v>0</v>
      </c>
      <c r="H25" s="27">
        <v>0</v>
      </c>
      <c r="I25" s="3" t="e">
        <f t="shared" si="1"/>
        <v>#DIV/0!</v>
      </c>
      <c r="J25" s="3">
        <f t="shared" si="2"/>
        <v>0</v>
      </c>
      <c r="K25" s="25">
        <f t="shared" si="8"/>
        <v>0</v>
      </c>
      <c r="L25" s="3">
        <f t="shared" si="3"/>
        <v>0</v>
      </c>
      <c r="M25" s="3">
        <f t="shared" si="11"/>
        <v>0</v>
      </c>
      <c r="N25" s="3" t="e">
        <f t="shared" si="4"/>
        <v>#DIV/0!</v>
      </c>
      <c r="P25" s="25">
        <f t="shared" si="9"/>
        <v>0</v>
      </c>
      <c r="Q25" s="25">
        <f t="shared" si="15"/>
        <v>0.36525210613495701</v>
      </c>
      <c r="S25" s="183">
        <v>43884</v>
      </c>
      <c r="T25" s="1">
        <v>43884</v>
      </c>
      <c r="U25" s="184">
        <v>4</v>
      </c>
      <c r="AB25" s="390">
        <v>43884</v>
      </c>
      <c r="AC25" s="27">
        <v>0</v>
      </c>
      <c r="AD25" s="27">
        <v>0</v>
      </c>
      <c r="AE25" s="391" t="e">
        <f t="shared" si="5"/>
        <v>#DIV/0!</v>
      </c>
      <c r="AF25" s="27">
        <v>0</v>
      </c>
      <c r="AG25" s="27">
        <v>0</v>
      </c>
      <c r="AH25" s="391" t="e">
        <f t="shared" si="6"/>
        <v>#DIV/0!</v>
      </c>
      <c r="AI25" s="393">
        <f t="shared" si="12"/>
        <v>0</v>
      </c>
      <c r="AJ25" s="393">
        <f t="shared" si="10"/>
        <v>0</v>
      </c>
      <c r="AK25" s="392">
        <f t="shared" si="13"/>
        <v>0</v>
      </c>
      <c r="AL25" s="391" t="e">
        <f t="shared" si="7"/>
        <v>#DIV/0!</v>
      </c>
      <c r="AM25" s="389">
        <f t="shared" si="14"/>
        <v>0</v>
      </c>
    </row>
    <row r="26" spans="1:39" s="25" customFormat="1" ht="15" customHeight="1" x14ac:dyDescent="0.2">
      <c r="A26" s="26">
        <v>43885</v>
      </c>
      <c r="B26" s="106">
        <v>43885</v>
      </c>
      <c r="C26" s="106"/>
      <c r="D26" s="27">
        <v>0</v>
      </c>
      <c r="E26" s="27">
        <v>0</v>
      </c>
      <c r="F26" s="3" t="e">
        <f t="shared" si="0"/>
        <v>#DIV/0!</v>
      </c>
      <c r="G26" s="27">
        <v>0</v>
      </c>
      <c r="H26" s="27">
        <v>0</v>
      </c>
      <c r="I26" s="3" t="e">
        <f t="shared" si="1"/>
        <v>#DIV/0!</v>
      </c>
      <c r="J26" s="3">
        <f t="shared" si="2"/>
        <v>0</v>
      </c>
      <c r="K26" s="25">
        <f t="shared" si="8"/>
        <v>0</v>
      </c>
      <c r="L26" s="3">
        <f t="shared" si="3"/>
        <v>0</v>
      </c>
      <c r="M26" s="3">
        <f t="shared" si="11"/>
        <v>0</v>
      </c>
      <c r="N26" s="3" t="e">
        <f t="shared" si="4"/>
        <v>#DIV/0!</v>
      </c>
      <c r="P26" s="25">
        <f t="shared" si="9"/>
        <v>0</v>
      </c>
      <c r="Q26" s="25">
        <f t="shared" si="15"/>
        <v>0.36525210613495701</v>
      </c>
      <c r="S26" s="183">
        <v>43885</v>
      </c>
      <c r="T26" s="1">
        <v>43885</v>
      </c>
      <c r="U26" s="184">
        <v>4</v>
      </c>
      <c r="AB26" s="390">
        <v>43885</v>
      </c>
      <c r="AC26" s="27">
        <v>0</v>
      </c>
      <c r="AD26" s="27">
        <v>0</v>
      </c>
      <c r="AE26" s="391" t="e">
        <f t="shared" si="5"/>
        <v>#DIV/0!</v>
      </c>
      <c r="AF26" s="27">
        <v>0</v>
      </c>
      <c r="AG26" s="27">
        <v>0</v>
      </c>
      <c r="AH26" s="391" t="e">
        <f t="shared" si="6"/>
        <v>#DIV/0!</v>
      </c>
      <c r="AI26" s="393">
        <f t="shared" si="12"/>
        <v>0</v>
      </c>
      <c r="AJ26" s="393">
        <f t="shared" si="10"/>
        <v>0</v>
      </c>
      <c r="AK26" s="392">
        <f t="shared" si="13"/>
        <v>0</v>
      </c>
      <c r="AL26" s="391" t="e">
        <f t="shared" si="7"/>
        <v>#DIV/0!</v>
      </c>
      <c r="AM26" s="389">
        <f t="shared" si="14"/>
        <v>0</v>
      </c>
    </row>
    <row r="27" spans="1:39" s="25" customFormat="1" ht="15" customHeight="1" x14ac:dyDescent="0.2">
      <c r="A27" s="26">
        <v>43886</v>
      </c>
      <c r="B27" s="106">
        <v>43886</v>
      </c>
      <c r="C27" s="106"/>
      <c r="D27" s="27">
        <v>3</v>
      </c>
      <c r="E27" s="27">
        <v>0</v>
      </c>
      <c r="F27" s="3">
        <f t="shared" si="0"/>
        <v>0</v>
      </c>
      <c r="G27" s="27">
        <v>0</v>
      </c>
      <c r="H27" s="27">
        <v>0</v>
      </c>
      <c r="I27" s="3" t="e">
        <f t="shared" si="1"/>
        <v>#DIV/0!</v>
      </c>
      <c r="J27" s="3">
        <f t="shared" si="2"/>
        <v>3</v>
      </c>
      <c r="K27" s="25">
        <f t="shared" si="8"/>
        <v>0.27393907960121777</v>
      </c>
      <c r="L27" s="3">
        <f t="shared" si="3"/>
        <v>0</v>
      </c>
      <c r="M27" s="3">
        <f t="shared" si="11"/>
        <v>0</v>
      </c>
      <c r="N27" s="3">
        <f t="shared" si="4"/>
        <v>0</v>
      </c>
      <c r="P27" s="25">
        <f t="shared" si="9"/>
        <v>0</v>
      </c>
      <c r="Q27" s="25">
        <f t="shared" si="15"/>
        <v>0.36525210613495701</v>
      </c>
      <c r="S27" s="183">
        <v>43886</v>
      </c>
      <c r="T27" s="1">
        <v>43886</v>
      </c>
      <c r="U27" s="184">
        <v>4</v>
      </c>
      <c r="AB27" s="390">
        <v>43886</v>
      </c>
      <c r="AC27" s="27">
        <v>2</v>
      </c>
      <c r="AD27" s="27">
        <v>0</v>
      </c>
      <c r="AE27" s="391">
        <f t="shared" si="5"/>
        <v>0</v>
      </c>
      <c r="AF27" s="27">
        <v>0</v>
      </c>
      <c r="AG27" s="27">
        <v>0</v>
      </c>
      <c r="AH27" s="391" t="e">
        <f t="shared" si="6"/>
        <v>#DIV/0!</v>
      </c>
      <c r="AI27" s="393">
        <f t="shared" si="12"/>
        <v>2</v>
      </c>
      <c r="AJ27" s="393">
        <f t="shared" si="10"/>
        <v>0</v>
      </c>
      <c r="AK27" s="392">
        <f t="shared" si="13"/>
        <v>0</v>
      </c>
      <c r="AL27" s="391" t="e">
        <f t="shared" si="7"/>
        <v>#DIV/0!</v>
      </c>
      <c r="AM27" s="389">
        <f t="shared" si="14"/>
        <v>0</v>
      </c>
    </row>
    <row r="28" spans="1:39" s="25" customFormat="1" ht="15" customHeight="1" x14ac:dyDescent="0.2">
      <c r="A28" s="26">
        <v>43887</v>
      </c>
      <c r="B28" s="106">
        <v>43887</v>
      </c>
      <c r="C28" s="106"/>
      <c r="D28" s="27">
        <v>1</v>
      </c>
      <c r="E28" s="27">
        <v>0</v>
      </c>
      <c r="F28" s="3">
        <f t="shared" si="0"/>
        <v>0</v>
      </c>
      <c r="G28" s="27">
        <v>0</v>
      </c>
      <c r="H28" s="27">
        <v>0</v>
      </c>
      <c r="I28" s="3" t="e">
        <f t="shared" si="1"/>
        <v>#DIV/0!</v>
      </c>
      <c r="J28" s="3">
        <f t="shared" si="2"/>
        <v>1</v>
      </c>
      <c r="K28" s="25">
        <f t="shared" si="8"/>
        <v>9.1313026533739253E-2</v>
      </c>
      <c r="L28" s="3">
        <f t="shared" si="3"/>
        <v>0</v>
      </c>
      <c r="M28" s="3">
        <f t="shared" si="11"/>
        <v>0</v>
      </c>
      <c r="N28" s="3">
        <f t="shared" si="4"/>
        <v>0</v>
      </c>
      <c r="P28" s="25">
        <f t="shared" si="9"/>
        <v>0</v>
      </c>
      <c r="Q28" s="25">
        <f t="shared" si="15"/>
        <v>0.36525210613495701</v>
      </c>
      <c r="S28" s="183">
        <v>43887</v>
      </c>
      <c r="T28" s="1">
        <v>43887</v>
      </c>
      <c r="U28" s="184">
        <v>4</v>
      </c>
      <c r="AB28" s="390">
        <v>43887</v>
      </c>
      <c r="AC28" s="27">
        <v>0</v>
      </c>
      <c r="AD28" s="27">
        <v>0</v>
      </c>
      <c r="AE28" s="391" t="e">
        <f t="shared" si="5"/>
        <v>#DIV/0!</v>
      </c>
      <c r="AF28" s="27">
        <v>0</v>
      </c>
      <c r="AG28" s="27">
        <v>0</v>
      </c>
      <c r="AH28" s="391" t="e">
        <f t="shared" si="6"/>
        <v>#DIV/0!</v>
      </c>
      <c r="AI28" s="393">
        <f t="shared" si="12"/>
        <v>0</v>
      </c>
      <c r="AJ28" s="393">
        <f t="shared" si="10"/>
        <v>0</v>
      </c>
      <c r="AK28" s="392">
        <f t="shared" si="13"/>
        <v>0</v>
      </c>
      <c r="AL28" s="391" t="e">
        <f t="shared" si="7"/>
        <v>#DIV/0!</v>
      </c>
      <c r="AM28" s="389">
        <f t="shared" si="14"/>
        <v>0</v>
      </c>
    </row>
    <row r="29" spans="1:39" s="25" customFormat="1" ht="15" customHeight="1" x14ac:dyDescent="0.2">
      <c r="A29" s="26">
        <v>43888</v>
      </c>
      <c r="B29" s="106">
        <v>43888</v>
      </c>
      <c r="C29" s="106"/>
      <c r="D29" s="27">
        <v>1</v>
      </c>
      <c r="E29" s="27">
        <v>0</v>
      </c>
      <c r="F29" s="3">
        <f t="shared" si="0"/>
        <v>0</v>
      </c>
      <c r="G29" s="27">
        <v>0</v>
      </c>
      <c r="H29" s="27">
        <v>0</v>
      </c>
      <c r="I29" s="3" t="e">
        <f t="shared" si="1"/>
        <v>#DIV/0!</v>
      </c>
      <c r="J29" s="3">
        <f t="shared" si="2"/>
        <v>1</v>
      </c>
      <c r="K29" s="25">
        <f t="shared" si="8"/>
        <v>9.1313026533739253E-2</v>
      </c>
      <c r="L29" s="3">
        <f t="shared" si="3"/>
        <v>0</v>
      </c>
      <c r="M29" s="3">
        <f t="shared" si="11"/>
        <v>0</v>
      </c>
      <c r="N29" s="3">
        <f t="shared" si="4"/>
        <v>0</v>
      </c>
      <c r="P29" s="25">
        <f t="shared" si="9"/>
        <v>0</v>
      </c>
      <c r="Q29" s="25">
        <f t="shared" si="15"/>
        <v>0.36525210613495701</v>
      </c>
      <c r="S29" s="183">
        <v>43888</v>
      </c>
      <c r="T29" s="1">
        <v>43888</v>
      </c>
      <c r="U29" s="184">
        <v>4</v>
      </c>
      <c r="AB29" s="390">
        <v>43888</v>
      </c>
      <c r="AC29" s="27">
        <v>1</v>
      </c>
      <c r="AD29" s="27">
        <v>0</v>
      </c>
      <c r="AE29" s="391">
        <f t="shared" si="5"/>
        <v>0</v>
      </c>
      <c r="AF29" s="27">
        <v>0</v>
      </c>
      <c r="AG29" s="27">
        <v>0</v>
      </c>
      <c r="AH29" s="391" t="e">
        <f t="shared" si="6"/>
        <v>#DIV/0!</v>
      </c>
      <c r="AI29" s="393">
        <f t="shared" si="12"/>
        <v>1</v>
      </c>
      <c r="AJ29" s="393">
        <f t="shared" si="10"/>
        <v>0</v>
      </c>
      <c r="AK29" s="392">
        <f t="shared" si="13"/>
        <v>0</v>
      </c>
      <c r="AL29" s="391" t="e">
        <f t="shared" si="7"/>
        <v>#DIV/0!</v>
      </c>
      <c r="AM29" s="389">
        <f t="shared" si="14"/>
        <v>0</v>
      </c>
    </row>
    <row r="30" spans="1:39" s="25" customFormat="1" ht="15" customHeight="1" x14ac:dyDescent="0.2">
      <c r="A30" s="26">
        <v>43889</v>
      </c>
      <c r="B30" s="106">
        <v>43889</v>
      </c>
      <c r="C30" s="106"/>
      <c r="D30" s="27">
        <v>0</v>
      </c>
      <c r="E30" s="27">
        <v>0</v>
      </c>
      <c r="F30" s="3" t="e">
        <f t="shared" si="0"/>
        <v>#DIV/0!</v>
      </c>
      <c r="G30" s="27">
        <v>0</v>
      </c>
      <c r="H30" s="27">
        <v>0</v>
      </c>
      <c r="I30" s="3" t="e">
        <f t="shared" si="1"/>
        <v>#DIV/0!</v>
      </c>
      <c r="J30" s="3">
        <f t="shared" si="2"/>
        <v>0</v>
      </c>
      <c r="K30" s="25">
        <f t="shared" si="8"/>
        <v>0</v>
      </c>
      <c r="L30" s="3">
        <f t="shared" si="3"/>
        <v>0</v>
      </c>
      <c r="M30" s="3">
        <f t="shared" si="11"/>
        <v>0</v>
      </c>
      <c r="N30" s="3" t="e">
        <f t="shared" si="4"/>
        <v>#DIV/0!</v>
      </c>
      <c r="P30" s="25">
        <f t="shared" si="9"/>
        <v>0</v>
      </c>
      <c r="Q30" s="25">
        <f t="shared" si="15"/>
        <v>0.36525210613495701</v>
      </c>
      <c r="S30" s="183">
        <v>43889</v>
      </c>
      <c r="T30" s="1">
        <v>43889</v>
      </c>
      <c r="U30" s="184">
        <v>4</v>
      </c>
      <c r="AB30" s="390">
        <v>43889</v>
      </c>
      <c r="AC30" s="27">
        <v>0</v>
      </c>
      <c r="AD30" s="27">
        <v>0</v>
      </c>
      <c r="AE30" s="391" t="e">
        <f t="shared" si="5"/>
        <v>#DIV/0!</v>
      </c>
      <c r="AF30" s="27">
        <v>0</v>
      </c>
      <c r="AG30" s="27">
        <v>0</v>
      </c>
      <c r="AH30" s="391" t="e">
        <f t="shared" si="6"/>
        <v>#DIV/0!</v>
      </c>
      <c r="AI30" s="393">
        <f t="shared" si="12"/>
        <v>0</v>
      </c>
      <c r="AJ30" s="393">
        <f t="shared" si="10"/>
        <v>0</v>
      </c>
      <c r="AK30" s="392">
        <f t="shared" si="13"/>
        <v>0</v>
      </c>
      <c r="AL30" s="391" t="e">
        <f t="shared" si="7"/>
        <v>#DIV/0!</v>
      </c>
      <c r="AM30" s="389">
        <f t="shared" si="14"/>
        <v>0</v>
      </c>
    </row>
    <row r="31" spans="1:39" s="25" customFormat="1" ht="15" customHeight="1" x14ac:dyDescent="0.2">
      <c r="A31" s="26">
        <v>43890</v>
      </c>
      <c r="B31" s="106">
        <v>43890</v>
      </c>
      <c r="C31" s="106"/>
      <c r="D31" s="27">
        <v>2</v>
      </c>
      <c r="E31" s="27">
        <v>0</v>
      </c>
      <c r="F31" s="3">
        <f t="shared" si="0"/>
        <v>0</v>
      </c>
      <c r="G31" s="27">
        <v>0</v>
      </c>
      <c r="H31" s="27">
        <v>0</v>
      </c>
      <c r="I31" s="3" t="e">
        <f t="shared" si="1"/>
        <v>#DIV/0!</v>
      </c>
      <c r="J31" s="3">
        <f t="shared" si="2"/>
        <v>2</v>
      </c>
      <c r="K31" s="25">
        <f t="shared" si="8"/>
        <v>0.18262605306747851</v>
      </c>
      <c r="L31" s="3">
        <f t="shared" si="3"/>
        <v>0</v>
      </c>
      <c r="M31" s="3">
        <f t="shared" si="11"/>
        <v>0</v>
      </c>
      <c r="N31" s="3">
        <f t="shared" si="4"/>
        <v>0</v>
      </c>
      <c r="P31" s="25">
        <f t="shared" si="9"/>
        <v>0</v>
      </c>
      <c r="Q31" s="25">
        <f t="shared" si="15"/>
        <v>0.36525210613495701</v>
      </c>
      <c r="S31" s="183">
        <v>43890</v>
      </c>
      <c r="T31" s="1">
        <v>43890</v>
      </c>
      <c r="U31" s="184">
        <v>4</v>
      </c>
      <c r="AB31" s="390">
        <v>43890</v>
      </c>
      <c r="AC31" s="27">
        <v>2</v>
      </c>
      <c r="AD31" s="27">
        <v>0</v>
      </c>
      <c r="AE31" s="391">
        <f t="shared" si="5"/>
        <v>0</v>
      </c>
      <c r="AF31" s="27">
        <v>0</v>
      </c>
      <c r="AG31" s="27">
        <v>0</v>
      </c>
      <c r="AH31" s="391" t="e">
        <f t="shared" si="6"/>
        <v>#DIV/0!</v>
      </c>
      <c r="AI31" s="393">
        <f t="shared" si="12"/>
        <v>2</v>
      </c>
      <c r="AJ31" s="393">
        <f t="shared" si="10"/>
        <v>0</v>
      </c>
      <c r="AK31" s="392">
        <f t="shared" si="13"/>
        <v>0</v>
      </c>
      <c r="AL31" s="391" t="e">
        <f t="shared" si="7"/>
        <v>#DIV/0!</v>
      </c>
      <c r="AM31" s="389">
        <f t="shared" si="14"/>
        <v>0</v>
      </c>
    </row>
    <row r="32" spans="1:39" s="25" customFormat="1" ht="15" customHeight="1" x14ac:dyDescent="0.2">
      <c r="A32" s="26">
        <v>43891</v>
      </c>
      <c r="B32" s="106">
        <v>43891</v>
      </c>
      <c r="C32" s="106"/>
      <c r="D32" s="27">
        <v>2</v>
      </c>
      <c r="E32" s="27">
        <v>0</v>
      </c>
      <c r="F32" s="3">
        <f t="shared" si="0"/>
        <v>0</v>
      </c>
      <c r="G32" s="27">
        <v>0</v>
      </c>
      <c r="H32" s="27">
        <v>0</v>
      </c>
      <c r="I32" s="3" t="e">
        <f t="shared" si="1"/>
        <v>#DIV/0!</v>
      </c>
      <c r="J32" s="3">
        <f t="shared" si="2"/>
        <v>2</v>
      </c>
      <c r="K32" s="25">
        <f t="shared" si="8"/>
        <v>0.18262605306747851</v>
      </c>
      <c r="L32" s="3">
        <f t="shared" si="3"/>
        <v>0</v>
      </c>
      <c r="M32" s="3">
        <f t="shared" si="11"/>
        <v>0</v>
      </c>
      <c r="N32" s="3">
        <f t="shared" si="4"/>
        <v>0</v>
      </c>
      <c r="P32" s="25">
        <f t="shared" si="9"/>
        <v>0</v>
      </c>
      <c r="Q32" s="25">
        <f t="shared" si="15"/>
        <v>0.54787815920243554</v>
      </c>
      <c r="S32" s="183">
        <v>43891</v>
      </c>
      <c r="T32" s="1">
        <v>43891</v>
      </c>
      <c r="U32" s="184">
        <v>6</v>
      </c>
      <c r="AB32" s="390">
        <v>43891</v>
      </c>
      <c r="AC32" s="27">
        <v>2</v>
      </c>
      <c r="AD32" s="27">
        <v>0</v>
      </c>
      <c r="AE32" s="391">
        <f t="shared" si="5"/>
        <v>0</v>
      </c>
      <c r="AF32" s="27">
        <v>0</v>
      </c>
      <c r="AG32" s="27">
        <v>0</v>
      </c>
      <c r="AH32" s="391" t="e">
        <f t="shared" si="6"/>
        <v>#DIV/0!</v>
      </c>
      <c r="AI32" s="393">
        <f t="shared" si="12"/>
        <v>2</v>
      </c>
      <c r="AJ32" s="393">
        <f t="shared" si="10"/>
        <v>0</v>
      </c>
      <c r="AK32" s="392">
        <f t="shared" si="13"/>
        <v>0</v>
      </c>
      <c r="AL32" s="391" t="e">
        <f t="shared" si="7"/>
        <v>#DIV/0!</v>
      </c>
      <c r="AM32" s="389">
        <f t="shared" si="14"/>
        <v>0</v>
      </c>
    </row>
    <row r="33" spans="1:39" s="25" customFormat="1" ht="15" customHeight="1" x14ac:dyDescent="0.2">
      <c r="A33" s="26">
        <v>43892</v>
      </c>
      <c r="B33" s="106">
        <v>43892</v>
      </c>
      <c r="C33" s="106"/>
      <c r="D33" s="27">
        <v>2</v>
      </c>
      <c r="E33" s="27">
        <v>0</v>
      </c>
      <c r="F33" s="3">
        <f t="shared" si="0"/>
        <v>0</v>
      </c>
      <c r="G33" s="27">
        <v>0</v>
      </c>
      <c r="H33" s="27">
        <v>0</v>
      </c>
      <c r="I33" s="3" t="e">
        <f t="shared" si="1"/>
        <v>#DIV/0!</v>
      </c>
      <c r="J33" s="3">
        <f t="shared" si="2"/>
        <v>2</v>
      </c>
      <c r="K33" s="25">
        <f t="shared" si="8"/>
        <v>0.18262605306747851</v>
      </c>
      <c r="L33" s="3">
        <f t="shared" si="3"/>
        <v>0</v>
      </c>
      <c r="M33" s="3">
        <f t="shared" si="11"/>
        <v>0</v>
      </c>
      <c r="N33" s="3">
        <f t="shared" si="4"/>
        <v>0</v>
      </c>
      <c r="P33" s="25">
        <f t="shared" si="9"/>
        <v>0</v>
      </c>
      <c r="Q33" s="25">
        <f t="shared" si="15"/>
        <v>0.82181723880365321</v>
      </c>
      <c r="S33" s="183">
        <v>43892</v>
      </c>
      <c r="T33" s="1">
        <v>43892</v>
      </c>
      <c r="U33" s="184">
        <v>9</v>
      </c>
      <c r="AB33" s="390">
        <v>43892</v>
      </c>
      <c r="AC33" s="27">
        <v>2</v>
      </c>
      <c r="AD33" s="27">
        <v>0</v>
      </c>
      <c r="AE33" s="391">
        <f t="shared" si="5"/>
        <v>0</v>
      </c>
      <c r="AF33" s="27">
        <v>0</v>
      </c>
      <c r="AG33" s="27">
        <v>0</v>
      </c>
      <c r="AH33" s="391" t="e">
        <f t="shared" si="6"/>
        <v>#DIV/0!</v>
      </c>
      <c r="AI33" s="393">
        <f t="shared" si="12"/>
        <v>2</v>
      </c>
      <c r="AJ33" s="393">
        <f t="shared" si="10"/>
        <v>0</v>
      </c>
      <c r="AK33" s="392">
        <f t="shared" si="13"/>
        <v>0</v>
      </c>
      <c r="AL33" s="391" t="e">
        <f t="shared" si="7"/>
        <v>#DIV/0!</v>
      </c>
      <c r="AM33" s="389">
        <f t="shared" si="14"/>
        <v>0</v>
      </c>
    </row>
    <row r="34" spans="1:39" s="25" customFormat="1" ht="15" customHeight="1" x14ac:dyDescent="0.2">
      <c r="A34" s="26">
        <v>43893</v>
      </c>
      <c r="B34" s="106">
        <v>43893</v>
      </c>
      <c r="C34" s="106"/>
      <c r="D34" s="27">
        <v>4</v>
      </c>
      <c r="E34" s="27">
        <v>0</v>
      </c>
      <c r="F34" s="3">
        <f t="shared" si="0"/>
        <v>0</v>
      </c>
      <c r="G34" s="27">
        <v>0</v>
      </c>
      <c r="H34" s="27">
        <v>0</v>
      </c>
      <c r="I34" s="3" t="e">
        <f t="shared" si="1"/>
        <v>#DIV/0!</v>
      </c>
      <c r="J34" s="3">
        <f t="shared" si="2"/>
        <v>4</v>
      </c>
      <c r="K34" s="25">
        <f t="shared" si="8"/>
        <v>0.36525210613495701</v>
      </c>
      <c r="L34" s="3">
        <f t="shared" si="3"/>
        <v>0</v>
      </c>
      <c r="M34" s="3">
        <f>L34+M33</f>
        <v>0</v>
      </c>
      <c r="N34" s="3">
        <f t="shared" si="4"/>
        <v>0</v>
      </c>
      <c r="P34" s="25">
        <f t="shared" si="9"/>
        <v>0</v>
      </c>
      <c r="Q34" s="25">
        <f t="shared" si="15"/>
        <v>0.9131302653373925</v>
      </c>
      <c r="S34" s="183">
        <v>43893</v>
      </c>
      <c r="T34" s="1">
        <v>43893</v>
      </c>
      <c r="U34" s="184">
        <v>10</v>
      </c>
      <c r="AB34" s="390">
        <v>43893</v>
      </c>
      <c r="AC34" s="27">
        <v>4</v>
      </c>
      <c r="AD34" s="27">
        <v>0</v>
      </c>
      <c r="AE34" s="391">
        <f t="shared" si="5"/>
        <v>0</v>
      </c>
      <c r="AF34" s="27">
        <v>0</v>
      </c>
      <c r="AG34" s="27">
        <v>0</v>
      </c>
      <c r="AH34" s="391" t="e">
        <f t="shared" si="6"/>
        <v>#DIV/0!</v>
      </c>
      <c r="AI34" s="393">
        <f t="shared" si="12"/>
        <v>4</v>
      </c>
      <c r="AJ34" s="393">
        <f t="shared" si="10"/>
        <v>0</v>
      </c>
      <c r="AK34" s="392">
        <f t="shared" si="13"/>
        <v>0</v>
      </c>
      <c r="AL34" s="391" t="e">
        <f t="shared" si="7"/>
        <v>#DIV/0!</v>
      </c>
      <c r="AM34" s="389">
        <f t="shared" si="14"/>
        <v>0</v>
      </c>
    </row>
    <row r="35" spans="1:39" s="25" customFormat="1" ht="15" customHeight="1" x14ac:dyDescent="0.2">
      <c r="A35" s="26">
        <v>43894</v>
      </c>
      <c r="B35" s="106">
        <v>43894</v>
      </c>
      <c r="C35" s="106"/>
      <c r="D35" s="27">
        <v>6</v>
      </c>
      <c r="E35" s="27">
        <v>0</v>
      </c>
      <c r="F35" s="3">
        <f t="shared" si="0"/>
        <v>0</v>
      </c>
      <c r="G35" s="27">
        <v>0</v>
      </c>
      <c r="H35" s="27">
        <v>0</v>
      </c>
      <c r="I35" s="3" t="e">
        <f t="shared" si="1"/>
        <v>#DIV/0!</v>
      </c>
      <c r="J35" s="3">
        <f t="shared" si="2"/>
        <v>6</v>
      </c>
      <c r="K35" s="25">
        <f t="shared" si="8"/>
        <v>0.54787815920243554</v>
      </c>
      <c r="L35" s="3">
        <f t="shared" si="3"/>
        <v>0</v>
      </c>
      <c r="M35" s="3">
        <f t="shared" si="11"/>
        <v>0</v>
      </c>
      <c r="N35" s="3">
        <f t="shared" si="4"/>
        <v>0</v>
      </c>
      <c r="P35" s="25">
        <f t="shared" si="9"/>
        <v>0</v>
      </c>
      <c r="Q35" s="25">
        <f t="shared" si="15"/>
        <v>1.0044432918711317</v>
      </c>
      <c r="S35" s="183">
        <v>43894</v>
      </c>
      <c r="T35" s="1">
        <v>43894</v>
      </c>
      <c r="U35" s="184">
        <v>11</v>
      </c>
      <c r="AB35" s="390">
        <v>43894</v>
      </c>
      <c r="AC35" s="27">
        <v>6</v>
      </c>
      <c r="AD35" s="27">
        <v>0</v>
      </c>
      <c r="AE35" s="391">
        <f t="shared" si="5"/>
        <v>0</v>
      </c>
      <c r="AF35" s="27">
        <v>0</v>
      </c>
      <c r="AG35" s="27">
        <v>0</v>
      </c>
      <c r="AH35" s="391" t="e">
        <f t="shared" si="6"/>
        <v>#DIV/0!</v>
      </c>
      <c r="AI35" s="393">
        <f t="shared" si="12"/>
        <v>6</v>
      </c>
      <c r="AJ35" s="393">
        <f t="shared" si="10"/>
        <v>0</v>
      </c>
      <c r="AK35" s="392">
        <f t="shared" si="13"/>
        <v>0</v>
      </c>
      <c r="AL35" s="391" t="e">
        <f t="shared" si="7"/>
        <v>#DIV/0!</v>
      </c>
      <c r="AM35" s="389">
        <f t="shared" si="14"/>
        <v>0</v>
      </c>
    </row>
    <row r="36" spans="1:39" s="25" customFormat="1" ht="15" customHeight="1" x14ac:dyDescent="0.2">
      <c r="A36" s="26">
        <v>43895</v>
      </c>
      <c r="B36" s="106">
        <v>43895</v>
      </c>
      <c r="C36" s="106"/>
      <c r="D36" s="27">
        <v>14</v>
      </c>
      <c r="E36" s="27">
        <v>0</v>
      </c>
      <c r="F36" s="3">
        <f t="shared" si="0"/>
        <v>0</v>
      </c>
      <c r="G36" s="27">
        <v>0</v>
      </c>
      <c r="H36" s="27">
        <v>0</v>
      </c>
      <c r="I36" s="3" t="e">
        <f t="shared" si="1"/>
        <v>#DIV/0!</v>
      </c>
      <c r="J36" s="3">
        <f t="shared" si="2"/>
        <v>14</v>
      </c>
      <c r="K36" s="25">
        <f t="shared" si="8"/>
        <v>1.2783823714723495</v>
      </c>
      <c r="L36" s="3">
        <f t="shared" si="3"/>
        <v>0</v>
      </c>
      <c r="M36" s="3">
        <f t="shared" si="11"/>
        <v>0</v>
      </c>
      <c r="N36" s="3">
        <f t="shared" si="4"/>
        <v>0</v>
      </c>
      <c r="P36" s="25">
        <f t="shared" si="9"/>
        <v>0</v>
      </c>
      <c r="Q36" s="25">
        <f t="shared" si="15"/>
        <v>1.461008424539828</v>
      </c>
      <c r="S36" s="183">
        <v>43895</v>
      </c>
      <c r="T36" s="1">
        <v>43895</v>
      </c>
      <c r="U36" s="184">
        <v>16</v>
      </c>
      <c r="AB36" s="390">
        <v>43895</v>
      </c>
      <c r="AC36" s="27">
        <v>11</v>
      </c>
      <c r="AD36" s="27">
        <v>0</v>
      </c>
      <c r="AE36" s="391">
        <f t="shared" si="5"/>
        <v>0</v>
      </c>
      <c r="AF36" s="27">
        <v>0</v>
      </c>
      <c r="AG36" s="27">
        <v>0</v>
      </c>
      <c r="AH36" s="391" t="e">
        <f t="shared" si="6"/>
        <v>#DIV/0!</v>
      </c>
      <c r="AI36" s="393">
        <f t="shared" si="12"/>
        <v>11</v>
      </c>
      <c r="AJ36" s="393">
        <f t="shared" si="10"/>
        <v>0</v>
      </c>
      <c r="AK36" s="392">
        <f t="shared" si="13"/>
        <v>0</v>
      </c>
      <c r="AL36" s="391" t="e">
        <f t="shared" si="7"/>
        <v>#DIV/0!</v>
      </c>
      <c r="AM36" s="389">
        <f t="shared" si="14"/>
        <v>0</v>
      </c>
    </row>
    <row r="37" spans="1:39" s="25" customFormat="1" ht="15" customHeight="1" x14ac:dyDescent="0.2">
      <c r="A37" s="26">
        <v>43896</v>
      </c>
      <c r="B37" s="106">
        <v>43896</v>
      </c>
      <c r="C37" s="106"/>
      <c r="D37" s="27">
        <v>4</v>
      </c>
      <c r="E37" s="27">
        <v>0</v>
      </c>
      <c r="F37" s="3">
        <f t="shared" si="0"/>
        <v>0</v>
      </c>
      <c r="G37" s="27">
        <v>0</v>
      </c>
      <c r="H37" s="27">
        <v>0</v>
      </c>
      <c r="I37" s="3" t="e">
        <f t="shared" si="1"/>
        <v>#DIV/0!</v>
      </c>
      <c r="J37" s="3">
        <f t="shared" si="2"/>
        <v>4</v>
      </c>
      <c r="K37" s="25">
        <f t="shared" si="8"/>
        <v>0.36525210613495701</v>
      </c>
      <c r="L37" s="3">
        <f t="shared" si="3"/>
        <v>0</v>
      </c>
      <c r="M37" s="3">
        <f t="shared" si="11"/>
        <v>0</v>
      </c>
      <c r="N37" s="3">
        <f t="shared" si="4"/>
        <v>0</v>
      </c>
      <c r="P37" s="25">
        <f t="shared" si="9"/>
        <v>0</v>
      </c>
      <c r="Q37" s="25">
        <f t="shared" si="15"/>
        <v>1.9175735572085242</v>
      </c>
      <c r="S37" s="183">
        <v>43896</v>
      </c>
      <c r="T37" s="1">
        <v>43896</v>
      </c>
      <c r="U37" s="184">
        <v>21</v>
      </c>
      <c r="AB37" s="390">
        <v>43896</v>
      </c>
      <c r="AC37" s="27">
        <v>3</v>
      </c>
      <c r="AD37" s="27">
        <v>0</v>
      </c>
      <c r="AE37" s="391">
        <f t="shared" si="5"/>
        <v>0</v>
      </c>
      <c r="AF37" s="27">
        <v>0</v>
      </c>
      <c r="AG37" s="27">
        <v>0</v>
      </c>
      <c r="AH37" s="391" t="e">
        <f t="shared" si="6"/>
        <v>#DIV/0!</v>
      </c>
      <c r="AI37" s="393">
        <f t="shared" si="12"/>
        <v>3</v>
      </c>
      <c r="AJ37" s="393">
        <f t="shared" si="10"/>
        <v>0</v>
      </c>
      <c r="AK37" s="392">
        <f t="shared" si="13"/>
        <v>0</v>
      </c>
      <c r="AL37" s="391" t="e">
        <f t="shared" si="7"/>
        <v>#DIV/0!</v>
      </c>
      <c r="AM37" s="389">
        <f t="shared" si="14"/>
        <v>0</v>
      </c>
    </row>
    <row r="38" spans="1:39" s="25" customFormat="1" ht="15" customHeight="1" x14ac:dyDescent="0.2">
      <c r="A38" s="26">
        <v>43897</v>
      </c>
      <c r="B38" s="106">
        <v>43897</v>
      </c>
      <c r="C38" s="106"/>
      <c r="D38" s="27">
        <v>12</v>
      </c>
      <c r="E38" s="27">
        <v>0</v>
      </c>
      <c r="F38" s="3">
        <f t="shared" si="0"/>
        <v>0</v>
      </c>
      <c r="G38" s="27">
        <v>0</v>
      </c>
      <c r="H38" s="27">
        <v>0</v>
      </c>
      <c r="I38" s="3" t="e">
        <f t="shared" si="1"/>
        <v>#DIV/0!</v>
      </c>
      <c r="J38" s="3">
        <f t="shared" si="2"/>
        <v>12</v>
      </c>
      <c r="K38" s="25">
        <f t="shared" si="8"/>
        <v>1.0957563184048711</v>
      </c>
      <c r="L38" s="3">
        <f t="shared" si="3"/>
        <v>0</v>
      </c>
      <c r="M38" s="3">
        <f t="shared" si="11"/>
        <v>0</v>
      </c>
      <c r="N38" s="3">
        <f t="shared" si="4"/>
        <v>0</v>
      </c>
      <c r="P38" s="25">
        <f t="shared" si="9"/>
        <v>0</v>
      </c>
      <c r="Q38" s="25">
        <f t="shared" si="15"/>
        <v>2.1915126368097422</v>
      </c>
      <c r="S38" s="183">
        <v>43897</v>
      </c>
      <c r="T38" s="1">
        <v>43897</v>
      </c>
      <c r="U38" s="184">
        <v>24</v>
      </c>
      <c r="AB38" s="390">
        <v>43897</v>
      </c>
      <c r="AC38" s="27">
        <v>11</v>
      </c>
      <c r="AD38" s="27">
        <v>0</v>
      </c>
      <c r="AE38" s="391">
        <f t="shared" si="5"/>
        <v>0</v>
      </c>
      <c r="AF38" s="27">
        <v>0</v>
      </c>
      <c r="AG38" s="27">
        <v>0</v>
      </c>
      <c r="AH38" s="391" t="e">
        <f t="shared" si="6"/>
        <v>#DIV/0!</v>
      </c>
      <c r="AI38" s="393">
        <f t="shared" si="12"/>
        <v>11</v>
      </c>
      <c r="AJ38" s="393">
        <f t="shared" si="10"/>
        <v>0</v>
      </c>
      <c r="AK38" s="392">
        <f t="shared" si="13"/>
        <v>0</v>
      </c>
      <c r="AL38" s="391" t="e">
        <f t="shared" si="7"/>
        <v>#DIV/0!</v>
      </c>
      <c r="AM38" s="389">
        <f t="shared" si="14"/>
        <v>0</v>
      </c>
    </row>
    <row r="39" spans="1:39" s="25" customFormat="1" ht="15" customHeight="1" x14ac:dyDescent="0.2">
      <c r="A39" s="26">
        <v>43898</v>
      </c>
      <c r="B39" s="106">
        <v>43898</v>
      </c>
      <c r="C39" s="106"/>
      <c r="D39" s="27">
        <v>11</v>
      </c>
      <c r="E39" s="27">
        <v>0</v>
      </c>
      <c r="F39" s="3">
        <f t="shared" si="0"/>
        <v>0</v>
      </c>
      <c r="G39" s="27">
        <v>0</v>
      </c>
      <c r="H39" s="27">
        <v>0</v>
      </c>
      <c r="I39" s="3" t="e">
        <f t="shared" si="1"/>
        <v>#DIV/0!</v>
      </c>
      <c r="J39" s="3">
        <f t="shared" si="2"/>
        <v>11</v>
      </c>
      <c r="K39" s="25">
        <f t="shared" si="8"/>
        <v>1.0044432918711317</v>
      </c>
      <c r="L39" s="3">
        <f t="shared" si="3"/>
        <v>0</v>
      </c>
      <c r="M39" s="3">
        <f t="shared" si="11"/>
        <v>0</v>
      </c>
      <c r="N39" s="3">
        <f t="shared" si="4"/>
        <v>0</v>
      </c>
      <c r="P39" s="25">
        <f t="shared" si="9"/>
        <v>0</v>
      </c>
      <c r="Q39" s="25">
        <f t="shared" si="15"/>
        <v>2.9220168490796561</v>
      </c>
      <c r="S39" s="183">
        <v>43898</v>
      </c>
      <c r="T39" s="1">
        <v>43898</v>
      </c>
      <c r="U39" s="184">
        <v>32</v>
      </c>
      <c r="AB39" s="390">
        <v>43898</v>
      </c>
      <c r="AC39" s="27">
        <v>7</v>
      </c>
      <c r="AD39" s="27">
        <v>0</v>
      </c>
      <c r="AE39" s="391">
        <f t="shared" si="5"/>
        <v>0</v>
      </c>
      <c r="AF39" s="27">
        <v>0</v>
      </c>
      <c r="AG39" s="27">
        <v>0</v>
      </c>
      <c r="AH39" s="391" t="e">
        <f t="shared" si="6"/>
        <v>#DIV/0!</v>
      </c>
      <c r="AI39" s="393">
        <f t="shared" si="12"/>
        <v>7</v>
      </c>
      <c r="AJ39" s="393">
        <f t="shared" si="10"/>
        <v>0</v>
      </c>
      <c r="AK39" s="392">
        <f t="shared" si="13"/>
        <v>0</v>
      </c>
      <c r="AL39" s="391" t="e">
        <f t="shared" si="7"/>
        <v>#DIV/0!</v>
      </c>
      <c r="AM39" s="389">
        <f t="shared" si="14"/>
        <v>1.3157894736842104</v>
      </c>
    </row>
    <row r="40" spans="1:39" s="25" customFormat="1" ht="15" customHeight="1" x14ac:dyDescent="0.2">
      <c r="A40" s="26">
        <v>43899</v>
      </c>
      <c r="B40" s="106">
        <v>43899</v>
      </c>
      <c r="C40" s="106"/>
      <c r="D40" s="27">
        <v>0</v>
      </c>
      <c r="E40" s="27">
        <v>0</v>
      </c>
      <c r="F40" s="3" t="e">
        <f t="shared" si="0"/>
        <v>#DIV/0!</v>
      </c>
      <c r="G40" s="27">
        <v>0</v>
      </c>
      <c r="H40" s="27">
        <v>0</v>
      </c>
      <c r="I40" s="3" t="e">
        <f t="shared" si="1"/>
        <v>#DIV/0!</v>
      </c>
      <c r="J40" s="3">
        <f t="shared" si="2"/>
        <v>0</v>
      </c>
      <c r="K40" s="25">
        <f t="shared" si="8"/>
        <v>0</v>
      </c>
      <c r="L40" s="3">
        <f t="shared" si="3"/>
        <v>0</v>
      </c>
      <c r="M40" s="3">
        <f t="shared" si="11"/>
        <v>0</v>
      </c>
      <c r="N40" s="3" t="e">
        <f t="shared" si="4"/>
        <v>#DIV/0!</v>
      </c>
      <c r="P40" s="25">
        <f t="shared" si="9"/>
        <v>0</v>
      </c>
      <c r="Q40" s="25">
        <f t="shared" si="15"/>
        <v>3.65252106134957</v>
      </c>
      <c r="S40" s="183">
        <v>43899</v>
      </c>
      <c r="T40" s="1">
        <v>43899</v>
      </c>
      <c r="U40" s="184">
        <v>40</v>
      </c>
      <c r="AB40" s="390">
        <v>43899</v>
      </c>
      <c r="AC40" s="27">
        <v>0</v>
      </c>
      <c r="AD40" s="27">
        <v>0</v>
      </c>
      <c r="AE40" s="391" t="e">
        <f t="shared" si="5"/>
        <v>#DIV/0!</v>
      </c>
      <c r="AF40" s="27">
        <v>0</v>
      </c>
      <c r="AG40" s="27">
        <v>0</v>
      </c>
      <c r="AH40" s="391" t="e">
        <f t="shared" si="6"/>
        <v>#DIV/0!</v>
      </c>
      <c r="AI40" s="393">
        <f t="shared" si="12"/>
        <v>0</v>
      </c>
      <c r="AJ40" s="393">
        <f t="shared" si="10"/>
        <v>0</v>
      </c>
      <c r="AK40" s="392">
        <f t="shared" si="13"/>
        <v>0</v>
      </c>
      <c r="AL40" s="391" t="e">
        <f t="shared" si="7"/>
        <v>#DIV/0!</v>
      </c>
      <c r="AM40" s="389">
        <f t="shared" si="14"/>
        <v>1.9230769230769231</v>
      </c>
    </row>
    <row r="41" spans="1:39" s="25" customFormat="1" ht="15" customHeight="1" x14ac:dyDescent="0.2">
      <c r="A41" s="26">
        <v>43900</v>
      </c>
      <c r="B41" s="106">
        <v>43900</v>
      </c>
      <c r="C41" s="106"/>
      <c r="D41" s="27">
        <v>13</v>
      </c>
      <c r="E41" s="27">
        <v>0</v>
      </c>
      <c r="F41" s="3">
        <f t="shared" si="0"/>
        <v>0</v>
      </c>
      <c r="G41" s="27">
        <v>0</v>
      </c>
      <c r="H41" s="27">
        <v>0</v>
      </c>
      <c r="I41" s="3" t="e">
        <f t="shared" si="1"/>
        <v>#DIV/0!</v>
      </c>
      <c r="J41" s="3">
        <f t="shared" si="2"/>
        <v>13</v>
      </c>
      <c r="K41" s="25">
        <f t="shared" si="8"/>
        <v>1.1870693449386103</v>
      </c>
      <c r="L41" s="3">
        <f t="shared" si="3"/>
        <v>0</v>
      </c>
      <c r="M41" s="3">
        <f>L41+M40</f>
        <v>0</v>
      </c>
      <c r="N41" s="3">
        <f t="shared" si="4"/>
        <v>0</v>
      </c>
      <c r="P41" s="25">
        <f t="shared" si="9"/>
        <v>0</v>
      </c>
      <c r="Q41" s="25">
        <f t="shared" si="15"/>
        <v>4.2917122470857452</v>
      </c>
      <c r="S41" s="183">
        <v>43900</v>
      </c>
      <c r="T41" s="1">
        <v>43900</v>
      </c>
      <c r="U41" s="184">
        <v>47</v>
      </c>
      <c r="AB41" s="390">
        <v>43900</v>
      </c>
      <c r="AC41" s="27">
        <v>11</v>
      </c>
      <c r="AD41" s="27">
        <v>0</v>
      </c>
      <c r="AE41" s="391">
        <f t="shared" si="5"/>
        <v>0</v>
      </c>
      <c r="AF41" s="27">
        <v>0</v>
      </c>
      <c r="AG41" s="27">
        <v>0</v>
      </c>
      <c r="AH41" s="391" t="e">
        <f t="shared" si="6"/>
        <v>#DIV/0!</v>
      </c>
      <c r="AI41" s="393">
        <f t="shared" si="12"/>
        <v>11</v>
      </c>
      <c r="AJ41" s="393">
        <f t="shared" si="10"/>
        <v>0</v>
      </c>
      <c r="AK41" s="392">
        <f t="shared" si="13"/>
        <v>0</v>
      </c>
      <c r="AL41" s="391" t="e">
        <f t="shared" si="7"/>
        <v>#DIV/0!</v>
      </c>
      <c r="AM41" s="389">
        <f t="shared" si="14"/>
        <v>2.3952095808383236</v>
      </c>
    </row>
    <row r="42" spans="1:39" s="25" customFormat="1" ht="15" customHeight="1" x14ac:dyDescent="0.2">
      <c r="A42" s="26">
        <v>43901</v>
      </c>
      <c r="B42" s="106">
        <v>43901</v>
      </c>
      <c r="C42" s="106"/>
      <c r="D42" s="27">
        <v>47</v>
      </c>
      <c r="E42" s="27">
        <v>2</v>
      </c>
      <c r="F42" s="3">
        <f t="shared" si="0"/>
        <v>4.2553191489361701</v>
      </c>
      <c r="G42" s="27">
        <v>0</v>
      </c>
      <c r="H42" s="27">
        <v>0</v>
      </c>
      <c r="I42" s="3" t="e">
        <f t="shared" si="1"/>
        <v>#DIV/0!</v>
      </c>
      <c r="J42" s="3">
        <f t="shared" si="2"/>
        <v>47</v>
      </c>
      <c r="K42" s="25">
        <f t="shared" si="8"/>
        <v>4.2917122470857452</v>
      </c>
      <c r="L42" s="3">
        <f t="shared" si="3"/>
        <v>2</v>
      </c>
      <c r="M42" s="3">
        <f>L42+M41</f>
        <v>2</v>
      </c>
      <c r="N42" s="3">
        <f t="shared" si="4"/>
        <v>4.2553191489361701</v>
      </c>
      <c r="P42" s="25">
        <f t="shared" si="9"/>
        <v>0.18262605306747851</v>
      </c>
      <c r="Q42" s="25">
        <f t="shared" si="15"/>
        <v>5.1135294858893978</v>
      </c>
      <c r="S42" s="183">
        <v>43901</v>
      </c>
      <c r="T42" s="1">
        <v>43901</v>
      </c>
      <c r="U42" s="184">
        <v>56</v>
      </c>
      <c r="AB42" s="390">
        <v>43901</v>
      </c>
      <c r="AC42" s="27">
        <v>33</v>
      </c>
      <c r="AD42" s="27">
        <v>1</v>
      </c>
      <c r="AE42" s="391">
        <f t="shared" si="5"/>
        <v>3.0303030303030303</v>
      </c>
      <c r="AF42" s="27">
        <v>0</v>
      </c>
      <c r="AG42" s="27">
        <v>0</v>
      </c>
      <c r="AH42" s="391" t="e">
        <f t="shared" si="6"/>
        <v>#DIV/0!</v>
      </c>
      <c r="AI42" s="393">
        <f t="shared" si="12"/>
        <v>33</v>
      </c>
      <c r="AJ42" s="393">
        <f t="shared" si="10"/>
        <v>1</v>
      </c>
      <c r="AK42" s="392">
        <f t="shared" si="13"/>
        <v>1</v>
      </c>
      <c r="AL42" s="391">
        <f t="shared" si="7"/>
        <v>100</v>
      </c>
      <c r="AM42" s="389">
        <f t="shared" si="14"/>
        <v>2.5362318840579712</v>
      </c>
    </row>
    <row r="43" spans="1:39" s="25" customFormat="1" ht="15" customHeight="1" x14ac:dyDescent="0.2">
      <c r="A43" s="26">
        <v>43902</v>
      </c>
      <c r="B43" s="106">
        <v>43902</v>
      </c>
      <c r="C43" s="106"/>
      <c r="D43" s="27">
        <v>58</v>
      </c>
      <c r="E43" s="27">
        <v>1</v>
      </c>
      <c r="F43" s="3">
        <f t="shared" si="0"/>
        <v>1.7241379310344827</v>
      </c>
      <c r="G43" s="27">
        <v>0</v>
      </c>
      <c r="H43" s="27">
        <v>0</v>
      </c>
      <c r="I43" s="3" t="e">
        <f t="shared" si="1"/>
        <v>#DIV/0!</v>
      </c>
      <c r="J43" s="3">
        <f t="shared" si="2"/>
        <v>58</v>
      </c>
      <c r="K43" s="25">
        <f t="shared" si="8"/>
        <v>5.2961555389568762</v>
      </c>
      <c r="L43" s="3">
        <f t="shared" si="3"/>
        <v>1</v>
      </c>
      <c r="M43" s="3">
        <f>L43+M42</f>
        <v>3</v>
      </c>
      <c r="N43" s="3">
        <f t="shared" si="4"/>
        <v>1.7241379310344827</v>
      </c>
      <c r="O43" s="25">
        <f t="shared" ref="O43:O106" si="16">(L40+L41+L42+L43+L44+L45+L46)/(J40+J41+J42+J43+J44+J45+J46)*100</f>
        <v>2.42914979757085</v>
      </c>
      <c r="P43" s="25">
        <f t="shared" si="9"/>
        <v>9.1313026533739253E-2</v>
      </c>
      <c r="Q43" s="25">
        <f t="shared" si="15"/>
        <v>6.3919118573617473</v>
      </c>
      <c r="S43" s="183">
        <v>43902</v>
      </c>
      <c r="T43" s="1">
        <v>43902</v>
      </c>
      <c r="U43" s="184">
        <v>70</v>
      </c>
      <c r="AB43" s="390">
        <v>43902</v>
      </c>
      <c r="AC43" s="27">
        <v>39</v>
      </c>
      <c r="AD43" s="27">
        <v>1</v>
      </c>
      <c r="AE43" s="391">
        <f t="shared" si="5"/>
        <v>2.5641025641025639</v>
      </c>
      <c r="AF43" s="27">
        <v>0</v>
      </c>
      <c r="AG43" s="27">
        <v>0</v>
      </c>
      <c r="AH43" s="391" t="e">
        <f t="shared" si="6"/>
        <v>#DIV/0!</v>
      </c>
      <c r="AI43" s="393">
        <f t="shared" si="12"/>
        <v>39</v>
      </c>
      <c r="AJ43" s="393">
        <f t="shared" si="10"/>
        <v>1</v>
      </c>
      <c r="AK43" s="392">
        <f t="shared" si="13"/>
        <v>2</v>
      </c>
      <c r="AL43" s="391">
        <f t="shared" si="7"/>
        <v>200</v>
      </c>
      <c r="AM43" s="389">
        <f t="shared" si="14"/>
        <v>2.168021680216802</v>
      </c>
    </row>
    <row r="44" spans="1:39" s="25" customFormat="1" ht="15" customHeight="1" x14ac:dyDescent="0.2">
      <c r="A44" s="26">
        <v>43903</v>
      </c>
      <c r="B44" s="106">
        <v>43903</v>
      </c>
      <c r="C44" s="106"/>
      <c r="D44" s="27">
        <v>86</v>
      </c>
      <c r="E44" s="27">
        <v>4</v>
      </c>
      <c r="F44" s="3">
        <f t="shared" si="0"/>
        <v>4.6511627906976747</v>
      </c>
      <c r="G44" s="27">
        <v>2</v>
      </c>
      <c r="H44" s="27">
        <v>0</v>
      </c>
      <c r="I44" s="3">
        <f t="shared" si="1"/>
        <v>0</v>
      </c>
      <c r="J44" s="3">
        <f t="shared" si="2"/>
        <v>88</v>
      </c>
      <c r="K44" s="25">
        <f t="shared" si="8"/>
        <v>8.0355463349690535</v>
      </c>
      <c r="L44" s="3">
        <f t="shared" si="3"/>
        <v>4</v>
      </c>
      <c r="M44" s="3">
        <f t="shared" si="11"/>
        <v>7</v>
      </c>
      <c r="N44" s="3">
        <f t="shared" si="4"/>
        <v>4.5454545454545459</v>
      </c>
      <c r="O44" s="25">
        <f t="shared" si="16"/>
        <v>2.2375215146299485</v>
      </c>
      <c r="P44" s="25">
        <f t="shared" si="9"/>
        <v>0.36525210613495701</v>
      </c>
      <c r="Q44" s="25">
        <f t="shared" ref="Q44:Q68" si="17">U44/($Z$4/100000)</f>
        <v>8.4007984411040102</v>
      </c>
      <c r="S44" s="183">
        <v>43903</v>
      </c>
      <c r="T44" s="1">
        <v>43903</v>
      </c>
      <c r="U44" s="184">
        <v>92</v>
      </c>
      <c r="AB44" s="390">
        <v>43903</v>
      </c>
      <c r="AC44" s="27">
        <v>65</v>
      </c>
      <c r="AD44" s="27">
        <v>2</v>
      </c>
      <c r="AE44" s="391">
        <f t="shared" si="5"/>
        <v>3.0769230769230771</v>
      </c>
      <c r="AF44" s="27">
        <v>1</v>
      </c>
      <c r="AG44" s="27">
        <v>0</v>
      </c>
      <c r="AH44" s="391">
        <f t="shared" si="6"/>
        <v>0</v>
      </c>
      <c r="AI44" s="393">
        <f t="shared" si="12"/>
        <v>66</v>
      </c>
      <c r="AJ44" s="393">
        <f t="shared" si="10"/>
        <v>2</v>
      </c>
      <c r="AK44" s="392">
        <f t="shared" si="13"/>
        <v>4</v>
      </c>
      <c r="AL44" s="391">
        <f t="shared" si="7"/>
        <v>200</v>
      </c>
      <c r="AM44" s="389">
        <f t="shared" si="14"/>
        <v>2.0089285714285716</v>
      </c>
    </row>
    <row r="45" spans="1:39" s="25" customFormat="1" ht="15" customHeight="1" x14ac:dyDescent="0.2">
      <c r="A45" s="26">
        <v>43904</v>
      </c>
      <c r="B45" s="106">
        <v>43904</v>
      </c>
      <c r="C45" s="106"/>
      <c r="D45" s="27">
        <v>163</v>
      </c>
      <c r="E45" s="27">
        <v>3</v>
      </c>
      <c r="F45" s="3">
        <f t="shared" si="0"/>
        <v>1.8404907975460123</v>
      </c>
      <c r="G45" s="27">
        <v>0</v>
      </c>
      <c r="H45" s="27">
        <v>0</v>
      </c>
      <c r="I45" s="3" t="e">
        <f t="shared" si="1"/>
        <v>#DIV/0!</v>
      </c>
      <c r="J45" s="3">
        <f t="shared" si="2"/>
        <v>163</v>
      </c>
      <c r="K45" s="25">
        <f t="shared" si="8"/>
        <v>14.884023324999498</v>
      </c>
      <c r="L45" s="3">
        <f t="shared" si="3"/>
        <v>3</v>
      </c>
      <c r="M45" s="3">
        <f>L45+M44</f>
        <v>10</v>
      </c>
      <c r="N45" s="3">
        <f t="shared" si="4"/>
        <v>1.8404907975460123</v>
      </c>
      <c r="O45" s="25">
        <f t="shared" si="16"/>
        <v>1.9498607242339834</v>
      </c>
      <c r="P45" s="25">
        <f t="shared" si="9"/>
        <v>0.27393907960121777</v>
      </c>
      <c r="Q45" s="25">
        <f t="shared" si="17"/>
        <v>10.044432918711317</v>
      </c>
      <c r="S45" s="183">
        <v>43904</v>
      </c>
      <c r="T45" s="1">
        <v>43904</v>
      </c>
      <c r="U45" s="184">
        <v>110</v>
      </c>
      <c r="AB45" s="390">
        <v>43904</v>
      </c>
      <c r="AC45" s="27">
        <v>120</v>
      </c>
      <c r="AD45" s="27">
        <v>3</v>
      </c>
      <c r="AE45" s="391">
        <f t="shared" si="5"/>
        <v>2.5</v>
      </c>
      <c r="AF45" s="27">
        <v>0</v>
      </c>
      <c r="AG45" s="27">
        <v>0</v>
      </c>
      <c r="AH45" s="391" t="e">
        <f t="shared" si="6"/>
        <v>#DIV/0!</v>
      </c>
      <c r="AI45" s="393">
        <f t="shared" si="12"/>
        <v>120</v>
      </c>
      <c r="AJ45" s="393">
        <f t="shared" si="10"/>
        <v>3</v>
      </c>
      <c r="AK45" s="392">
        <f t="shared" si="13"/>
        <v>7</v>
      </c>
      <c r="AL45" s="391">
        <f t="shared" si="7"/>
        <v>233.33333333333334</v>
      </c>
      <c r="AM45" s="389">
        <f t="shared" si="14"/>
        <v>1.5761821366024518</v>
      </c>
    </row>
    <row r="46" spans="1:39" s="25" customFormat="1" ht="15" customHeight="1" x14ac:dyDescent="0.2">
      <c r="A46" s="26">
        <v>43905</v>
      </c>
      <c r="B46" s="106">
        <v>43905</v>
      </c>
      <c r="C46" s="106"/>
      <c r="D46" s="27">
        <v>125</v>
      </c>
      <c r="E46" s="27">
        <v>2</v>
      </c>
      <c r="F46" s="3">
        <f t="shared" si="0"/>
        <v>1.6</v>
      </c>
      <c r="G46" s="27">
        <v>0</v>
      </c>
      <c r="H46" s="27">
        <v>0</v>
      </c>
      <c r="I46" s="3" t="e">
        <f t="shared" si="1"/>
        <v>#DIV/0!</v>
      </c>
      <c r="J46" s="3">
        <f t="shared" si="2"/>
        <v>125</v>
      </c>
      <c r="K46" s="25">
        <f t="shared" si="8"/>
        <v>11.414128316717406</v>
      </c>
      <c r="L46" s="3">
        <f t="shared" si="3"/>
        <v>2</v>
      </c>
      <c r="M46" s="3">
        <f t="shared" si="11"/>
        <v>12</v>
      </c>
      <c r="N46" s="3">
        <f t="shared" si="4"/>
        <v>1.6</v>
      </c>
      <c r="O46" s="25">
        <f t="shared" si="16"/>
        <v>1.882845188284519</v>
      </c>
      <c r="P46" s="25">
        <f t="shared" si="9"/>
        <v>0.18262605306747851</v>
      </c>
      <c r="Q46" s="25">
        <f t="shared" si="17"/>
        <v>12.3272585820548</v>
      </c>
      <c r="S46" s="183">
        <v>43905</v>
      </c>
      <c r="T46" s="1">
        <v>43905</v>
      </c>
      <c r="U46" s="184">
        <v>135</v>
      </c>
      <c r="AB46" s="390">
        <v>43905</v>
      </c>
      <c r="AC46" s="27">
        <v>100</v>
      </c>
      <c r="AD46" s="27">
        <v>1</v>
      </c>
      <c r="AE46" s="391">
        <f t="shared" si="5"/>
        <v>1</v>
      </c>
      <c r="AF46" s="27">
        <v>0</v>
      </c>
      <c r="AG46" s="27">
        <v>0</v>
      </c>
      <c r="AH46" s="391" t="e">
        <f t="shared" si="6"/>
        <v>#DIV/0!</v>
      </c>
      <c r="AI46" s="393">
        <f t="shared" si="12"/>
        <v>100</v>
      </c>
      <c r="AJ46" s="393">
        <f t="shared" si="10"/>
        <v>1</v>
      </c>
      <c r="AK46" s="392">
        <f t="shared" si="13"/>
        <v>8</v>
      </c>
      <c r="AL46" s="391">
        <f t="shared" si="7"/>
        <v>800</v>
      </c>
      <c r="AM46" s="389">
        <f t="shared" si="14"/>
        <v>1.476510067114094</v>
      </c>
    </row>
    <row r="47" spans="1:39" s="25" customFormat="1" ht="15" customHeight="1" x14ac:dyDescent="0.2">
      <c r="A47" s="26">
        <v>43906</v>
      </c>
      <c r="B47" s="106">
        <v>43906</v>
      </c>
      <c r="C47" s="106"/>
      <c r="D47" s="27">
        <v>87</v>
      </c>
      <c r="E47" s="27">
        <v>1</v>
      </c>
      <c r="F47" s="3">
        <f t="shared" si="0"/>
        <v>1.1494252873563218</v>
      </c>
      <c r="G47" s="27">
        <v>0</v>
      </c>
      <c r="H47" s="27">
        <v>0</v>
      </c>
      <c r="I47" s="3" t="e">
        <f t="shared" si="1"/>
        <v>#DIV/0!</v>
      </c>
      <c r="J47" s="3">
        <f t="shared" si="2"/>
        <v>87</v>
      </c>
      <c r="K47" s="25">
        <f t="shared" si="8"/>
        <v>7.9442333084353143</v>
      </c>
      <c r="L47" s="3">
        <f t="shared" si="3"/>
        <v>1</v>
      </c>
      <c r="M47" s="3">
        <f t="shared" si="11"/>
        <v>13</v>
      </c>
      <c r="N47" s="3">
        <f t="shared" si="4"/>
        <v>1.1494252873563218</v>
      </c>
      <c r="O47" s="25">
        <f t="shared" si="16"/>
        <v>1.89873417721519</v>
      </c>
      <c r="P47" s="25">
        <f t="shared" si="9"/>
        <v>9.1313026533739253E-2</v>
      </c>
      <c r="Q47" s="25">
        <f t="shared" si="17"/>
        <v>13.42301490045967</v>
      </c>
      <c r="S47" s="183">
        <v>43906</v>
      </c>
      <c r="T47" s="1">
        <v>43906</v>
      </c>
      <c r="U47" s="184">
        <v>147</v>
      </c>
      <c r="AB47" s="390">
        <v>43906</v>
      </c>
      <c r="AC47" s="27">
        <v>79</v>
      </c>
      <c r="AD47" s="27">
        <v>1</v>
      </c>
      <c r="AE47" s="391">
        <f t="shared" si="5"/>
        <v>1.2658227848101267</v>
      </c>
      <c r="AF47" s="27">
        <v>0</v>
      </c>
      <c r="AG47" s="27">
        <v>0</v>
      </c>
      <c r="AH47" s="391" t="e">
        <f t="shared" si="6"/>
        <v>#DIV/0!</v>
      </c>
      <c r="AI47" s="393">
        <f t="shared" si="12"/>
        <v>79</v>
      </c>
      <c r="AJ47" s="393">
        <f t="shared" si="10"/>
        <v>1</v>
      </c>
      <c r="AK47" s="392">
        <f t="shared" si="13"/>
        <v>9</v>
      </c>
      <c r="AL47" s="391">
        <f t="shared" si="7"/>
        <v>900</v>
      </c>
      <c r="AM47" s="389">
        <f t="shared" si="14"/>
        <v>1.6826923076923077</v>
      </c>
    </row>
    <row r="48" spans="1:39" s="25" customFormat="1" ht="15" customHeight="1" x14ac:dyDescent="0.2">
      <c r="A48" s="26">
        <v>43907</v>
      </c>
      <c r="B48" s="106">
        <v>43907</v>
      </c>
      <c r="C48" s="106"/>
      <c r="D48" s="27">
        <v>146</v>
      </c>
      <c r="E48" s="27">
        <v>1</v>
      </c>
      <c r="F48" s="3">
        <f t="shared" si="0"/>
        <v>0.68493150684931503</v>
      </c>
      <c r="G48" s="27">
        <v>4</v>
      </c>
      <c r="H48" s="27">
        <v>0</v>
      </c>
      <c r="I48" s="3">
        <f t="shared" si="1"/>
        <v>0</v>
      </c>
      <c r="J48" s="3">
        <f t="shared" si="2"/>
        <v>150</v>
      </c>
      <c r="K48" s="25">
        <f t="shared" si="8"/>
        <v>13.696953980060888</v>
      </c>
      <c r="L48" s="3">
        <f t="shared" si="3"/>
        <v>1</v>
      </c>
      <c r="M48" s="3">
        <f t="shared" si="11"/>
        <v>14</v>
      </c>
      <c r="N48" s="3">
        <f t="shared" si="4"/>
        <v>0.66666666666666674</v>
      </c>
      <c r="O48" s="25">
        <f t="shared" si="16"/>
        <v>1.5673981191222568</v>
      </c>
      <c r="P48" s="25">
        <f t="shared" si="9"/>
        <v>9.1313026533739253E-2</v>
      </c>
      <c r="Q48" s="25">
        <f t="shared" si="17"/>
        <v>15.431901484201934</v>
      </c>
      <c r="S48" s="183">
        <v>43907</v>
      </c>
      <c r="T48" s="1">
        <v>43907</v>
      </c>
      <c r="U48" s="184">
        <v>169</v>
      </c>
      <c r="AB48" s="390">
        <v>43907</v>
      </c>
      <c r="AC48" s="27">
        <v>130</v>
      </c>
      <c r="AD48" s="27">
        <v>0</v>
      </c>
      <c r="AE48" s="391">
        <f t="shared" si="5"/>
        <v>0</v>
      </c>
      <c r="AF48" s="27">
        <v>4</v>
      </c>
      <c r="AG48" s="27">
        <v>0</v>
      </c>
      <c r="AH48" s="391">
        <f t="shared" si="6"/>
        <v>0</v>
      </c>
      <c r="AI48" s="393">
        <f t="shared" si="12"/>
        <v>134</v>
      </c>
      <c r="AJ48" s="393">
        <f t="shared" si="10"/>
        <v>0</v>
      </c>
      <c r="AK48" s="392">
        <f t="shared" si="13"/>
        <v>9</v>
      </c>
      <c r="AL48" s="391" t="e">
        <f t="shared" si="7"/>
        <v>#DIV/0!</v>
      </c>
      <c r="AM48" s="389">
        <f t="shared" si="14"/>
        <v>1.4396456256921373</v>
      </c>
    </row>
    <row r="49" spans="1:39" s="25" customFormat="1" ht="15" customHeight="1" x14ac:dyDescent="0.2">
      <c r="A49" s="26">
        <v>43908</v>
      </c>
      <c r="B49" s="106">
        <v>43908</v>
      </c>
      <c r="C49" s="106"/>
      <c r="D49" s="27">
        <v>284</v>
      </c>
      <c r="E49" s="27">
        <v>6</v>
      </c>
      <c r="F49" s="3">
        <f t="shared" si="0"/>
        <v>2.112676056338028</v>
      </c>
      <c r="G49" s="27">
        <v>1</v>
      </c>
      <c r="H49" s="27">
        <v>0</v>
      </c>
      <c r="I49" s="3">
        <f t="shared" si="1"/>
        <v>0</v>
      </c>
      <c r="J49" s="3">
        <f t="shared" si="2"/>
        <v>285</v>
      </c>
      <c r="K49" s="25">
        <f t="shared" si="8"/>
        <v>26.024212562115686</v>
      </c>
      <c r="L49" s="3">
        <f t="shared" si="3"/>
        <v>6</v>
      </c>
      <c r="M49" s="3">
        <f>L49+M48</f>
        <v>20</v>
      </c>
      <c r="N49" s="3">
        <f t="shared" si="4"/>
        <v>2.1052631578947367</v>
      </c>
      <c r="O49" s="25">
        <f t="shared" si="16"/>
        <v>1.6064257028112447</v>
      </c>
      <c r="P49" s="25">
        <f t="shared" si="9"/>
        <v>0.54787815920243554</v>
      </c>
      <c r="Q49" s="25">
        <f t="shared" si="17"/>
        <v>16.80159688220802</v>
      </c>
      <c r="S49" s="183">
        <v>43908</v>
      </c>
      <c r="T49" s="1">
        <v>43908</v>
      </c>
      <c r="U49" s="184">
        <v>184</v>
      </c>
      <c r="AB49" s="390">
        <v>43908</v>
      </c>
      <c r="AC49" s="27">
        <v>206</v>
      </c>
      <c r="AD49" s="27">
        <v>3</v>
      </c>
      <c r="AE49" s="391">
        <f t="shared" si="5"/>
        <v>1.4563106796116505</v>
      </c>
      <c r="AF49" s="27">
        <v>1</v>
      </c>
      <c r="AG49" s="27">
        <v>0</v>
      </c>
      <c r="AH49" s="391">
        <f t="shared" si="6"/>
        <v>0</v>
      </c>
      <c r="AI49" s="393">
        <f t="shared" si="12"/>
        <v>207</v>
      </c>
      <c r="AJ49" s="393">
        <f t="shared" si="10"/>
        <v>3</v>
      </c>
      <c r="AK49" s="392">
        <f t="shared" si="13"/>
        <v>12</v>
      </c>
      <c r="AL49" s="391">
        <f t="shared" si="7"/>
        <v>400</v>
      </c>
      <c r="AM49" s="389">
        <f t="shared" si="14"/>
        <v>1.3013013013013013</v>
      </c>
    </row>
    <row r="50" spans="1:39" s="25" customFormat="1" ht="15" customHeight="1" x14ac:dyDescent="0.2">
      <c r="A50" s="26">
        <v>43909</v>
      </c>
      <c r="B50" s="106">
        <v>43909</v>
      </c>
      <c r="C50" s="106"/>
      <c r="D50" s="27">
        <v>196</v>
      </c>
      <c r="E50" s="27">
        <v>4</v>
      </c>
      <c r="F50" s="3">
        <f t="shared" si="0"/>
        <v>2.0408163265306123</v>
      </c>
      <c r="G50" s="27">
        <v>12</v>
      </c>
      <c r="H50" s="27">
        <v>0</v>
      </c>
      <c r="I50" s="3">
        <f t="shared" si="1"/>
        <v>0</v>
      </c>
      <c r="J50" s="3">
        <f t="shared" si="2"/>
        <v>208</v>
      </c>
      <c r="K50" s="25">
        <f t="shared" si="8"/>
        <v>18.993109519017764</v>
      </c>
      <c r="L50" s="3">
        <f t="shared" si="3"/>
        <v>4</v>
      </c>
      <c r="M50" s="3">
        <f t="shared" si="11"/>
        <v>24</v>
      </c>
      <c r="N50" s="3">
        <f t="shared" si="4"/>
        <v>1.9230769230769231</v>
      </c>
      <c r="O50" s="25">
        <f t="shared" si="16"/>
        <v>1.5767131594906003</v>
      </c>
      <c r="P50" s="25">
        <f t="shared" si="9"/>
        <v>0.36525210613495701</v>
      </c>
      <c r="Q50" s="25">
        <f t="shared" si="17"/>
        <v>18.536544386349068</v>
      </c>
      <c r="S50" s="183">
        <v>43909</v>
      </c>
      <c r="T50" s="1">
        <v>43909</v>
      </c>
      <c r="U50" s="184">
        <v>203</v>
      </c>
      <c r="AB50" s="390">
        <v>43909</v>
      </c>
      <c r="AC50" s="27">
        <v>115</v>
      </c>
      <c r="AD50" s="27">
        <v>4</v>
      </c>
      <c r="AE50" s="391">
        <f t="shared" si="5"/>
        <v>3.4782608695652173</v>
      </c>
      <c r="AF50" s="27">
        <v>11</v>
      </c>
      <c r="AG50" s="27">
        <v>0</v>
      </c>
      <c r="AH50" s="391">
        <f t="shared" si="6"/>
        <v>0</v>
      </c>
      <c r="AI50" s="393">
        <f t="shared" si="12"/>
        <v>126</v>
      </c>
      <c r="AJ50" s="393">
        <f t="shared" si="10"/>
        <v>4</v>
      </c>
      <c r="AK50" s="392">
        <f t="shared" si="13"/>
        <v>16</v>
      </c>
      <c r="AL50" s="391">
        <f t="shared" si="7"/>
        <v>400</v>
      </c>
      <c r="AM50" s="389">
        <f t="shared" si="14"/>
        <v>1.520912547528517</v>
      </c>
    </row>
    <row r="51" spans="1:39" s="25" customFormat="1" ht="15" customHeight="1" x14ac:dyDescent="0.2">
      <c r="A51" s="26">
        <v>43910</v>
      </c>
      <c r="B51" s="106">
        <v>43910</v>
      </c>
      <c r="C51" s="106"/>
      <c r="D51" s="27">
        <v>248</v>
      </c>
      <c r="E51" s="27">
        <v>3</v>
      </c>
      <c r="F51" s="3">
        <f t="shared" si="0"/>
        <v>1.2096774193548387</v>
      </c>
      <c r="G51" s="27">
        <v>10</v>
      </c>
      <c r="H51" s="27">
        <v>0</v>
      </c>
      <c r="I51" s="3">
        <f t="shared" si="1"/>
        <v>0</v>
      </c>
      <c r="J51" s="3">
        <f t="shared" si="2"/>
        <v>258</v>
      </c>
      <c r="K51" s="25">
        <f t="shared" si="8"/>
        <v>23.558760845704725</v>
      </c>
      <c r="L51" s="3">
        <f t="shared" si="3"/>
        <v>3</v>
      </c>
      <c r="M51" s="3">
        <f t="shared" si="11"/>
        <v>27</v>
      </c>
      <c r="N51" s="3">
        <f t="shared" si="4"/>
        <v>1.1627906976744187</v>
      </c>
      <c r="O51" s="25">
        <f t="shared" si="16"/>
        <v>1.9651880965749577</v>
      </c>
      <c r="P51" s="25">
        <f t="shared" si="9"/>
        <v>0.27393907960121777</v>
      </c>
      <c r="Q51" s="25">
        <f t="shared" si="17"/>
        <v>20.088865837422635</v>
      </c>
      <c r="S51" s="183">
        <v>43910</v>
      </c>
      <c r="T51" s="1">
        <v>43910</v>
      </c>
      <c r="U51" s="184">
        <v>220</v>
      </c>
      <c r="AB51" s="390">
        <v>43910</v>
      </c>
      <c r="AC51" s="27">
        <v>130</v>
      </c>
      <c r="AD51" s="27">
        <v>1</v>
      </c>
      <c r="AE51" s="391">
        <f t="shared" si="5"/>
        <v>0.76923076923076927</v>
      </c>
      <c r="AF51" s="27">
        <v>7</v>
      </c>
      <c r="AG51" s="27">
        <v>0</v>
      </c>
      <c r="AH51" s="391">
        <f t="shared" si="6"/>
        <v>0</v>
      </c>
      <c r="AI51" s="393">
        <f t="shared" si="12"/>
        <v>137</v>
      </c>
      <c r="AJ51" s="393">
        <f t="shared" si="10"/>
        <v>1</v>
      </c>
      <c r="AK51" s="392">
        <f t="shared" si="13"/>
        <v>17</v>
      </c>
      <c r="AL51" s="391">
        <f t="shared" si="7"/>
        <v>1700</v>
      </c>
      <c r="AM51" s="389">
        <f t="shared" si="14"/>
        <v>1.7905102954341987</v>
      </c>
    </row>
    <row r="52" spans="1:39" s="25" customFormat="1" ht="15" customHeight="1" x14ac:dyDescent="0.2">
      <c r="A52" s="26">
        <v>43911</v>
      </c>
      <c r="B52" s="106">
        <v>43911</v>
      </c>
      <c r="C52" s="106"/>
      <c r="D52" s="27">
        <v>377</v>
      </c>
      <c r="E52" s="27">
        <v>7</v>
      </c>
      <c r="F52" s="3">
        <f t="shared" si="0"/>
        <v>1.8567639257294428</v>
      </c>
      <c r="G52" s="27">
        <v>4</v>
      </c>
      <c r="H52" s="27">
        <v>0</v>
      </c>
      <c r="I52" s="3">
        <f t="shared" si="1"/>
        <v>0</v>
      </c>
      <c r="J52" s="3">
        <f t="shared" si="2"/>
        <v>381</v>
      </c>
      <c r="K52" s="25">
        <f t="shared" si="8"/>
        <v>34.790263109354655</v>
      </c>
      <c r="L52" s="3">
        <f t="shared" si="3"/>
        <v>7</v>
      </c>
      <c r="M52" s="3">
        <f t="shared" si="11"/>
        <v>34</v>
      </c>
      <c r="N52" s="3">
        <f t="shared" si="4"/>
        <v>1.837270341207349</v>
      </c>
      <c r="O52" s="25">
        <f t="shared" si="16"/>
        <v>2.1398002853067046</v>
      </c>
      <c r="P52" s="25">
        <f t="shared" si="9"/>
        <v>0.63919118573617473</v>
      </c>
      <c r="Q52" s="25">
        <f t="shared" si="17"/>
        <v>21.641187288496202</v>
      </c>
      <c r="S52" s="183">
        <v>43911</v>
      </c>
      <c r="T52" s="1">
        <v>43911</v>
      </c>
      <c r="U52" s="184">
        <v>237</v>
      </c>
      <c r="AB52" s="390">
        <v>43911</v>
      </c>
      <c r="AC52" s="27">
        <v>213</v>
      </c>
      <c r="AD52" s="27">
        <v>3</v>
      </c>
      <c r="AE52" s="391">
        <f t="shared" si="5"/>
        <v>1.4084507042253522</v>
      </c>
      <c r="AF52" s="27">
        <v>3</v>
      </c>
      <c r="AG52" s="27">
        <v>0</v>
      </c>
      <c r="AH52" s="391">
        <f t="shared" si="6"/>
        <v>0</v>
      </c>
      <c r="AI52" s="393">
        <f t="shared" si="12"/>
        <v>216</v>
      </c>
      <c r="AJ52" s="393">
        <f t="shared" si="10"/>
        <v>3</v>
      </c>
      <c r="AK52" s="392">
        <f t="shared" si="13"/>
        <v>20</v>
      </c>
      <c r="AL52" s="391">
        <f t="shared" si="7"/>
        <v>666.66666666666674</v>
      </c>
      <c r="AM52" s="389">
        <f t="shared" si="14"/>
        <v>2.1634615384615383</v>
      </c>
    </row>
    <row r="53" spans="1:39" s="25" customFormat="1" ht="15" customHeight="1" x14ac:dyDescent="0.2">
      <c r="A53" s="26">
        <v>43912</v>
      </c>
      <c r="B53" s="106">
        <v>43912</v>
      </c>
      <c r="C53" s="106"/>
      <c r="D53" s="27">
        <v>278</v>
      </c>
      <c r="E53" s="27">
        <v>4</v>
      </c>
      <c r="F53" s="3">
        <f t="shared" si="0"/>
        <v>1.4388489208633095</v>
      </c>
      <c r="G53" s="27">
        <v>2</v>
      </c>
      <c r="H53" s="27">
        <v>0</v>
      </c>
      <c r="I53" s="3">
        <f t="shared" si="1"/>
        <v>0</v>
      </c>
      <c r="J53" s="3">
        <f t="shared" si="2"/>
        <v>280</v>
      </c>
      <c r="K53" s="25">
        <f t="shared" si="8"/>
        <v>25.567647429446989</v>
      </c>
      <c r="L53" s="3">
        <f t="shared" si="3"/>
        <v>4</v>
      </c>
      <c r="M53" s="3">
        <f t="shared" si="11"/>
        <v>38</v>
      </c>
      <c r="N53" s="3">
        <f t="shared" si="4"/>
        <v>1.4285714285714286</v>
      </c>
      <c r="O53" s="25">
        <f t="shared" si="16"/>
        <v>2.6506024096385543</v>
      </c>
      <c r="P53" s="25">
        <f t="shared" si="9"/>
        <v>0.36525210613495701</v>
      </c>
      <c r="Q53" s="25">
        <f t="shared" si="17"/>
        <v>23.193508739569769</v>
      </c>
      <c r="S53" s="183">
        <v>43912</v>
      </c>
      <c r="T53" s="1">
        <v>43912</v>
      </c>
      <c r="U53" s="184">
        <v>254</v>
      </c>
      <c r="AB53" s="390">
        <v>43912</v>
      </c>
      <c r="AC53" s="27">
        <v>151</v>
      </c>
      <c r="AD53" s="27">
        <v>4</v>
      </c>
      <c r="AE53" s="391">
        <f t="shared" si="5"/>
        <v>2.6490066225165565</v>
      </c>
      <c r="AF53" s="27">
        <v>2</v>
      </c>
      <c r="AG53" s="27">
        <v>0</v>
      </c>
      <c r="AH53" s="391">
        <f t="shared" si="6"/>
        <v>0</v>
      </c>
      <c r="AI53" s="393">
        <f t="shared" si="12"/>
        <v>153</v>
      </c>
      <c r="AJ53" s="393">
        <f t="shared" si="10"/>
        <v>4</v>
      </c>
      <c r="AK53" s="392">
        <f t="shared" si="13"/>
        <v>24</v>
      </c>
      <c r="AL53" s="391">
        <f t="shared" si="7"/>
        <v>600</v>
      </c>
      <c r="AM53" s="389">
        <f t="shared" si="14"/>
        <v>2.7615062761506279</v>
      </c>
    </row>
    <row r="54" spans="1:39" s="25" customFormat="1" ht="15" customHeight="1" x14ac:dyDescent="0.2">
      <c r="A54" s="26">
        <v>43913</v>
      </c>
      <c r="B54" s="106">
        <v>43913</v>
      </c>
      <c r="C54" s="106"/>
      <c r="D54" s="27">
        <v>217</v>
      </c>
      <c r="E54" s="27">
        <v>10</v>
      </c>
      <c r="F54" s="3">
        <f t="shared" si="0"/>
        <v>4.6082949308755765</v>
      </c>
      <c r="G54" s="27">
        <v>2</v>
      </c>
      <c r="H54" s="27">
        <v>0</v>
      </c>
      <c r="I54" s="3">
        <f t="shared" si="1"/>
        <v>0</v>
      </c>
      <c r="J54" s="3">
        <f t="shared" si="2"/>
        <v>219</v>
      </c>
      <c r="K54" s="25">
        <f t="shared" si="8"/>
        <v>19.997552810888894</v>
      </c>
      <c r="L54" s="3">
        <f t="shared" si="3"/>
        <v>10</v>
      </c>
      <c r="M54" s="3">
        <f t="shared" si="11"/>
        <v>48</v>
      </c>
      <c r="N54" s="3">
        <f t="shared" si="4"/>
        <v>4.5662100456620998</v>
      </c>
      <c r="O54" s="25">
        <f t="shared" si="16"/>
        <v>2.7930402930402933</v>
      </c>
      <c r="P54" s="25">
        <f t="shared" si="9"/>
        <v>0.9131302653373925</v>
      </c>
      <c r="Q54" s="25">
        <f t="shared" si="17"/>
        <v>24.289265057974639</v>
      </c>
      <c r="S54" s="183">
        <v>43913</v>
      </c>
      <c r="T54" s="1">
        <v>43913</v>
      </c>
      <c r="U54" s="184">
        <v>266</v>
      </c>
      <c r="AB54" s="390">
        <v>43913</v>
      </c>
      <c r="AC54" s="27">
        <v>142</v>
      </c>
      <c r="AD54" s="27">
        <v>5</v>
      </c>
      <c r="AE54" s="391">
        <f t="shared" si="5"/>
        <v>3.5211267605633805</v>
      </c>
      <c r="AF54" s="27">
        <v>2</v>
      </c>
      <c r="AG54" s="27">
        <v>0</v>
      </c>
      <c r="AH54" s="391">
        <f t="shared" si="6"/>
        <v>0</v>
      </c>
      <c r="AI54" s="393">
        <f t="shared" si="12"/>
        <v>144</v>
      </c>
      <c r="AJ54" s="393">
        <f t="shared" si="10"/>
        <v>5</v>
      </c>
      <c r="AK54" s="392">
        <f t="shared" si="13"/>
        <v>29</v>
      </c>
      <c r="AL54" s="391">
        <f t="shared" si="7"/>
        <v>580</v>
      </c>
      <c r="AM54" s="389">
        <f t="shared" si="14"/>
        <v>2.5203854707190514</v>
      </c>
    </row>
    <row r="55" spans="1:39" s="25" customFormat="1" ht="15" customHeight="1" x14ac:dyDescent="0.2">
      <c r="A55" s="26">
        <v>43914</v>
      </c>
      <c r="B55" s="106">
        <v>43914</v>
      </c>
      <c r="C55" s="106"/>
      <c r="D55" s="27">
        <v>465</v>
      </c>
      <c r="E55" s="27">
        <v>11</v>
      </c>
      <c r="F55" s="3">
        <f t="shared" si="0"/>
        <v>2.3655913978494625</v>
      </c>
      <c r="G55" s="27">
        <v>7</v>
      </c>
      <c r="H55" s="27">
        <v>0</v>
      </c>
      <c r="I55" s="3">
        <f t="shared" si="1"/>
        <v>0</v>
      </c>
      <c r="J55" s="3">
        <f t="shared" si="2"/>
        <v>472</v>
      </c>
      <c r="K55" s="25">
        <f t="shared" si="8"/>
        <v>43.099748523924923</v>
      </c>
      <c r="L55" s="3">
        <f t="shared" si="3"/>
        <v>11</v>
      </c>
      <c r="M55" s="3">
        <f t="shared" si="11"/>
        <v>59</v>
      </c>
      <c r="N55" s="3">
        <f t="shared" si="4"/>
        <v>2.3305084745762712</v>
      </c>
      <c r="O55" s="25">
        <f t="shared" si="16"/>
        <v>3.1659388646288207</v>
      </c>
      <c r="P55" s="25">
        <f t="shared" si="9"/>
        <v>1.0044432918711317</v>
      </c>
      <c r="Q55" s="25">
        <f t="shared" si="17"/>
        <v>25.111082296778292</v>
      </c>
      <c r="S55" s="183">
        <v>43914</v>
      </c>
      <c r="T55" s="1">
        <v>43914</v>
      </c>
      <c r="U55" s="184">
        <v>275</v>
      </c>
      <c r="AB55" s="390">
        <v>43914</v>
      </c>
      <c r="AC55" s="27">
        <v>260</v>
      </c>
      <c r="AD55" s="27">
        <v>7</v>
      </c>
      <c r="AE55" s="391">
        <f t="shared" si="5"/>
        <v>2.6923076923076925</v>
      </c>
      <c r="AF55" s="27">
        <v>5</v>
      </c>
      <c r="AG55" s="27">
        <v>0</v>
      </c>
      <c r="AH55" s="391">
        <f t="shared" si="6"/>
        <v>0</v>
      </c>
      <c r="AI55" s="393">
        <f t="shared" si="12"/>
        <v>265</v>
      </c>
      <c r="AJ55" s="393">
        <f t="shared" si="10"/>
        <v>7</v>
      </c>
      <c r="AK55" s="392">
        <f t="shared" si="13"/>
        <v>36</v>
      </c>
      <c r="AL55" s="391">
        <f t="shared" si="7"/>
        <v>514.28571428571433</v>
      </c>
      <c r="AM55" s="389">
        <f t="shared" si="14"/>
        <v>2.9526462395543174</v>
      </c>
    </row>
    <row r="56" spans="1:39" s="25" customFormat="1" ht="15" customHeight="1" x14ac:dyDescent="0.2">
      <c r="A56" s="26">
        <v>43915</v>
      </c>
      <c r="B56" s="106">
        <v>43915</v>
      </c>
      <c r="C56" s="107">
        <v>-14</v>
      </c>
      <c r="D56" s="27">
        <v>253</v>
      </c>
      <c r="E56" s="27">
        <v>16</v>
      </c>
      <c r="F56" s="3">
        <f t="shared" si="0"/>
        <v>6.3241106719367588</v>
      </c>
      <c r="G56" s="27">
        <v>4</v>
      </c>
      <c r="H56" s="27">
        <v>0</v>
      </c>
      <c r="I56" s="3">
        <f t="shared" si="1"/>
        <v>0</v>
      </c>
      <c r="J56" s="3">
        <f t="shared" si="2"/>
        <v>257</v>
      </c>
      <c r="K56" s="25">
        <f t="shared" si="8"/>
        <v>23.467447819170989</v>
      </c>
      <c r="L56" s="3">
        <f t="shared" si="3"/>
        <v>16</v>
      </c>
      <c r="M56" s="3">
        <f t="shared" si="11"/>
        <v>75</v>
      </c>
      <c r="N56" s="3">
        <f t="shared" si="4"/>
        <v>6.2256809338521402</v>
      </c>
      <c r="O56" s="25">
        <f t="shared" si="16"/>
        <v>4.1593232287627773</v>
      </c>
      <c r="P56" s="25">
        <f t="shared" si="9"/>
        <v>1.461008424539828</v>
      </c>
      <c r="Q56" s="25">
        <f t="shared" si="17"/>
        <v>26.389464668250643</v>
      </c>
      <c r="S56" s="183">
        <v>43915</v>
      </c>
      <c r="T56" s="1">
        <v>43915</v>
      </c>
      <c r="U56" s="184">
        <v>289</v>
      </c>
      <c r="AB56" s="390">
        <v>43915</v>
      </c>
      <c r="AC56" s="27">
        <v>152</v>
      </c>
      <c r="AD56" s="27">
        <v>9</v>
      </c>
      <c r="AE56" s="391">
        <f t="shared" si="5"/>
        <v>5.9210526315789469</v>
      </c>
      <c r="AF56" s="27">
        <v>2</v>
      </c>
      <c r="AG56" s="27">
        <v>0</v>
      </c>
      <c r="AH56" s="391">
        <f t="shared" si="6"/>
        <v>0</v>
      </c>
      <c r="AI56" s="393">
        <f t="shared" si="12"/>
        <v>154</v>
      </c>
      <c r="AJ56" s="393">
        <f t="shared" si="10"/>
        <v>9</v>
      </c>
      <c r="AK56" s="392">
        <f t="shared" si="13"/>
        <v>45</v>
      </c>
      <c r="AL56" s="391">
        <f t="shared" si="7"/>
        <v>500</v>
      </c>
      <c r="AM56" s="389">
        <f t="shared" si="14"/>
        <v>3.913491246138002</v>
      </c>
    </row>
    <row r="57" spans="1:39" s="25" customFormat="1" ht="15" customHeight="1" x14ac:dyDescent="0.2">
      <c r="A57" s="26">
        <v>43916</v>
      </c>
      <c r="B57" s="106">
        <v>43916</v>
      </c>
      <c r="C57" s="107">
        <v>-13</v>
      </c>
      <c r="D57" s="27">
        <v>313</v>
      </c>
      <c r="E57" s="27">
        <v>10</v>
      </c>
      <c r="F57" s="3">
        <f t="shared" si="0"/>
        <v>3.1948881789137378</v>
      </c>
      <c r="G57" s="27">
        <v>4</v>
      </c>
      <c r="H57" s="27">
        <v>0</v>
      </c>
      <c r="I57" s="3">
        <f t="shared" si="1"/>
        <v>0</v>
      </c>
      <c r="J57" s="3">
        <f t="shared" si="2"/>
        <v>317</v>
      </c>
      <c r="K57" s="25">
        <f t="shared" si="8"/>
        <v>28.946229411195343</v>
      </c>
      <c r="L57" s="3">
        <f t="shared" si="3"/>
        <v>10</v>
      </c>
      <c r="M57" s="3">
        <f t="shared" si="11"/>
        <v>85</v>
      </c>
      <c r="N57" s="3">
        <f t="shared" si="4"/>
        <v>3.1545741324921135</v>
      </c>
      <c r="O57" s="25">
        <f t="shared" si="16"/>
        <v>4.5115452930728246</v>
      </c>
      <c r="P57" s="25">
        <f t="shared" si="9"/>
        <v>0.9131302653373925</v>
      </c>
      <c r="Q57" s="25">
        <f t="shared" si="17"/>
        <v>26.389464668250643</v>
      </c>
      <c r="S57" s="183">
        <v>43916</v>
      </c>
      <c r="T57" s="1">
        <v>43916</v>
      </c>
      <c r="U57" s="184">
        <v>289</v>
      </c>
      <c r="AB57" s="390">
        <v>43916</v>
      </c>
      <c r="AC57" s="27">
        <v>276</v>
      </c>
      <c r="AD57" s="27">
        <v>5</v>
      </c>
      <c r="AE57" s="391">
        <f t="shared" si="5"/>
        <v>1.8115942028985508</v>
      </c>
      <c r="AF57" s="27">
        <v>4</v>
      </c>
      <c r="AG57" s="27">
        <v>0</v>
      </c>
      <c r="AH57" s="391">
        <f t="shared" si="6"/>
        <v>0</v>
      </c>
      <c r="AI57" s="393">
        <f t="shared" si="12"/>
        <v>280</v>
      </c>
      <c r="AJ57" s="393">
        <f t="shared" si="10"/>
        <v>5</v>
      </c>
      <c r="AK57" s="392">
        <f t="shared" si="13"/>
        <v>50</v>
      </c>
      <c r="AL57" s="391">
        <f t="shared" si="7"/>
        <v>1000</v>
      </c>
      <c r="AM57" s="389">
        <f t="shared" si="14"/>
        <v>4.2232277526395174</v>
      </c>
    </row>
    <row r="58" spans="1:39" s="25" customFormat="1" ht="15" customHeight="1" x14ac:dyDescent="0.2">
      <c r="A58" s="26">
        <v>43917</v>
      </c>
      <c r="B58" s="106">
        <v>43917</v>
      </c>
      <c r="C58" s="107">
        <v>-12</v>
      </c>
      <c r="D58" s="27">
        <v>814</v>
      </c>
      <c r="E58" s="27">
        <v>29</v>
      </c>
      <c r="F58" s="3">
        <f t="shared" si="0"/>
        <v>3.5626535626535629</v>
      </c>
      <c r="G58" s="27">
        <v>8</v>
      </c>
      <c r="H58" s="27">
        <v>0</v>
      </c>
      <c r="I58" s="3">
        <f t="shared" si="1"/>
        <v>0</v>
      </c>
      <c r="J58" s="3">
        <f t="shared" si="2"/>
        <v>822</v>
      </c>
      <c r="K58" s="25">
        <f t="shared" si="8"/>
        <v>75.059307810733657</v>
      </c>
      <c r="L58" s="3">
        <f t="shared" si="3"/>
        <v>29</v>
      </c>
      <c r="M58" s="3">
        <f t="shared" si="11"/>
        <v>114</v>
      </c>
      <c r="N58" s="3">
        <f t="shared" si="4"/>
        <v>3.5279805352798053</v>
      </c>
      <c r="O58" s="25">
        <f t="shared" si="16"/>
        <v>5.6306306306306304</v>
      </c>
      <c r="P58" s="25">
        <f t="shared" si="9"/>
        <v>2.6480777694784381</v>
      </c>
      <c r="Q58" s="25">
        <f t="shared" si="17"/>
        <v>25.932899535581946</v>
      </c>
      <c r="S58" s="183">
        <v>43917</v>
      </c>
      <c r="T58" s="1">
        <v>43917</v>
      </c>
      <c r="U58" s="184">
        <v>284</v>
      </c>
      <c r="AB58" s="390">
        <v>43917</v>
      </c>
      <c r="AC58" s="27">
        <v>576</v>
      </c>
      <c r="AD58" s="27">
        <v>20</v>
      </c>
      <c r="AE58" s="391">
        <f t="shared" si="5"/>
        <v>3.4722222222222223</v>
      </c>
      <c r="AF58" s="27">
        <v>7</v>
      </c>
      <c r="AG58" s="27">
        <v>0</v>
      </c>
      <c r="AH58" s="391">
        <f t="shared" si="6"/>
        <v>0</v>
      </c>
      <c r="AI58" s="393">
        <f t="shared" si="12"/>
        <v>583</v>
      </c>
      <c r="AJ58" s="393">
        <f t="shared" si="10"/>
        <v>20</v>
      </c>
      <c r="AK58" s="392">
        <f t="shared" si="13"/>
        <v>70</v>
      </c>
      <c r="AL58" s="391">
        <f t="shared" si="7"/>
        <v>350</v>
      </c>
      <c r="AM58" s="389">
        <f t="shared" si="14"/>
        <v>4.8648648648648649</v>
      </c>
    </row>
    <row r="59" spans="1:39" s="25" customFormat="1" ht="15" customHeight="1" x14ac:dyDescent="0.2">
      <c r="A59" s="26">
        <v>43918</v>
      </c>
      <c r="B59" s="106">
        <v>43918</v>
      </c>
      <c r="C59" s="107">
        <v>-11</v>
      </c>
      <c r="D59" s="27">
        <v>466</v>
      </c>
      <c r="E59" s="27">
        <v>38</v>
      </c>
      <c r="F59" s="3">
        <f t="shared" si="0"/>
        <v>8.1545064377682408</v>
      </c>
      <c r="G59" s="27">
        <v>4</v>
      </c>
      <c r="H59" s="27">
        <v>0</v>
      </c>
      <c r="I59" s="3">
        <f t="shared" si="1"/>
        <v>0</v>
      </c>
      <c r="J59" s="3">
        <f t="shared" si="2"/>
        <v>470</v>
      </c>
      <c r="K59" s="25">
        <f t="shared" si="8"/>
        <v>42.91712247085745</v>
      </c>
      <c r="L59" s="3">
        <f t="shared" si="3"/>
        <v>38</v>
      </c>
      <c r="M59" s="3">
        <f t="shared" si="11"/>
        <v>152</v>
      </c>
      <c r="N59" s="3">
        <f t="shared" si="4"/>
        <v>8.085106382978724</v>
      </c>
      <c r="O59" s="25">
        <f t="shared" si="16"/>
        <v>6.092124814264487</v>
      </c>
      <c r="P59" s="25">
        <f t="shared" si="9"/>
        <v>3.4698950082820916</v>
      </c>
      <c r="Q59" s="25">
        <f t="shared" si="17"/>
        <v>26.298151641716903</v>
      </c>
      <c r="S59" s="183">
        <v>43918</v>
      </c>
      <c r="T59" s="1">
        <v>43918</v>
      </c>
      <c r="U59" s="184">
        <v>288</v>
      </c>
      <c r="AB59" s="390">
        <v>43918</v>
      </c>
      <c r="AC59" s="27">
        <v>360</v>
      </c>
      <c r="AD59" s="27">
        <v>26</v>
      </c>
      <c r="AE59" s="391">
        <f t="shared" si="5"/>
        <v>7.2222222222222214</v>
      </c>
      <c r="AF59" s="27">
        <v>3</v>
      </c>
      <c r="AG59" s="27">
        <v>0</v>
      </c>
      <c r="AH59" s="391">
        <f t="shared" si="6"/>
        <v>0</v>
      </c>
      <c r="AI59" s="393">
        <f t="shared" si="12"/>
        <v>363</v>
      </c>
      <c r="AJ59" s="393">
        <f t="shared" si="10"/>
        <v>26</v>
      </c>
      <c r="AK59" s="392">
        <f t="shared" si="13"/>
        <v>96</v>
      </c>
      <c r="AL59" s="391">
        <f t="shared" si="7"/>
        <v>369.23076923076923</v>
      </c>
      <c r="AM59" s="389">
        <f t="shared" si="14"/>
        <v>5.6652638394302359</v>
      </c>
    </row>
    <row r="60" spans="1:39" s="25" customFormat="1" ht="15" customHeight="1" x14ac:dyDescent="0.2">
      <c r="A60" s="26">
        <v>43919</v>
      </c>
      <c r="B60" s="106">
        <v>43919</v>
      </c>
      <c r="C60" s="107">
        <v>-10</v>
      </c>
      <c r="D60" s="27">
        <v>258</v>
      </c>
      <c r="E60" s="27">
        <v>13</v>
      </c>
      <c r="F60" s="3">
        <f t="shared" si="0"/>
        <v>5.0387596899224807</v>
      </c>
      <c r="G60" s="27">
        <v>0</v>
      </c>
      <c r="H60" s="27">
        <v>0</v>
      </c>
      <c r="I60" s="3" t="e">
        <f t="shared" si="1"/>
        <v>#DIV/0!</v>
      </c>
      <c r="J60" s="3">
        <f t="shared" si="2"/>
        <v>258</v>
      </c>
      <c r="K60" s="25">
        <f t="shared" si="8"/>
        <v>23.558760845704725</v>
      </c>
      <c r="L60" s="3">
        <f t="shared" si="3"/>
        <v>13</v>
      </c>
      <c r="M60" s="3">
        <f t="shared" si="11"/>
        <v>165</v>
      </c>
      <c r="N60" s="3">
        <f t="shared" si="4"/>
        <v>5.0387596899224807</v>
      </c>
      <c r="O60" s="25">
        <f t="shared" si="16"/>
        <v>6.1529933481152996</v>
      </c>
      <c r="P60" s="25">
        <f t="shared" si="9"/>
        <v>1.1870693449386103</v>
      </c>
      <c r="Q60" s="25">
        <f t="shared" si="17"/>
        <v>25.658960455980729</v>
      </c>
      <c r="S60" s="183">
        <v>43919</v>
      </c>
      <c r="T60" s="1">
        <v>43919</v>
      </c>
      <c r="U60" s="184">
        <v>281</v>
      </c>
      <c r="AB60" s="390">
        <v>43919</v>
      </c>
      <c r="AC60" s="27">
        <v>200</v>
      </c>
      <c r="AD60" s="27">
        <v>12</v>
      </c>
      <c r="AE60" s="391">
        <f t="shared" si="5"/>
        <v>6</v>
      </c>
      <c r="AF60" s="27">
        <v>0</v>
      </c>
      <c r="AG60" s="27">
        <v>0</v>
      </c>
      <c r="AH60" s="391" t="e">
        <f t="shared" si="6"/>
        <v>#DIV/0!</v>
      </c>
      <c r="AI60" s="393">
        <f t="shared" si="12"/>
        <v>200</v>
      </c>
      <c r="AJ60" s="393">
        <f t="shared" si="10"/>
        <v>12</v>
      </c>
      <c r="AK60" s="392">
        <f t="shared" si="13"/>
        <v>108</v>
      </c>
      <c r="AL60" s="391">
        <f t="shared" si="7"/>
        <v>900</v>
      </c>
      <c r="AM60" s="389">
        <f t="shared" si="14"/>
        <v>5.690591935945096</v>
      </c>
    </row>
    <row r="61" spans="1:39" s="25" customFormat="1" ht="15" customHeight="1" x14ac:dyDescent="0.2">
      <c r="A61" s="26">
        <v>43920</v>
      </c>
      <c r="B61" s="106">
        <v>43920</v>
      </c>
      <c r="C61" s="107">
        <v>-9</v>
      </c>
      <c r="D61" s="27">
        <v>955</v>
      </c>
      <c r="E61" s="27">
        <v>83</v>
      </c>
      <c r="F61" s="3">
        <f t="shared" si="0"/>
        <v>8.691099476439792</v>
      </c>
      <c r="G61" s="27">
        <v>1</v>
      </c>
      <c r="H61" s="27">
        <v>0</v>
      </c>
      <c r="I61" s="3">
        <f t="shared" si="1"/>
        <v>0</v>
      </c>
      <c r="J61" s="3">
        <f t="shared" si="2"/>
        <v>956</v>
      </c>
      <c r="K61" s="25">
        <f t="shared" si="8"/>
        <v>87.295253366254727</v>
      </c>
      <c r="L61" s="3">
        <f t="shared" si="3"/>
        <v>83</v>
      </c>
      <c r="M61" s="3">
        <f t="shared" si="11"/>
        <v>248</v>
      </c>
      <c r="N61" s="3">
        <f t="shared" si="4"/>
        <v>8.6820083682008367</v>
      </c>
      <c r="O61" s="25">
        <f t="shared" si="16"/>
        <v>6.3573883161512024</v>
      </c>
      <c r="P61" s="25">
        <f t="shared" si="9"/>
        <v>7.5789812023003575</v>
      </c>
      <c r="Q61" s="25">
        <f t="shared" si="17"/>
        <v>26.480777694784383</v>
      </c>
      <c r="S61" s="183">
        <v>43920</v>
      </c>
      <c r="T61" s="1">
        <v>43920</v>
      </c>
      <c r="U61" s="184">
        <v>290</v>
      </c>
      <c r="AB61" s="390">
        <v>43920</v>
      </c>
      <c r="AC61" s="27">
        <v>559</v>
      </c>
      <c r="AD61" s="27">
        <v>38</v>
      </c>
      <c r="AE61" s="391">
        <f t="shared" si="5"/>
        <v>6.7978533094812166</v>
      </c>
      <c r="AF61" s="27">
        <v>1</v>
      </c>
      <c r="AG61" s="27">
        <v>0</v>
      </c>
      <c r="AH61" s="391">
        <f t="shared" si="6"/>
        <v>0</v>
      </c>
      <c r="AI61" s="393">
        <f t="shared" si="12"/>
        <v>560</v>
      </c>
      <c r="AJ61" s="393">
        <f t="shared" si="10"/>
        <v>38</v>
      </c>
      <c r="AK61" s="392">
        <f t="shared" si="13"/>
        <v>146</v>
      </c>
      <c r="AL61" s="391">
        <f t="shared" si="7"/>
        <v>384.21052631578948</v>
      </c>
      <c r="AM61" s="389">
        <f t="shared" si="14"/>
        <v>6.094265986190333</v>
      </c>
    </row>
    <row r="62" spans="1:39" ht="16" x14ac:dyDescent="0.2">
      <c r="A62" s="2">
        <v>43921</v>
      </c>
      <c r="B62" s="107">
        <v>43921</v>
      </c>
      <c r="C62" s="107">
        <v>-8</v>
      </c>
      <c r="D62" s="3">
        <v>1631</v>
      </c>
      <c r="E62" s="3">
        <v>98</v>
      </c>
      <c r="F62" s="3">
        <f t="shared" si="0"/>
        <v>6.0085836909871242</v>
      </c>
      <c r="G62" s="3">
        <v>0</v>
      </c>
      <c r="H62" s="3">
        <v>0</v>
      </c>
      <c r="I62" s="3" t="e">
        <f>H62/G62*100</f>
        <v>#DIV/0!</v>
      </c>
      <c r="J62" s="3">
        <f t="shared" si="2"/>
        <v>1631</v>
      </c>
      <c r="K62" s="25">
        <f t="shared" si="8"/>
        <v>148.93154627652871</v>
      </c>
      <c r="L62" s="3">
        <f>E62+H62</f>
        <v>98</v>
      </c>
      <c r="M62" s="3">
        <f t="shared" si="11"/>
        <v>346</v>
      </c>
      <c r="N62" s="3">
        <f>L62/J62*100</f>
        <v>6.0085836909871242</v>
      </c>
      <c r="O62" s="25">
        <f t="shared" si="16"/>
        <v>7.1779534287545399</v>
      </c>
      <c r="P62" s="25">
        <f t="shared" si="9"/>
        <v>8.9486766003064471</v>
      </c>
      <c r="Q62" s="25">
        <f t="shared" si="17"/>
        <v>25.932899535581946</v>
      </c>
      <c r="S62" s="183">
        <v>43921</v>
      </c>
      <c r="T62" s="1">
        <v>43921</v>
      </c>
      <c r="U62" s="184">
        <v>284</v>
      </c>
      <c r="AB62" s="390">
        <v>43921</v>
      </c>
      <c r="AC62" s="3">
        <v>949</v>
      </c>
      <c r="AD62" s="3">
        <v>65</v>
      </c>
      <c r="AE62" s="391">
        <f t="shared" si="5"/>
        <v>6.8493150684931505</v>
      </c>
      <c r="AF62" s="3">
        <v>0</v>
      </c>
      <c r="AG62" s="3">
        <v>0</v>
      </c>
      <c r="AH62" s="391" t="e">
        <f t="shared" si="6"/>
        <v>#DIV/0!</v>
      </c>
      <c r="AI62" s="393">
        <f t="shared" si="12"/>
        <v>949</v>
      </c>
      <c r="AJ62" s="393">
        <f t="shared" si="10"/>
        <v>65</v>
      </c>
      <c r="AK62" s="392">
        <f t="shared" si="13"/>
        <v>211</v>
      </c>
      <c r="AL62" s="391">
        <f t="shared" si="7"/>
        <v>324.61538461538464</v>
      </c>
      <c r="AM62" s="389">
        <f t="shared" si="14"/>
        <v>6.9161376545272297</v>
      </c>
    </row>
    <row r="63" spans="1:39" ht="16" x14ac:dyDescent="0.2">
      <c r="A63" s="2">
        <v>43922</v>
      </c>
      <c r="B63" s="107">
        <v>43922</v>
      </c>
      <c r="C63" s="107">
        <v>-7</v>
      </c>
      <c r="D63" s="3">
        <v>953</v>
      </c>
      <c r="E63" s="3">
        <v>61</v>
      </c>
      <c r="F63" s="3">
        <f t="shared" si="0"/>
        <v>6.4008394543546689</v>
      </c>
      <c r="G63" s="3">
        <v>5</v>
      </c>
      <c r="H63" s="3">
        <v>1</v>
      </c>
      <c r="I63" s="3">
        <f t="shared" ref="I63:I126" si="18">H63/G63*100</f>
        <v>20</v>
      </c>
      <c r="J63" s="3">
        <f t="shared" si="2"/>
        <v>958</v>
      </c>
      <c r="K63" s="25">
        <f t="shared" si="8"/>
        <v>87.477879419322207</v>
      </c>
      <c r="L63" s="3">
        <f t="shared" ref="L63:L126" si="19">E63+H63</f>
        <v>62</v>
      </c>
      <c r="M63" s="3">
        <f t="shared" si="11"/>
        <v>408</v>
      </c>
      <c r="N63" s="3">
        <f t="shared" ref="N63:N126" si="20">L63/J63*100</f>
        <v>6.4718162839248432</v>
      </c>
      <c r="O63" s="25">
        <f t="shared" si="16"/>
        <v>6.9689524234978775</v>
      </c>
      <c r="P63" s="25">
        <f t="shared" si="9"/>
        <v>5.6614076450918338</v>
      </c>
      <c r="Q63" s="25">
        <f t="shared" si="17"/>
        <v>26.93734282745308</v>
      </c>
      <c r="S63" s="183">
        <v>43922</v>
      </c>
      <c r="T63" s="1">
        <v>43922</v>
      </c>
      <c r="U63" s="184">
        <v>295</v>
      </c>
      <c r="AB63" s="390">
        <v>43922</v>
      </c>
      <c r="AC63" s="3">
        <v>557</v>
      </c>
      <c r="AD63" s="3">
        <v>32</v>
      </c>
      <c r="AE63" s="391">
        <f t="shared" si="5"/>
        <v>5.7450628366247756</v>
      </c>
      <c r="AF63" s="3">
        <v>5</v>
      </c>
      <c r="AG63" s="3">
        <v>1</v>
      </c>
      <c r="AH63" s="391">
        <f t="shared" si="6"/>
        <v>20</v>
      </c>
      <c r="AI63" s="393">
        <f t="shared" si="12"/>
        <v>562</v>
      </c>
      <c r="AJ63" s="393">
        <f t="shared" si="10"/>
        <v>33</v>
      </c>
      <c r="AK63" s="392">
        <f t="shared" si="13"/>
        <v>244</v>
      </c>
      <c r="AL63" s="391">
        <f t="shared" si="7"/>
        <v>739.39393939393938</v>
      </c>
      <c r="AM63" s="389">
        <f t="shared" si="14"/>
        <v>6.4067796610169498</v>
      </c>
    </row>
    <row r="64" spans="1:39" ht="16" x14ac:dyDescent="0.2">
      <c r="A64" s="2">
        <v>43923</v>
      </c>
      <c r="B64" s="107">
        <v>43923</v>
      </c>
      <c r="C64" s="107">
        <v>-6</v>
      </c>
      <c r="D64" s="3">
        <v>132</v>
      </c>
      <c r="E64" s="3">
        <v>10</v>
      </c>
      <c r="F64" s="3">
        <f t="shared" si="0"/>
        <v>7.5757575757575761</v>
      </c>
      <c r="G64" s="3">
        <v>11</v>
      </c>
      <c r="H64" s="3">
        <v>0</v>
      </c>
      <c r="I64" s="3">
        <f t="shared" si="18"/>
        <v>0</v>
      </c>
      <c r="J64" s="3">
        <f t="shared" si="2"/>
        <v>143</v>
      </c>
      <c r="K64" s="25">
        <f t="shared" si="8"/>
        <v>13.057762794324713</v>
      </c>
      <c r="L64" s="3">
        <f t="shared" si="19"/>
        <v>10</v>
      </c>
      <c r="M64" s="3">
        <f t="shared" si="11"/>
        <v>418</v>
      </c>
      <c r="N64" s="3">
        <f t="shared" si="20"/>
        <v>6.9930069930069934</v>
      </c>
      <c r="O64" s="25">
        <f t="shared" si="16"/>
        <v>7.3100066859817252</v>
      </c>
      <c r="P64" s="25">
        <f t="shared" si="9"/>
        <v>0.9131302653373925</v>
      </c>
      <c r="Q64" s="25">
        <f t="shared" si="17"/>
        <v>26.024212562115686</v>
      </c>
      <c r="S64" s="183">
        <v>43923</v>
      </c>
      <c r="T64" s="1">
        <v>43923</v>
      </c>
      <c r="U64" s="184">
        <v>285</v>
      </c>
      <c r="AB64" s="390">
        <v>43923</v>
      </c>
      <c r="AC64" s="3">
        <v>103</v>
      </c>
      <c r="AD64" s="3">
        <v>9</v>
      </c>
      <c r="AE64" s="391">
        <f t="shared" si="5"/>
        <v>8.7378640776699026</v>
      </c>
      <c r="AF64" s="3">
        <v>11</v>
      </c>
      <c r="AG64" s="3">
        <v>0</v>
      </c>
      <c r="AH64" s="391">
        <f t="shared" si="6"/>
        <v>0</v>
      </c>
      <c r="AI64" s="393">
        <f t="shared" si="12"/>
        <v>114</v>
      </c>
      <c r="AJ64" s="393">
        <f t="shared" si="10"/>
        <v>9</v>
      </c>
      <c r="AK64" s="392">
        <f t="shared" si="13"/>
        <v>253</v>
      </c>
      <c r="AL64" s="391">
        <f t="shared" si="7"/>
        <v>2811.1111111111109</v>
      </c>
      <c r="AM64" s="389">
        <f t="shared" si="14"/>
        <v>6.5217391304347823</v>
      </c>
    </row>
    <row r="65" spans="1:39" ht="16" x14ac:dyDescent="0.2">
      <c r="A65" s="2">
        <v>43924</v>
      </c>
      <c r="B65" s="107">
        <v>43924</v>
      </c>
      <c r="C65" s="107">
        <v>-5</v>
      </c>
      <c r="D65" s="3">
        <v>260</v>
      </c>
      <c r="E65" s="3">
        <v>32</v>
      </c>
      <c r="F65" s="3">
        <f t="shared" si="0"/>
        <v>12.307692307692308</v>
      </c>
      <c r="G65" s="3">
        <v>5</v>
      </c>
      <c r="H65" s="3">
        <v>0</v>
      </c>
      <c r="I65" s="3">
        <f t="shared" si="18"/>
        <v>0</v>
      </c>
      <c r="J65" s="3">
        <f t="shared" si="2"/>
        <v>265</v>
      </c>
      <c r="K65" s="25">
        <f t="shared" si="8"/>
        <v>24.197952031440902</v>
      </c>
      <c r="L65" s="3">
        <f t="shared" si="19"/>
        <v>32</v>
      </c>
      <c r="M65" s="3">
        <f t="shared" si="11"/>
        <v>450</v>
      </c>
      <c r="N65" s="3">
        <f t="shared" si="20"/>
        <v>12.075471698113208</v>
      </c>
      <c r="O65" s="25">
        <f t="shared" si="16"/>
        <v>7.2732225551620813</v>
      </c>
      <c r="P65" s="25">
        <f t="shared" si="9"/>
        <v>2.9220168490796561</v>
      </c>
      <c r="Q65" s="25">
        <f t="shared" si="17"/>
        <v>26.480777694784383</v>
      </c>
      <c r="S65" s="183">
        <v>43924</v>
      </c>
      <c r="T65" s="1">
        <v>43924</v>
      </c>
      <c r="U65" s="184">
        <v>290</v>
      </c>
      <c r="AB65" s="390">
        <v>43924</v>
      </c>
      <c r="AC65" s="3">
        <v>241</v>
      </c>
      <c r="AD65" s="3">
        <v>24</v>
      </c>
      <c r="AE65" s="391">
        <f t="shared" si="5"/>
        <v>9.9585062240663902</v>
      </c>
      <c r="AF65" s="3">
        <v>4</v>
      </c>
      <c r="AG65" s="3">
        <v>0</v>
      </c>
      <c r="AH65" s="391">
        <f t="shared" si="6"/>
        <v>0</v>
      </c>
      <c r="AI65" s="393">
        <f t="shared" si="12"/>
        <v>245</v>
      </c>
      <c r="AJ65" s="393">
        <f t="shared" si="10"/>
        <v>24</v>
      </c>
      <c r="AK65" s="392">
        <f t="shared" si="13"/>
        <v>277</v>
      </c>
      <c r="AL65" s="391">
        <f t="shared" si="7"/>
        <v>1154.1666666666665</v>
      </c>
      <c r="AM65" s="389">
        <f t="shared" si="14"/>
        <v>6.9098561908102418</v>
      </c>
    </row>
    <row r="66" spans="1:39" ht="16" x14ac:dyDescent="0.2">
      <c r="A66" s="2">
        <v>43925</v>
      </c>
      <c r="B66" s="107">
        <v>43925</v>
      </c>
      <c r="C66" s="107">
        <v>-4</v>
      </c>
      <c r="D66" s="3">
        <v>262</v>
      </c>
      <c r="E66" s="3">
        <v>14</v>
      </c>
      <c r="F66" s="3">
        <f t="shared" si="0"/>
        <v>5.343511450381679</v>
      </c>
      <c r="G66" s="3">
        <v>4</v>
      </c>
      <c r="H66" s="3">
        <v>0</v>
      </c>
      <c r="I66" s="3">
        <f t="shared" si="18"/>
        <v>0</v>
      </c>
      <c r="J66" s="3">
        <f t="shared" si="2"/>
        <v>266</v>
      </c>
      <c r="K66" s="25">
        <f t="shared" si="8"/>
        <v>24.289265057974639</v>
      </c>
      <c r="L66" s="3">
        <f t="shared" si="19"/>
        <v>14</v>
      </c>
      <c r="M66" s="3">
        <f t="shared" si="11"/>
        <v>464</v>
      </c>
      <c r="N66" s="3">
        <f t="shared" si="20"/>
        <v>5.2631578947368416</v>
      </c>
      <c r="O66" s="25">
        <f t="shared" si="16"/>
        <v>8.7528344671201808</v>
      </c>
      <c r="P66" s="25">
        <f t="shared" si="9"/>
        <v>1.2783823714723495</v>
      </c>
      <c r="Q66" s="25">
        <f t="shared" si="17"/>
        <v>26.115525588649426</v>
      </c>
      <c r="S66" s="183">
        <v>43925</v>
      </c>
      <c r="T66" s="1">
        <v>43925</v>
      </c>
      <c r="U66" s="184">
        <v>286</v>
      </c>
      <c r="AB66" s="390">
        <v>43925</v>
      </c>
      <c r="AC66" s="3">
        <v>316</v>
      </c>
      <c r="AD66" s="3">
        <v>8</v>
      </c>
      <c r="AE66" s="391">
        <f t="shared" si="5"/>
        <v>2.5316455696202533</v>
      </c>
      <c r="AF66" s="3">
        <v>4</v>
      </c>
      <c r="AG66" s="3">
        <v>0</v>
      </c>
      <c r="AH66" s="391">
        <f t="shared" si="6"/>
        <v>0</v>
      </c>
      <c r="AI66" s="393">
        <f t="shared" si="12"/>
        <v>320</v>
      </c>
      <c r="AJ66" s="393">
        <f t="shared" si="10"/>
        <v>8</v>
      </c>
      <c r="AK66" s="392">
        <f t="shared" si="13"/>
        <v>285</v>
      </c>
      <c r="AL66" s="391">
        <f t="shared" si="7"/>
        <v>3562.5</v>
      </c>
      <c r="AM66" s="389">
        <f t="shared" si="14"/>
        <v>7.4647246244879382</v>
      </c>
    </row>
    <row r="67" spans="1:39" ht="16" x14ac:dyDescent="0.2">
      <c r="A67" s="2">
        <v>43926</v>
      </c>
      <c r="B67" s="107">
        <v>43926</v>
      </c>
      <c r="C67" s="107">
        <v>-3</v>
      </c>
      <c r="D67" s="3">
        <v>264</v>
      </c>
      <c r="E67" s="3">
        <v>28</v>
      </c>
      <c r="F67" s="3">
        <f t="shared" si="0"/>
        <v>10.606060606060606</v>
      </c>
      <c r="G67" s="3">
        <v>4</v>
      </c>
      <c r="H67" s="3">
        <v>1</v>
      </c>
      <c r="I67" s="3">
        <f t="shared" si="18"/>
        <v>25</v>
      </c>
      <c r="J67" s="3">
        <f t="shared" si="2"/>
        <v>268</v>
      </c>
      <c r="K67" s="25">
        <f t="shared" si="8"/>
        <v>24.471891111042119</v>
      </c>
      <c r="L67" s="3">
        <f t="shared" si="19"/>
        <v>29</v>
      </c>
      <c r="M67" s="3">
        <f t="shared" si="11"/>
        <v>493</v>
      </c>
      <c r="N67" s="3">
        <f t="shared" si="20"/>
        <v>10.820895522388058</v>
      </c>
      <c r="O67" s="25">
        <f t="shared" si="16"/>
        <v>10.143934201507882</v>
      </c>
      <c r="P67" s="25">
        <f t="shared" si="9"/>
        <v>2.6480777694784381</v>
      </c>
      <c r="Q67" s="25">
        <f t="shared" si="17"/>
        <v>26.206838615183166</v>
      </c>
      <c r="S67" s="183">
        <v>43926</v>
      </c>
      <c r="T67" s="1">
        <v>43926</v>
      </c>
      <c r="U67" s="184">
        <v>287</v>
      </c>
      <c r="AB67" s="390">
        <v>43926</v>
      </c>
      <c r="AC67" s="3">
        <v>420</v>
      </c>
      <c r="AD67" s="3">
        <v>29</v>
      </c>
      <c r="AE67" s="391">
        <f t="shared" si="5"/>
        <v>6.9047619047619051</v>
      </c>
      <c r="AF67" s="3">
        <v>4</v>
      </c>
      <c r="AG67" s="3">
        <v>1</v>
      </c>
      <c r="AH67" s="391">
        <f t="shared" si="6"/>
        <v>25</v>
      </c>
      <c r="AI67" s="393">
        <f t="shared" si="12"/>
        <v>424</v>
      </c>
      <c r="AJ67" s="393">
        <f t="shared" si="10"/>
        <v>30</v>
      </c>
      <c r="AK67" s="392">
        <f t="shared" si="13"/>
        <v>315</v>
      </c>
      <c r="AL67" s="391">
        <f t="shared" si="7"/>
        <v>1050</v>
      </c>
      <c r="AM67" s="389">
        <f t="shared" si="14"/>
        <v>7.3668491786958681</v>
      </c>
    </row>
    <row r="68" spans="1:39" ht="16" x14ac:dyDescent="0.2">
      <c r="A68" s="2">
        <v>43927</v>
      </c>
      <c r="B68" s="107">
        <v>43927</v>
      </c>
      <c r="C68" s="107">
        <v>-2</v>
      </c>
      <c r="D68" s="3">
        <v>137</v>
      </c>
      <c r="E68" s="3">
        <v>21</v>
      </c>
      <c r="F68" s="3">
        <f t="shared" ref="F68:F131" si="21">E68/D68*100</f>
        <v>15.328467153284672</v>
      </c>
      <c r="G68" s="3">
        <v>3</v>
      </c>
      <c r="H68" s="3">
        <v>1</v>
      </c>
      <c r="I68" s="3">
        <f t="shared" si="18"/>
        <v>33.333333333333329</v>
      </c>
      <c r="J68" s="3">
        <f t="shared" ref="J68:J131" si="22">D68+G68</f>
        <v>140</v>
      </c>
      <c r="K68" s="25">
        <f t="shared" si="8"/>
        <v>12.783823714723495</v>
      </c>
      <c r="L68" s="3">
        <f t="shared" si="19"/>
        <v>22</v>
      </c>
      <c r="M68" s="3">
        <f t="shared" si="11"/>
        <v>515</v>
      </c>
      <c r="N68" s="3">
        <f t="shared" si="20"/>
        <v>15.714285714285714</v>
      </c>
      <c r="O68" s="25">
        <f t="shared" si="16"/>
        <v>11.111111111111111</v>
      </c>
      <c r="P68" s="25">
        <f t="shared" si="9"/>
        <v>2.0088865837422634</v>
      </c>
      <c r="Q68" s="25">
        <f t="shared" si="17"/>
        <v>26.115525588649426</v>
      </c>
      <c r="S68" s="183">
        <v>43927</v>
      </c>
      <c r="T68" s="1">
        <v>43927</v>
      </c>
      <c r="U68" s="184">
        <v>286</v>
      </c>
      <c r="AB68" s="390">
        <v>43927</v>
      </c>
      <c r="AC68" s="3">
        <v>234</v>
      </c>
      <c r="AD68" s="3">
        <v>27</v>
      </c>
      <c r="AE68" s="391">
        <f t="shared" ref="AE68:AE131" si="23">AD68/AC68*100</f>
        <v>11.538461538461538</v>
      </c>
      <c r="AF68" s="3">
        <v>3</v>
      </c>
      <c r="AG68" s="3">
        <v>1</v>
      </c>
      <c r="AH68" s="391">
        <f t="shared" ref="AH68:AH131" si="24">AG68/AF68*100</f>
        <v>33.333333333333329</v>
      </c>
      <c r="AI68" s="393">
        <f t="shared" si="12"/>
        <v>237</v>
      </c>
      <c r="AJ68" s="393">
        <f t="shared" si="10"/>
        <v>28</v>
      </c>
      <c r="AK68" s="392">
        <f t="shared" si="13"/>
        <v>343</v>
      </c>
      <c r="AL68" s="391">
        <f t="shared" ref="AL68:AL131" si="25">AK68/AJ68*100</f>
        <v>1225</v>
      </c>
      <c r="AM68" s="389">
        <f t="shared" si="14"/>
        <v>7.6430205949656758</v>
      </c>
    </row>
    <row r="69" spans="1:39" ht="16" x14ac:dyDescent="0.2">
      <c r="A69" s="2">
        <v>43928</v>
      </c>
      <c r="B69" s="107">
        <v>43928</v>
      </c>
      <c r="C69" s="107">
        <v>-1</v>
      </c>
      <c r="D69" s="3">
        <v>160</v>
      </c>
      <c r="E69" s="3">
        <v>24</v>
      </c>
      <c r="F69" s="3">
        <f t="shared" si="21"/>
        <v>15</v>
      </c>
      <c r="G69" s="3">
        <v>5</v>
      </c>
      <c r="H69" s="3">
        <v>0</v>
      </c>
      <c r="I69" s="3">
        <f t="shared" si="18"/>
        <v>0</v>
      </c>
      <c r="J69" s="3">
        <f t="shared" si="22"/>
        <v>165</v>
      </c>
      <c r="K69" s="25">
        <f t="shared" ref="K69:K132" si="26">J69/($Z$4/100000)</f>
        <v>15.066649378066977</v>
      </c>
      <c r="L69" s="3">
        <f t="shared" si="19"/>
        <v>24</v>
      </c>
      <c r="M69" s="3">
        <f t="shared" si="11"/>
        <v>539</v>
      </c>
      <c r="N69" s="3">
        <f t="shared" si="20"/>
        <v>14.545454545454545</v>
      </c>
      <c r="O69" s="25">
        <f t="shared" si="16"/>
        <v>10.849393290506782</v>
      </c>
      <c r="P69" s="25">
        <f t="shared" ref="P69:P132" si="27">L69/($Z$4/100000)</f>
        <v>2.1915126368097422</v>
      </c>
      <c r="Q69" s="25">
        <f t="shared" ref="Q69:Q132" si="28">U69/($Z$4/100000)</f>
        <v>26.754716774385599</v>
      </c>
      <c r="S69" s="183">
        <v>43928</v>
      </c>
      <c r="T69" s="1">
        <v>43928</v>
      </c>
      <c r="U69" s="184">
        <v>293</v>
      </c>
      <c r="AB69" s="390">
        <v>43928</v>
      </c>
      <c r="AC69" s="3">
        <v>290</v>
      </c>
      <c r="AD69" s="3">
        <v>32</v>
      </c>
      <c r="AE69" s="391">
        <f t="shared" si="23"/>
        <v>11.03448275862069</v>
      </c>
      <c r="AF69" s="3">
        <v>5</v>
      </c>
      <c r="AG69" s="3">
        <v>0</v>
      </c>
      <c r="AH69" s="391">
        <f t="shared" si="24"/>
        <v>0</v>
      </c>
      <c r="AI69" s="393">
        <f t="shared" si="12"/>
        <v>295</v>
      </c>
      <c r="AJ69" s="393">
        <f t="shared" si="12"/>
        <v>32</v>
      </c>
      <c r="AK69" s="392">
        <f t="shared" si="13"/>
        <v>375</v>
      </c>
      <c r="AL69" s="391">
        <f t="shared" si="25"/>
        <v>1171.875</v>
      </c>
      <c r="AM69" s="389">
        <f t="shared" si="14"/>
        <v>7.5910487055726197</v>
      </c>
    </row>
    <row r="70" spans="1:39" ht="16" x14ac:dyDescent="0.2">
      <c r="A70" s="2">
        <v>43929</v>
      </c>
      <c r="B70" s="107">
        <v>43929</v>
      </c>
      <c r="C70" s="107">
        <v>0</v>
      </c>
      <c r="D70" s="3">
        <v>206</v>
      </c>
      <c r="E70" s="3">
        <v>15</v>
      </c>
      <c r="F70" s="3">
        <f t="shared" si="21"/>
        <v>7.2815533980582519</v>
      </c>
      <c r="G70" s="3">
        <v>6</v>
      </c>
      <c r="H70" s="3">
        <v>2</v>
      </c>
      <c r="I70" s="3">
        <f t="shared" si="18"/>
        <v>33.333333333333329</v>
      </c>
      <c r="J70" s="3">
        <f t="shared" si="22"/>
        <v>212</v>
      </c>
      <c r="K70" s="25">
        <f t="shared" si="26"/>
        <v>19.358361625152721</v>
      </c>
      <c r="L70" s="3">
        <f t="shared" si="19"/>
        <v>17</v>
      </c>
      <c r="M70" s="3">
        <f t="shared" ref="M70:M133" si="29">L70+M69</f>
        <v>556</v>
      </c>
      <c r="N70" s="3">
        <f t="shared" si="20"/>
        <v>8.0188679245283012</v>
      </c>
      <c r="O70" s="25">
        <f t="shared" si="16"/>
        <v>12.933753943217665</v>
      </c>
      <c r="P70" s="25">
        <f t="shared" si="27"/>
        <v>1.5523214510735672</v>
      </c>
      <c r="Q70" s="25">
        <f t="shared" si="28"/>
        <v>26.480777694784383</v>
      </c>
      <c r="S70" s="183">
        <v>43929</v>
      </c>
      <c r="T70" s="1">
        <v>43929</v>
      </c>
      <c r="U70" s="184">
        <v>290</v>
      </c>
      <c r="AB70" s="390">
        <v>43929</v>
      </c>
      <c r="AC70" s="3">
        <v>368</v>
      </c>
      <c r="AD70" s="3">
        <v>15</v>
      </c>
      <c r="AE70" s="391">
        <f t="shared" si="23"/>
        <v>4.0760869565217392</v>
      </c>
      <c r="AF70" s="3">
        <v>6</v>
      </c>
      <c r="AG70" s="3">
        <v>2</v>
      </c>
      <c r="AH70" s="391">
        <f t="shared" si="24"/>
        <v>33.333333333333329</v>
      </c>
      <c r="AI70" s="393">
        <f t="shared" ref="AI70:AJ133" si="30">AC70+AF70</f>
        <v>374</v>
      </c>
      <c r="AJ70" s="393">
        <f t="shared" si="30"/>
        <v>17</v>
      </c>
      <c r="AK70" s="392">
        <f t="shared" ref="AK70:AK133" si="31">AK69+AJ70</f>
        <v>392</v>
      </c>
      <c r="AL70" s="391">
        <f t="shared" si="25"/>
        <v>2305.8823529411766</v>
      </c>
      <c r="AM70" s="389">
        <f t="shared" ref="AM70:AM133" si="32">(AJ67+AJ68+AJ69+AJ70+AJ71+AJ72+AJ73)/(AI67+AI68+AI69+AI70+AI71+AI72+AI73)*100</f>
        <v>8.7431693989071047</v>
      </c>
    </row>
    <row r="71" spans="1:39" ht="16" x14ac:dyDescent="0.2">
      <c r="A71" s="2">
        <v>43930</v>
      </c>
      <c r="B71" s="107">
        <v>43930</v>
      </c>
      <c r="C71" s="107">
        <v>1</v>
      </c>
      <c r="D71" s="3">
        <v>157</v>
      </c>
      <c r="E71" s="3">
        <v>26</v>
      </c>
      <c r="F71" s="3">
        <f t="shared" si="21"/>
        <v>16.560509554140125</v>
      </c>
      <c r="G71" s="3">
        <v>3</v>
      </c>
      <c r="H71" s="3">
        <v>0</v>
      </c>
      <c r="I71" s="3">
        <f t="shared" si="18"/>
        <v>0</v>
      </c>
      <c r="J71" s="3">
        <f t="shared" si="22"/>
        <v>160</v>
      </c>
      <c r="K71" s="25">
        <f t="shared" si="26"/>
        <v>14.61008424539828</v>
      </c>
      <c r="L71" s="3">
        <f t="shared" si="19"/>
        <v>26</v>
      </c>
      <c r="M71" s="3">
        <f t="shared" si="29"/>
        <v>582</v>
      </c>
      <c r="N71" s="3">
        <f t="shared" si="20"/>
        <v>16.25</v>
      </c>
      <c r="O71" s="25">
        <f t="shared" si="16"/>
        <v>13.787085514834205</v>
      </c>
      <c r="P71" s="25">
        <f t="shared" si="27"/>
        <v>2.3741386898772205</v>
      </c>
      <c r="Q71" s="25">
        <f t="shared" si="28"/>
        <v>28.489664278526647</v>
      </c>
      <c r="S71" s="183">
        <v>43930</v>
      </c>
      <c r="T71" s="1">
        <v>43930</v>
      </c>
      <c r="U71" s="184">
        <v>312</v>
      </c>
      <c r="AB71" s="390">
        <v>43930</v>
      </c>
      <c r="AC71" s="3">
        <v>285</v>
      </c>
      <c r="AD71" s="3">
        <v>28</v>
      </c>
      <c r="AE71" s="391">
        <f t="shared" si="23"/>
        <v>9.8245614035087723</v>
      </c>
      <c r="AF71" s="3">
        <v>5</v>
      </c>
      <c r="AG71" s="3">
        <v>0</v>
      </c>
      <c r="AH71" s="391">
        <f t="shared" si="24"/>
        <v>0</v>
      </c>
      <c r="AI71" s="393">
        <f t="shared" si="30"/>
        <v>290</v>
      </c>
      <c r="AJ71" s="393">
        <f t="shared" si="30"/>
        <v>28</v>
      </c>
      <c r="AK71" s="392">
        <f t="shared" si="31"/>
        <v>420</v>
      </c>
      <c r="AL71" s="391">
        <f t="shared" si="25"/>
        <v>1500</v>
      </c>
      <c r="AM71" s="389">
        <f t="shared" si="32"/>
        <v>9.4977623073097952</v>
      </c>
    </row>
    <row r="72" spans="1:39" ht="16" x14ac:dyDescent="0.2">
      <c r="A72" s="2">
        <v>43931</v>
      </c>
      <c r="B72" s="107">
        <v>43931</v>
      </c>
      <c r="C72" s="107">
        <v>2</v>
      </c>
      <c r="D72" s="3">
        <v>181</v>
      </c>
      <c r="E72" s="3">
        <v>20</v>
      </c>
      <c r="F72" s="3">
        <f t="shared" si="21"/>
        <v>11.049723756906078</v>
      </c>
      <c r="G72" s="3">
        <v>9</v>
      </c>
      <c r="H72" s="3">
        <v>0</v>
      </c>
      <c r="I72" s="3">
        <f t="shared" si="18"/>
        <v>0</v>
      </c>
      <c r="J72" s="3">
        <f t="shared" si="22"/>
        <v>190</v>
      </c>
      <c r="K72" s="25">
        <f t="shared" si="26"/>
        <v>17.349475041410457</v>
      </c>
      <c r="L72" s="3">
        <f t="shared" si="19"/>
        <v>20</v>
      </c>
      <c r="M72" s="3">
        <f t="shared" si="29"/>
        <v>602</v>
      </c>
      <c r="N72" s="3">
        <f t="shared" si="20"/>
        <v>10.526315789473683</v>
      </c>
      <c r="O72" s="25">
        <f t="shared" si="16"/>
        <v>13.031914893617023</v>
      </c>
      <c r="P72" s="25">
        <f t="shared" si="27"/>
        <v>1.826260530674785</v>
      </c>
      <c r="Q72" s="25">
        <f t="shared" si="28"/>
        <v>30.041985729600214</v>
      </c>
      <c r="S72" s="183">
        <v>43931</v>
      </c>
      <c r="T72" s="1">
        <v>43931</v>
      </c>
      <c r="U72" s="184">
        <v>329</v>
      </c>
      <c r="AB72" s="390">
        <v>43931</v>
      </c>
      <c r="AC72" s="3">
        <v>331</v>
      </c>
      <c r="AD72" s="3">
        <v>30</v>
      </c>
      <c r="AE72" s="391">
        <f t="shared" si="23"/>
        <v>9.0634441087613293</v>
      </c>
      <c r="AF72" s="3">
        <v>8</v>
      </c>
      <c r="AG72" s="3">
        <v>0</v>
      </c>
      <c r="AH72" s="391">
        <f t="shared" si="24"/>
        <v>0</v>
      </c>
      <c r="AI72" s="393">
        <f t="shared" si="30"/>
        <v>339</v>
      </c>
      <c r="AJ72" s="393">
        <f t="shared" si="30"/>
        <v>30</v>
      </c>
      <c r="AK72" s="392">
        <f t="shared" si="31"/>
        <v>450</v>
      </c>
      <c r="AL72" s="391">
        <f t="shared" si="25"/>
        <v>1500</v>
      </c>
      <c r="AM72" s="389">
        <f t="shared" si="32"/>
        <v>8.8085539714867611</v>
      </c>
    </row>
    <row r="73" spans="1:39" ht="16" x14ac:dyDescent="0.2">
      <c r="A73" s="2">
        <v>43932</v>
      </c>
      <c r="B73" s="107">
        <v>43932</v>
      </c>
      <c r="C73" s="107">
        <v>3</v>
      </c>
      <c r="D73" s="3">
        <v>121</v>
      </c>
      <c r="E73" s="3">
        <v>22</v>
      </c>
      <c r="F73" s="3">
        <f t="shared" si="21"/>
        <v>18.181818181818183</v>
      </c>
      <c r="G73" s="3">
        <v>12</v>
      </c>
      <c r="H73" s="3">
        <v>4</v>
      </c>
      <c r="I73" s="3">
        <f t="shared" si="18"/>
        <v>33.333333333333329</v>
      </c>
      <c r="J73" s="3">
        <f t="shared" si="22"/>
        <v>133</v>
      </c>
      <c r="K73" s="25">
        <f t="shared" si="26"/>
        <v>12.144632528987319</v>
      </c>
      <c r="L73" s="3">
        <f t="shared" si="19"/>
        <v>26</v>
      </c>
      <c r="M73" s="3">
        <f t="shared" si="29"/>
        <v>628</v>
      </c>
      <c r="N73" s="3">
        <f t="shared" si="20"/>
        <v>19.548872180451127</v>
      </c>
      <c r="O73" s="25">
        <f t="shared" si="16"/>
        <v>12.638376383763838</v>
      </c>
      <c r="P73" s="25">
        <f t="shared" si="27"/>
        <v>2.3741386898772205</v>
      </c>
      <c r="Q73" s="25">
        <f t="shared" si="28"/>
        <v>32.050872313342474</v>
      </c>
      <c r="S73" s="183">
        <v>43932</v>
      </c>
      <c r="T73" s="1">
        <v>43932</v>
      </c>
      <c r="U73" s="184">
        <v>351</v>
      </c>
      <c r="AB73" s="390">
        <v>43932</v>
      </c>
      <c r="AC73" s="3">
        <v>226</v>
      </c>
      <c r="AD73" s="3">
        <v>23</v>
      </c>
      <c r="AE73" s="391">
        <f t="shared" si="23"/>
        <v>10.176991150442479</v>
      </c>
      <c r="AF73" s="3">
        <v>11</v>
      </c>
      <c r="AG73" s="3">
        <v>4</v>
      </c>
      <c r="AH73" s="391">
        <f t="shared" si="24"/>
        <v>36.363636363636367</v>
      </c>
      <c r="AI73" s="393">
        <f t="shared" si="30"/>
        <v>237</v>
      </c>
      <c r="AJ73" s="393">
        <f t="shared" si="30"/>
        <v>27</v>
      </c>
      <c r="AK73" s="392">
        <f t="shared" si="31"/>
        <v>477</v>
      </c>
      <c r="AL73" s="391">
        <f t="shared" si="25"/>
        <v>1766.6666666666667</v>
      </c>
      <c r="AM73" s="389">
        <f t="shared" si="32"/>
        <v>8.2849604221635875</v>
      </c>
    </row>
    <row r="74" spans="1:39" ht="16" x14ac:dyDescent="0.2">
      <c r="A74" s="2">
        <v>43933</v>
      </c>
      <c r="B74" s="107">
        <v>43933</v>
      </c>
      <c r="C74" s="107"/>
      <c r="D74" s="3">
        <v>135</v>
      </c>
      <c r="E74" s="3">
        <v>17</v>
      </c>
      <c r="F74" s="3">
        <f t="shared" si="21"/>
        <v>12.592592592592592</v>
      </c>
      <c r="G74" s="3">
        <v>11</v>
      </c>
      <c r="H74" s="3">
        <v>6</v>
      </c>
      <c r="I74" s="3">
        <f t="shared" si="18"/>
        <v>54.54545454545454</v>
      </c>
      <c r="J74" s="3">
        <f t="shared" si="22"/>
        <v>146</v>
      </c>
      <c r="K74" s="25">
        <f t="shared" si="26"/>
        <v>13.33170187392593</v>
      </c>
      <c r="L74" s="3">
        <f t="shared" si="19"/>
        <v>23</v>
      </c>
      <c r="M74" s="3">
        <f t="shared" si="29"/>
        <v>651</v>
      </c>
      <c r="N74" s="3">
        <f t="shared" si="20"/>
        <v>15.753424657534246</v>
      </c>
      <c r="O74" s="25">
        <f t="shared" si="16"/>
        <v>14.543812104787715</v>
      </c>
      <c r="P74" s="25">
        <f t="shared" si="27"/>
        <v>2.1001996102760025</v>
      </c>
      <c r="Q74" s="25">
        <f t="shared" si="28"/>
        <v>32.964002578679867</v>
      </c>
      <c r="S74" s="183">
        <v>43933</v>
      </c>
      <c r="T74" s="1">
        <v>43933</v>
      </c>
      <c r="U74" s="184">
        <v>361</v>
      </c>
      <c r="AB74" s="390">
        <v>43933</v>
      </c>
      <c r="AC74" s="3">
        <v>227</v>
      </c>
      <c r="AD74" s="3">
        <v>23</v>
      </c>
      <c r="AE74" s="391">
        <f t="shared" si="23"/>
        <v>10.13215859030837</v>
      </c>
      <c r="AF74" s="3">
        <v>12</v>
      </c>
      <c r="AG74" s="3">
        <v>6</v>
      </c>
      <c r="AH74" s="391">
        <f t="shared" si="24"/>
        <v>50</v>
      </c>
      <c r="AI74" s="393">
        <f t="shared" si="30"/>
        <v>239</v>
      </c>
      <c r="AJ74" s="393">
        <f t="shared" si="30"/>
        <v>29</v>
      </c>
      <c r="AK74" s="392">
        <f t="shared" si="31"/>
        <v>506</v>
      </c>
      <c r="AL74" s="391">
        <f>AK74/AJ74*100</f>
        <v>1744.8275862068965</v>
      </c>
      <c r="AM74" s="389">
        <f t="shared" si="32"/>
        <v>9.5557851239669418</v>
      </c>
    </row>
    <row r="75" spans="1:39" ht="16" x14ac:dyDescent="0.2">
      <c r="A75" s="2">
        <v>43934</v>
      </c>
      <c r="B75" s="107">
        <v>43934</v>
      </c>
      <c r="C75" s="107"/>
      <c r="D75" s="3">
        <v>96</v>
      </c>
      <c r="E75" s="3">
        <v>10</v>
      </c>
      <c r="F75" s="3">
        <f t="shared" si="21"/>
        <v>10.416666666666668</v>
      </c>
      <c r="G75" s="3">
        <v>26</v>
      </c>
      <c r="H75" s="3">
        <v>1</v>
      </c>
      <c r="I75" s="3">
        <f t="shared" si="18"/>
        <v>3.8461538461538463</v>
      </c>
      <c r="J75" s="3">
        <f t="shared" si="22"/>
        <v>122</v>
      </c>
      <c r="K75" s="25">
        <f t="shared" si="26"/>
        <v>11.140189237116189</v>
      </c>
      <c r="L75" s="3">
        <f t="shared" si="19"/>
        <v>11</v>
      </c>
      <c r="M75" s="3">
        <f t="shared" si="29"/>
        <v>662</v>
      </c>
      <c r="N75" s="3">
        <f t="shared" si="20"/>
        <v>9.0163934426229506</v>
      </c>
      <c r="O75" s="25">
        <f t="shared" si="16"/>
        <v>12.555260831122899</v>
      </c>
      <c r="P75" s="25">
        <f t="shared" si="27"/>
        <v>1.0044432918711317</v>
      </c>
      <c r="Q75" s="25">
        <f t="shared" si="28"/>
        <v>32.690063499078654</v>
      </c>
      <c r="S75" s="183">
        <v>43934</v>
      </c>
      <c r="T75" s="1">
        <v>43934</v>
      </c>
      <c r="U75" s="184">
        <v>358</v>
      </c>
      <c r="AB75" s="390">
        <v>43934</v>
      </c>
      <c r="AC75" s="3">
        <v>164</v>
      </c>
      <c r="AD75" s="3">
        <v>9</v>
      </c>
      <c r="AE75" s="391">
        <f t="shared" si="23"/>
        <v>5.4878048780487809</v>
      </c>
      <c r="AF75" s="3">
        <v>26</v>
      </c>
      <c r="AG75" s="3">
        <v>1</v>
      </c>
      <c r="AH75" s="391">
        <f t="shared" si="24"/>
        <v>3.8461538461538463</v>
      </c>
      <c r="AI75" s="393">
        <f t="shared" si="30"/>
        <v>190</v>
      </c>
      <c r="AJ75" s="393">
        <f t="shared" si="30"/>
        <v>10</v>
      </c>
      <c r="AK75" s="392">
        <f t="shared" si="31"/>
        <v>516</v>
      </c>
      <c r="AL75" s="391">
        <f>AK75/AJ75*100</f>
        <v>5160</v>
      </c>
      <c r="AM75" s="389">
        <f t="shared" si="32"/>
        <v>8.5409252669039155</v>
      </c>
    </row>
    <row r="76" spans="1:39" ht="16" x14ac:dyDescent="0.2">
      <c r="A76" s="2">
        <v>43935</v>
      </c>
      <c r="B76" s="107">
        <v>43935</v>
      </c>
      <c r="C76" s="107"/>
      <c r="D76" s="3">
        <v>103</v>
      </c>
      <c r="E76" s="3">
        <v>11</v>
      </c>
      <c r="F76" s="3">
        <f t="shared" si="21"/>
        <v>10.679611650485436</v>
      </c>
      <c r="G76" s="3">
        <v>18</v>
      </c>
      <c r="H76" s="3">
        <v>3</v>
      </c>
      <c r="I76" s="3">
        <f t="shared" si="18"/>
        <v>16.666666666666664</v>
      </c>
      <c r="J76" s="3">
        <f t="shared" si="22"/>
        <v>121</v>
      </c>
      <c r="K76" s="25">
        <f t="shared" si="26"/>
        <v>11.048876210582449</v>
      </c>
      <c r="L76" s="3">
        <f t="shared" si="19"/>
        <v>14</v>
      </c>
      <c r="M76" s="3">
        <f t="shared" si="29"/>
        <v>676</v>
      </c>
      <c r="N76" s="3">
        <f t="shared" si="20"/>
        <v>11.570247933884298</v>
      </c>
      <c r="O76" s="25">
        <f t="shared" si="16"/>
        <v>15.222672064777329</v>
      </c>
      <c r="P76" s="25">
        <f t="shared" si="27"/>
        <v>1.2783823714723495</v>
      </c>
      <c r="Q76" s="25">
        <f t="shared" si="28"/>
        <v>34.059758897084741</v>
      </c>
      <c r="S76" s="183">
        <v>43935</v>
      </c>
      <c r="T76" s="1">
        <v>43935</v>
      </c>
      <c r="U76" s="184">
        <v>373</v>
      </c>
      <c r="AB76" s="390">
        <v>43935</v>
      </c>
      <c r="AC76" s="3">
        <v>208</v>
      </c>
      <c r="AD76" s="3">
        <v>13</v>
      </c>
      <c r="AE76" s="391">
        <f t="shared" si="23"/>
        <v>6.25</v>
      </c>
      <c r="AF76" s="3">
        <v>18</v>
      </c>
      <c r="AG76" s="3">
        <v>3</v>
      </c>
      <c r="AH76" s="391">
        <f t="shared" si="24"/>
        <v>16.666666666666664</v>
      </c>
      <c r="AI76" s="393">
        <f t="shared" si="30"/>
        <v>226</v>
      </c>
      <c r="AJ76" s="393">
        <f t="shared" si="30"/>
        <v>16</v>
      </c>
      <c r="AK76" s="392">
        <f t="shared" si="31"/>
        <v>532</v>
      </c>
      <c r="AL76" s="391">
        <f t="shared" si="25"/>
        <v>3325</v>
      </c>
      <c r="AM76" s="389">
        <f t="shared" si="32"/>
        <v>9.8503138580395948</v>
      </c>
    </row>
    <row r="77" spans="1:39" ht="16" x14ac:dyDescent="0.2">
      <c r="A77" s="2">
        <v>43936</v>
      </c>
      <c r="B77" s="107">
        <v>43936</v>
      </c>
      <c r="C77" s="107"/>
      <c r="D77" s="3">
        <v>210</v>
      </c>
      <c r="E77" s="3">
        <v>36</v>
      </c>
      <c r="F77" s="3">
        <f t="shared" si="21"/>
        <v>17.142857142857142</v>
      </c>
      <c r="G77" s="3">
        <v>25</v>
      </c>
      <c r="H77" s="3">
        <v>5</v>
      </c>
      <c r="I77" s="3">
        <f t="shared" si="18"/>
        <v>20</v>
      </c>
      <c r="J77" s="3">
        <f t="shared" si="22"/>
        <v>235</v>
      </c>
      <c r="K77" s="25">
        <f t="shared" si="26"/>
        <v>21.458561235428725</v>
      </c>
      <c r="L77" s="3">
        <f t="shared" si="19"/>
        <v>41</v>
      </c>
      <c r="M77" s="3">
        <f t="shared" si="29"/>
        <v>717</v>
      </c>
      <c r="N77" s="3">
        <f t="shared" si="20"/>
        <v>17.446808510638299</v>
      </c>
      <c r="O77" s="25">
        <f t="shared" si="16"/>
        <v>13.421828908554573</v>
      </c>
      <c r="P77" s="25">
        <f t="shared" si="27"/>
        <v>3.7438340878833092</v>
      </c>
      <c r="Q77" s="25">
        <f t="shared" si="28"/>
        <v>33.877132844017261</v>
      </c>
      <c r="S77" s="183">
        <v>43936</v>
      </c>
      <c r="T77" s="1">
        <v>43936</v>
      </c>
      <c r="U77" s="184">
        <v>371</v>
      </c>
      <c r="AB77" s="390">
        <v>43936</v>
      </c>
      <c r="AC77" s="3">
        <v>391</v>
      </c>
      <c r="AD77" s="3">
        <v>40</v>
      </c>
      <c r="AE77" s="391">
        <f t="shared" si="23"/>
        <v>10.230179028132993</v>
      </c>
      <c r="AF77" s="3">
        <v>24</v>
      </c>
      <c r="AG77" s="3">
        <v>5</v>
      </c>
      <c r="AH77" s="391">
        <f t="shared" si="24"/>
        <v>20.833333333333336</v>
      </c>
      <c r="AI77" s="393">
        <f t="shared" si="30"/>
        <v>415</v>
      </c>
      <c r="AJ77" s="393">
        <f t="shared" si="30"/>
        <v>45</v>
      </c>
      <c r="AK77" s="392">
        <f t="shared" si="31"/>
        <v>577</v>
      </c>
      <c r="AL77" s="391">
        <f t="shared" si="25"/>
        <v>1282.2222222222222</v>
      </c>
      <c r="AM77" s="389">
        <f t="shared" si="32"/>
        <v>8.9624724061810159</v>
      </c>
    </row>
    <row r="78" spans="1:39" ht="16" x14ac:dyDescent="0.2">
      <c r="A78" s="2">
        <v>43937</v>
      </c>
      <c r="B78" s="107">
        <v>43937</v>
      </c>
      <c r="C78" s="107"/>
      <c r="D78" s="3">
        <v>175</v>
      </c>
      <c r="E78" s="3">
        <v>7</v>
      </c>
      <c r="F78" s="3">
        <f t="shared" si="21"/>
        <v>4</v>
      </c>
      <c r="G78" s="3">
        <v>9</v>
      </c>
      <c r="H78" s="3">
        <v>0</v>
      </c>
      <c r="I78" s="3">
        <f t="shared" si="18"/>
        <v>0</v>
      </c>
      <c r="J78" s="3">
        <f t="shared" si="22"/>
        <v>184</v>
      </c>
      <c r="K78" s="25">
        <f t="shared" si="26"/>
        <v>16.80159688220802</v>
      </c>
      <c r="L78" s="3">
        <f t="shared" si="19"/>
        <v>7</v>
      </c>
      <c r="M78" s="3">
        <f t="shared" si="29"/>
        <v>724</v>
      </c>
      <c r="N78" s="3">
        <f t="shared" si="20"/>
        <v>3.804347826086957</v>
      </c>
      <c r="O78" s="25">
        <f t="shared" si="16"/>
        <v>11.909514304723885</v>
      </c>
      <c r="P78" s="25">
        <f t="shared" si="27"/>
        <v>0.63919118573617473</v>
      </c>
      <c r="Q78" s="25">
        <f t="shared" si="28"/>
        <v>38.808036276839182</v>
      </c>
      <c r="S78" s="183">
        <v>43937</v>
      </c>
      <c r="T78" s="1">
        <v>43937</v>
      </c>
      <c r="U78" s="184">
        <v>425</v>
      </c>
      <c r="AB78" s="390">
        <v>43937</v>
      </c>
      <c r="AC78" s="3">
        <v>310</v>
      </c>
      <c r="AD78" s="3">
        <v>11</v>
      </c>
      <c r="AE78" s="391">
        <f t="shared" si="23"/>
        <v>3.5483870967741935</v>
      </c>
      <c r="AF78" s="3">
        <v>11</v>
      </c>
      <c r="AG78" s="3">
        <v>0</v>
      </c>
      <c r="AH78" s="391">
        <f t="shared" si="24"/>
        <v>0</v>
      </c>
      <c r="AI78" s="393">
        <f t="shared" si="30"/>
        <v>321</v>
      </c>
      <c r="AJ78" s="393">
        <f t="shared" si="30"/>
        <v>11</v>
      </c>
      <c r="AK78" s="392">
        <f t="shared" si="31"/>
        <v>588</v>
      </c>
      <c r="AL78" s="391">
        <f t="shared" si="25"/>
        <v>5345.454545454545</v>
      </c>
      <c r="AM78" s="389">
        <f t="shared" si="32"/>
        <v>7.9239302694136287</v>
      </c>
    </row>
    <row r="79" spans="1:39" ht="16" x14ac:dyDescent="0.2">
      <c r="A79" s="2">
        <v>43938</v>
      </c>
      <c r="B79" s="107">
        <v>43938</v>
      </c>
      <c r="C79" s="107"/>
      <c r="D79" s="3">
        <v>227</v>
      </c>
      <c r="E79" s="3">
        <v>32</v>
      </c>
      <c r="F79" s="3">
        <f t="shared" si="21"/>
        <v>14.096916299559473</v>
      </c>
      <c r="G79" s="3">
        <v>67</v>
      </c>
      <c r="H79" s="3">
        <v>34</v>
      </c>
      <c r="I79" s="3">
        <f t="shared" si="18"/>
        <v>50.746268656716417</v>
      </c>
      <c r="J79" s="3">
        <f t="shared" si="22"/>
        <v>294</v>
      </c>
      <c r="K79" s="25">
        <f t="shared" si="26"/>
        <v>26.846029800919339</v>
      </c>
      <c r="L79" s="3">
        <f t="shared" si="19"/>
        <v>66</v>
      </c>
      <c r="M79" s="3">
        <f t="shared" si="29"/>
        <v>790</v>
      </c>
      <c r="N79" s="3">
        <f t="shared" si="20"/>
        <v>22.448979591836736</v>
      </c>
      <c r="O79" s="25">
        <f t="shared" si="16"/>
        <v>11.545741324921135</v>
      </c>
      <c r="P79" s="25">
        <f t="shared" si="27"/>
        <v>6.0266597512267905</v>
      </c>
      <c r="Q79" s="25">
        <f t="shared" si="28"/>
        <v>39.081975356440395</v>
      </c>
      <c r="S79" s="183">
        <v>43938</v>
      </c>
      <c r="T79" s="1">
        <v>43938</v>
      </c>
      <c r="U79" s="184">
        <v>428</v>
      </c>
      <c r="AB79" s="390">
        <v>43938</v>
      </c>
      <c r="AC79" s="3">
        <v>377</v>
      </c>
      <c r="AD79" s="3">
        <v>33</v>
      </c>
      <c r="AE79" s="391">
        <f t="shared" si="23"/>
        <v>8.7533156498673748</v>
      </c>
      <c r="AF79" s="3">
        <v>66</v>
      </c>
      <c r="AG79" s="3">
        <v>33</v>
      </c>
      <c r="AH79" s="391">
        <f t="shared" si="24"/>
        <v>50</v>
      </c>
      <c r="AI79" s="393">
        <f t="shared" si="30"/>
        <v>443</v>
      </c>
      <c r="AJ79" s="393">
        <f t="shared" si="30"/>
        <v>66</v>
      </c>
      <c r="AK79" s="392">
        <f t="shared" si="31"/>
        <v>654</v>
      </c>
      <c r="AL79" s="391">
        <f t="shared" si="25"/>
        <v>990.90909090909088</v>
      </c>
      <c r="AM79" s="389">
        <f t="shared" si="32"/>
        <v>7.6980014803849004</v>
      </c>
    </row>
    <row r="80" spans="1:39" ht="16" x14ac:dyDescent="0.2">
      <c r="A80" s="2">
        <v>43939</v>
      </c>
      <c r="B80" s="107">
        <v>43939</v>
      </c>
      <c r="C80" s="107"/>
      <c r="D80" s="3">
        <v>246</v>
      </c>
      <c r="E80" s="3">
        <v>20</v>
      </c>
      <c r="F80" s="3">
        <f t="shared" si="21"/>
        <v>8.1300813008130071</v>
      </c>
      <c r="G80" s="3">
        <v>8</v>
      </c>
      <c r="H80" s="3">
        <v>0</v>
      </c>
      <c r="I80" s="3">
        <f t="shared" si="18"/>
        <v>0</v>
      </c>
      <c r="J80" s="3">
        <f t="shared" si="22"/>
        <v>254</v>
      </c>
      <c r="K80" s="25">
        <f t="shared" si="26"/>
        <v>23.193508739569769</v>
      </c>
      <c r="L80" s="3">
        <f t="shared" si="19"/>
        <v>20</v>
      </c>
      <c r="M80" s="3">
        <f t="shared" si="29"/>
        <v>810</v>
      </c>
      <c r="N80" s="3">
        <f t="shared" si="20"/>
        <v>7.8740157480314963</v>
      </c>
      <c r="O80" s="25">
        <f t="shared" si="16"/>
        <v>11.030640668523677</v>
      </c>
      <c r="P80" s="25">
        <f t="shared" si="27"/>
        <v>1.826260530674785</v>
      </c>
      <c r="Q80" s="25">
        <f t="shared" si="28"/>
        <v>40.908235887115183</v>
      </c>
      <c r="S80" s="183">
        <v>43939</v>
      </c>
      <c r="T80" s="1">
        <v>43939</v>
      </c>
      <c r="U80" s="184">
        <v>448</v>
      </c>
      <c r="AB80" s="390">
        <v>43939</v>
      </c>
      <c r="AC80" s="3">
        <v>423</v>
      </c>
      <c r="AD80" s="3">
        <v>26</v>
      </c>
      <c r="AE80" s="391">
        <f t="shared" si="23"/>
        <v>6.1465721040189125</v>
      </c>
      <c r="AF80" s="3">
        <v>8</v>
      </c>
      <c r="AG80" s="3">
        <v>0</v>
      </c>
      <c r="AH80" s="391">
        <f t="shared" si="24"/>
        <v>0</v>
      </c>
      <c r="AI80" s="393">
        <f t="shared" si="30"/>
        <v>431</v>
      </c>
      <c r="AJ80" s="393">
        <f t="shared" si="30"/>
        <v>26</v>
      </c>
      <c r="AK80" s="392">
        <f t="shared" si="31"/>
        <v>680</v>
      </c>
      <c r="AL80" s="391">
        <f t="shared" si="25"/>
        <v>2615.3846153846152</v>
      </c>
      <c r="AM80" s="389">
        <f t="shared" si="32"/>
        <v>7.8515111695137971</v>
      </c>
    </row>
    <row r="81" spans="1:39" ht="16" x14ac:dyDescent="0.2">
      <c r="A81" s="2">
        <v>43940</v>
      </c>
      <c r="B81" s="107">
        <v>43940</v>
      </c>
      <c r="C81" s="107"/>
      <c r="D81" s="3">
        <v>247</v>
      </c>
      <c r="E81" s="3">
        <v>14</v>
      </c>
      <c r="F81" s="3">
        <f t="shared" si="21"/>
        <v>5.668016194331984</v>
      </c>
      <c r="G81" s="3">
        <v>46</v>
      </c>
      <c r="H81" s="3">
        <v>6</v>
      </c>
      <c r="I81" s="3">
        <f t="shared" si="18"/>
        <v>13.043478260869565</v>
      </c>
      <c r="J81" s="3">
        <f t="shared" si="22"/>
        <v>293</v>
      </c>
      <c r="K81" s="25">
        <f t="shared" si="26"/>
        <v>26.754716774385599</v>
      </c>
      <c r="L81" s="3">
        <f t="shared" si="19"/>
        <v>20</v>
      </c>
      <c r="M81" s="3">
        <f t="shared" si="29"/>
        <v>830</v>
      </c>
      <c r="N81" s="3">
        <f t="shared" si="20"/>
        <v>6.8259385665529013</v>
      </c>
      <c r="O81" s="25">
        <f t="shared" si="16"/>
        <v>9.0685066535239027</v>
      </c>
      <c r="P81" s="25">
        <f t="shared" si="27"/>
        <v>1.826260530674785</v>
      </c>
      <c r="Q81" s="25">
        <f t="shared" si="28"/>
        <v>39.721166542176576</v>
      </c>
      <c r="S81" s="183">
        <v>43940</v>
      </c>
      <c r="T81" s="1">
        <v>43940</v>
      </c>
      <c r="U81" s="184">
        <v>435</v>
      </c>
      <c r="AB81" s="390">
        <v>43940</v>
      </c>
      <c r="AC81" s="3">
        <v>451</v>
      </c>
      <c r="AD81" s="3">
        <v>20</v>
      </c>
      <c r="AE81" s="391">
        <f t="shared" si="23"/>
        <v>4.434589800443459</v>
      </c>
      <c r="AF81" s="3">
        <v>47</v>
      </c>
      <c r="AG81" s="3">
        <v>6</v>
      </c>
      <c r="AH81" s="391">
        <f t="shared" si="24"/>
        <v>12.76595744680851</v>
      </c>
      <c r="AI81" s="393">
        <f t="shared" si="30"/>
        <v>498</v>
      </c>
      <c r="AJ81" s="393">
        <f t="shared" si="30"/>
        <v>26</v>
      </c>
      <c r="AK81" s="392">
        <f t="shared" si="31"/>
        <v>706</v>
      </c>
      <c r="AL81" s="391">
        <f t="shared" si="25"/>
        <v>2715.3846153846152</v>
      </c>
      <c r="AM81" s="389">
        <f t="shared" si="32"/>
        <v>6.5472695243687609</v>
      </c>
    </row>
    <row r="82" spans="1:39" ht="16" x14ac:dyDescent="0.2">
      <c r="A82" s="2">
        <v>43941</v>
      </c>
      <c r="B82" s="107">
        <v>43941</v>
      </c>
      <c r="C82" s="107"/>
      <c r="D82" s="3">
        <v>173</v>
      </c>
      <c r="E82" s="3">
        <v>14</v>
      </c>
      <c r="F82" s="3">
        <f t="shared" si="21"/>
        <v>8.0924855491329488</v>
      </c>
      <c r="G82" s="3">
        <v>31</v>
      </c>
      <c r="H82" s="3">
        <v>1</v>
      </c>
      <c r="I82" s="3">
        <f t="shared" si="18"/>
        <v>3.225806451612903</v>
      </c>
      <c r="J82" s="3">
        <f t="shared" si="22"/>
        <v>204</v>
      </c>
      <c r="K82" s="25">
        <f t="shared" si="26"/>
        <v>18.627857412882808</v>
      </c>
      <c r="L82" s="3">
        <f t="shared" si="19"/>
        <v>15</v>
      </c>
      <c r="M82" s="3">
        <f t="shared" si="29"/>
        <v>845</v>
      </c>
      <c r="N82" s="3">
        <f t="shared" si="20"/>
        <v>7.3529411764705888</v>
      </c>
      <c r="O82" s="25">
        <f t="shared" si="16"/>
        <v>8.5970915312232687</v>
      </c>
      <c r="P82" s="25">
        <f t="shared" si="27"/>
        <v>1.3696953980060886</v>
      </c>
      <c r="Q82" s="25">
        <f t="shared" si="28"/>
        <v>43.191061550458663</v>
      </c>
      <c r="S82" s="183">
        <v>43941</v>
      </c>
      <c r="T82" s="1">
        <v>43941</v>
      </c>
      <c r="U82" s="184">
        <v>473</v>
      </c>
      <c r="AB82" s="390">
        <v>43941</v>
      </c>
      <c r="AC82" s="3">
        <v>325</v>
      </c>
      <c r="AD82" s="3">
        <v>17</v>
      </c>
      <c r="AE82" s="391">
        <f t="shared" si="23"/>
        <v>5.2307692307692308</v>
      </c>
      <c r="AF82" s="3">
        <v>43</v>
      </c>
      <c r="AG82" s="3">
        <v>1</v>
      </c>
      <c r="AH82" s="391">
        <f t="shared" si="24"/>
        <v>2.3255813953488373</v>
      </c>
      <c r="AI82" s="393">
        <f t="shared" si="30"/>
        <v>368</v>
      </c>
      <c r="AJ82" s="393">
        <f t="shared" si="30"/>
        <v>18</v>
      </c>
      <c r="AK82" s="392">
        <f t="shared" si="31"/>
        <v>724</v>
      </c>
      <c r="AL82" s="391">
        <f t="shared" si="25"/>
        <v>4022.2222222222222</v>
      </c>
      <c r="AM82" s="389">
        <f t="shared" si="32"/>
        <v>6.12553566927149</v>
      </c>
    </row>
    <row r="83" spans="1:39" ht="16" x14ac:dyDescent="0.2">
      <c r="A83" s="2">
        <v>43942</v>
      </c>
      <c r="B83" s="107">
        <v>43942</v>
      </c>
      <c r="C83" s="107"/>
      <c r="D83" s="3">
        <v>307</v>
      </c>
      <c r="E83" s="3">
        <v>22</v>
      </c>
      <c r="F83" s="3">
        <f t="shared" si="21"/>
        <v>7.1661237785016292</v>
      </c>
      <c r="G83" s="3">
        <v>24</v>
      </c>
      <c r="H83" s="3">
        <v>7</v>
      </c>
      <c r="I83" s="3">
        <f t="shared" si="18"/>
        <v>29.166666666666668</v>
      </c>
      <c r="J83" s="3">
        <f t="shared" si="22"/>
        <v>331</v>
      </c>
      <c r="K83" s="25">
        <f t="shared" si="26"/>
        <v>30.22461178266769</v>
      </c>
      <c r="L83" s="3">
        <f t="shared" si="19"/>
        <v>29</v>
      </c>
      <c r="M83" s="3">
        <f t="shared" si="29"/>
        <v>874</v>
      </c>
      <c r="N83" s="3">
        <f t="shared" si="20"/>
        <v>8.761329305135952</v>
      </c>
      <c r="O83" s="25">
        <f t="shared" si="16"/>
        <v>6.8394222599830083</v>
      </c>
      <c r="P83" s="25">
        <f t="shared" si="27"/>
        <v>2.6480777694784381</v>
      </c>
      <c r="Q83" s="25">
        <f t="shared" si="28"/>
        <v>44.012878789262317</v>
      </c>
      <c r="S83" s="183">
        <v>43942</v>
      </c>
      <c r="T83" s="1">
        <v>43942</v>
      </c>
      <c r="U83" s="184">
        <v>482</v>
      </c>
      <c r="AB83" s="390">
        <v>43942</v>
      </c>
      <c r="AC83" s="3">
        <v>543</v>
      </c>
      <c r="AD83" s="3">
        <v>38</v>
      </c>
      <c r="AE83" s="391">
        <f t="shared" si="23"/>
        <v>6.9981583793738489</v>
      </c>
      <c r="AF83" s="3">
        <v>25</v>
      </c>
      <c r="AG83" s="3">
        <v>9</v>
      </c>
      <c r="AH83" s="391">
        <f t="shared" si="24"/>
        <v>36</v>
      </c>
      <c r="AI83" s="393">
        <f t="shared" si="30"/>
        <v>568</v>
      </c>
      <c r="AJ83" s="393">
        <f t="shared" si="30"/>
        <v>47</v>
      </c>
      <c r="AK83" s="392">
        <f t="shared" si="31"/>
        <v>771</v>
      </c>
      <c r="AL83" s="391">
        <f t="shared" si="25"/>
        <v>1640.4255319148938</v>
      </c>
      <c r="AM83" s="389">
        <f t="shared" si="32"/>
        <v>5.0314465408805038</v>
      </c>
    </row>
    <row r="84" spans="1:39" ht="16" x14ac:dyDescent="0.2">
      <c r="A84" s="2">
        <v>43943</v>
      </c>
      <c r="B84" s="107">
        <v>43943</v>
      </c>
      <c r="C84" s="107"/>
      <c r="D84" s="3">
        <v>365</v>
      </c>
      <c r="E84" s="3">
        <v>14</v>
      </c>
      <c r="F84" s="3">
        <f t="shared" si="21"/>
        <v>3.8356164383561646</v>
      </c>
      <c r="G84" s="3">
        <v>104</v>
      </c>
      <c r="H84" s="3">
        <v>13</v>
      </c>
      <c r="I84" s="3">
        <f t="shared" si="18"/>
        <v>12.5</v>
      </c>
      <c r="J84" s="3">
        <f t="shared" si="22"/>
        <v>469</v>
      </c>
      <c r="K84" s="25">
        <f t="shared" si="26"/>
        <v>42.82580944432371</v>
      </c>
      <c r="L84" s="3">
        <f t="shared" si="19"/>
        <v>27</v>
      </c>
      <c r="M84" s="3">
        <f t="shared" si="29"/>
        <v>901</v>
      </c>
      <c r="N84" s="3">
        <f t="shared" si="20"/>
        <v>5.7569296375266523</v>
      </c>
      <c r="O84" s="25">
        <f t="shared" si="16"/>
        <v>6.9107363225010277</v>
      </c>
      <c r="P84" s="25">
        <f t="shared" si="27"/>
        <v>2.4654517164109597</v>
      </c>
      <c r="Q84" s="25">
        <f t="shared" si="28"/>
        <v>45.473887213802143</v>
      </c>
      <c r="S84" s="183">
        <v>43943</v>
      </c>
      <c r="T84" s="1">
        <v>43943</v>
      </c>
      <c r="U84" s="184">
        <v>498</v>
      </c>
      <c r="AB84" s="390">
        <v>43943</v>
      </c>
      <c r="AC84" s="3">
        <v>655</v>
      </c>
      <c r="AD84" s="3">
        <v>16</v>
      </c>
      <c r="AE84" s="391">
        <f t="shared" si="23"/>
        <v>2.4427480916030535</v>
      </c>
      <c r="AF84" s="3">
        <v>122</v>
      </c>
      <c r="AG84" s="3">
        <v>13</v>
      </c>
      <c r="AH84" s="391">
        <f t="shared" si="24"/>
        <v>10.655737704918032</v>
      </c>
      <c r="AI84" s="393">
        <f t="shared" si="30"/>
        <v>777</v>
      </c>
      <c r="AJ84" s="393">
        <f t="shared" si="30"/>
        <v>29</v>
      </c>
      <c r="AK84" s="392">
        <f t="shared" si="31"/>
        <v>800</v>
      </c>
      <c r="AL84" s="391">
        <f t="shared" si="25"/>
        <v>2758.6206896551721</v>
      </c>
      <c r="AM84" s="389">
        <f t="shared" si="32"/>
        <v>4.9195616693868036</v>
      </c>
    </row>
    <row r="85" spans="1:39" ht="16" x14ac:dyDescent="0.2">
      <c r="A85" s="2">
        <v>43944</v>
      </c>
      <c r="B85" s="107">
        <v>43944</v>
      </c>
      <c r="C85" s="107"/>
      <c r="D85" s="3">
        <v>433</v>
      </c>
      <c r="E85" s="3">
        <v>21</v>
      </c>
      <c r="F85" s="3">
        <f t="shared" si="21"/>
        <v>4.8498845265588919</v>
      </c>
      <c r="G85" s="3">
        <v>60</v>
      </c>
      <c r="H85" s="3">
        <v>3</v>
      </c>
      <c r="I85" s="3">
        <f t="shared" si="18"/>
        <v>5</v>
      </c>
      <c r="J85" s="3">
        <f t="shared" si="22"/>
        <v>493</v>
      </c>
      <c r="K85" s="25">
        <f t="shared" si="26"/>
        <v>45.01732208113345</v>
      </c>
      <c r="L85" s="3">
        <f t="shared" si="19"/>
        <v>24</v>
      </c>
      <c r="M85" s="3">
        <f t="shared" si="29"/>
        <v>925</v>
      </c>
      <c r="N85" s="3">
        <f t="shared" si="20"/>
        <v>4.8681541582150096</v>
      </c>
      <c r="O85" s="25">
        <f t="shared" si="16"/>
        <v>6.8836045056320403</v>
      </c>
      <c r="P85" s="25">
        <f t="shared" si="27"/>
        <v>2.1915126368097422</v>
      </c>
      <c r="Q85" s="25">
        <f t="shared" si="28"/>
        <v>46.113078399538324</v>
      </c>
      <c r="S85" s="183">
        <v>43944</v>
      </c>
      <c r="T85" s="1">
        <v>43944</v>
      </c>
      <c r="U85" s="184">
        <v>505</v>
      </c>
      <c r="AB85" s="390">
        <v>43944</v>
      </c>
      <c r="AC85" s="3">
        <v>777</v>
      </c>
      <c r="AD85" s="3">
        <v>28</v>
      </c>
      <c r="AE85" s="391">
        <f t="shared" si="23"/>
        <v>3.6036036036036037</v>
      </c>
      <c r="AF85" s="3">
        <v>105</v>
      </c>
      <c r="AG85" s="3">
        <v>3</v>
      </c>
      <c r="AH85" s="391">
        <f t="shared" si="24"/>
        <v>2.8571428571428572</v>
      </c>
      <c r="AI85" s="393">
        <f t="shared" si="30"/>
        <v>882</v>
      </c>
      <c r="AJ85" s="393">
        <f t="shared" si="30"/>
        <v>31</v>
      </c>
      <c r="AK85" s="392">
        <f t="shared" si="31"/>
        <v>831</v>
      </c>
      <c r="AL85" s="391">
        <f t="shared" si="25"/>
        <v>2680.6451612903224</v>
      </c>
      <c r="AM85" s="389">
        <f t="shared" si="32"/>
        <v>4.8226950354609928</v>
      </c>
    </row>
    <row r="86" spans="1:39" ht="16" x14ac:dyDescent="0.2">
      <c r="A86" s="2">
        <v>43945</v>
      </c>
      <c r="B86" s="107">
        <v>43945</v>
      </c>
      <c r="C86" s="107"/>
      <c r="D86" s="3">
        <v>273</v>
      </c>
      <c r="E86" s="3">
        <v>15</v>
      </c>
      <c r="F86" s="3">
        <f t="shared" si="21"/>
        <v>5.4945054945054945</v>
      </c>
      <c r="G86" s="3">
        <v>37</v>
      </c>
      <c r="H86" s="3">
        <v>11</v>
      </c>
      <c r="I86" s="3">
        <f t="shared" si="18"/>
        <v>29.72972972972973</v>
      </c>
      <c r="J86" s="3">
        <f t="shared" si="22"/>
        <v>310</v>
      </c>
      <c r="K86" s="25">
        <f t="shared" si="26"/>
        <v>28.307038225459166</v>
      </c>
      <c r="L86" s="3">
        <f t="shared" si="19"/>
        <v>26</v>
      </c>
      <c r="M86" s="3">
        <f t="shared" si="29"/>
        <v>951</v>
      </c>
      <c r="N86" s="3">
        <f t="shared" si="20"/>
        <v>8.3870967741935498</v>
      </c>
      <c r="O86" s="25">
        <f t="shared" si="16"/>
        <v>7.1604938271604937</v>
      </c>
      <c r="P86" s="25">
        <f t="shared" si="27"/>
        <v>2.3741386898772205</v>
      </c>
      <c r="Q86" s="25">
        <f t="shared" si="28"/>
        <v>46.660956558740757</v>
      </c>
      <c r="S86" s="183">
        <v>43945</v>
      </c>
      <c r="T86" s="1">
        <v>43945</v>
      </c>
      <c r="U86" s="184">
        <v>511</v>
      </c>
      <c r="AB86" s="390">
        <v>43945</v>
      </c>
      <c r="AC86" s="3">
        <v>516</v>
      </c>
      <c r="AD86" s="3">
        <v>21</v>
      </c>
      <c r="AE86" s="391">
        <f t="shared" si="23"/>
        <v>4.0697674418604652</v>
      </c>
      <c r="AF86" s="3">
        <v>94</v>
      </c>
      <c r="AG86" s="3">
        <v>10</v>
      </c>
      <c r="AH86" s="391">
        <f t="shared" si="24"/>
        <v>10.638297872340425</v>
      </c>
      <c r="AI86" s="393">
        <f t="shared" si="30"/>
        <v>610</v>
      </c>
      <c r="AJ86" s="393">
        <f t="shared" si="30"/>
        <v>31</v>
      </c>
      <c r="AK86" s="392">
        <f t="shared" si="31"/>
        <v>862</v>
      </c>
      <c r="AL86" s="391">
        <f t="shared" si="25"/>
        <v>2780.6451612903224</v>
      </c>
      <c r="AM86" s="389">
        <f t="shared" si="32"/>
        <v>5.0106862977914988</v>
      </c>
    </row>
    <row r="87" spans="1:39" ht="16" x14ac:dyDescent="0.2">
      <c r="A87" s="2">
        <v>43946</v>
      </c>
      <c r="B87" s="107">
        <v>43946</v>
      </c>
      <c r="C87" s="107"/>
      <c r="D87" s="3">
        <v>311</v>
      </c>
      <c r="E87" s="3">
        <v>25</v>
      </c>
      <c r="F87" s="3">
        <f t="shared" si="21"/>
        <v>8.0385852090032159</v>
      </c>
      <c r="G87" s="3">
        <v>20</v>
      </c>
      <c r="H87" s="3">
        <v>2</v>
      </c>
      <c r="I87" s="3">
        <f t="shared" si="18"/>
        <v>10</v>
      </c>
      <c r="J87" s="3">
        <f t="shared" si="22"/>
        <v>331</v>
      </c>
      <c r="K87" s="25">
        <f t="shared" si="26"/>
        <v>30.22461178266769</v>
      </c>
      <c r="L87" s="3">
        <f t="shared" si="19"/>
        <v>27</v>
      </c>
      <c r="M87" s="3">
        <f t="shared" si="29"/>
        <v>978</v>
      </c>
      <c r="N87" s="3">
        <f t="shared" si="20"/>
        <v>8.1570996978851973</v>
      </c>
      <c r="O87" s="25">
        <f t="shared" si="16"/>
        <v>7.0849338454972255</v>
      </c>
      <c r="P87" s="25">
        <f t="shared" si="27"/>
        <v>2.4654517164109597</v>
      </c>
      <c r="Q87" s="25">
        <f t="shared" si="28"/>
        <v>52.139738150765112</v>
      </c>
      <c r="S87" s="183">
        <v>43946</v>
      </c>
      <c r="T87" s="1">
        <v>43946</v>
      </c>
      <c r="U87" s="184">
        <v>571</v>
      </c>
      <c r="AB87" s="390">
        <v>43946</v>
      </c>
      <c r="AC87" s="3">
        <v>557</v>
      </c>
      <c r="AD87" s="3">
        <v>28</v>
      </c>
      <c r="AE87" s="391">
        <f t="shared" si="23"/>
        <v>5.0269299820466786</v>
      </c>
      <c r="AF87" s="3">
        <v>29</v>
      </c>
      <c r="AG87" s="3">
        <v>1</v>
      </c>
      <c r="AH87" s="391">
        <f t="shared" si="24"/>
        <v>3.4482758620689653</v>
      </c>
      <c r="AI87" s="393">
        <f t="shared" si="30"/>
        <v>586</v>
      </c>
      <c r="AJ87" s="393">
        <f t="shared" si="30"/>
        <v>29</v>
      </c>
      <c r="AK87" s="392">
        <f t="shared" si="31"/>
        <v>891</v>
      </c>
      <c r="AL87" s="391">
        <f t="shared" si="25"/>
        <v>3072.4137931034484</v>
      </c>
      <c r="AM87" s="389">
        <f t="shared" si="32"/>
        <v>4.7401347449470643</v>
      </c>
    </row>
    <row r="88" spans="1:39" ht="16" x14ac:dyDescent="0.2">
      <c r="A88" s="2">
        <v>43947</v>
      </c>
      <c r="B88" s="107">
        <v>43947</v>
      </c>
      <c r="C88" s="107"/>
      <c r="D88" s="3">
        <v>182</v>
      </c>
      <c r="E88" s="3">
        <v>16</v>
      </c>
      <c r="F88" s="3">
        <f t="shared" si="21"/>
        <v>8.791208791208792</v>
      </c>
      <c r="G88" s="3">
        <v>77</v>
      </c>
      <c r="H88" s="3">
        <v>1</v>
      </c>
      <c r="I88" s="3">
        <f t="shared" si="18"/>
        <v>1.2987012987012987</v>
      </c>
      <c r="J88" s="3">
        <f t="shared" si="22"/>
        <v>259</v>
      </c>
      <c r="K88" s="25">
        <f t="shared" si="26"/>
        <v>23.650073872238465</v>
      </c>
      <c r="L88" s="3">
        <f t="shared" si="19"/>
        <v>17</v>
      </c>
      <c r="M88" s="3">
        <f t="shared" si="29"/>
        <v>995</v>
      </c>
      <c r="N88" s="3">
        <f t="shared" si="20"/>
        <v>6.563706563706563</v>
      </c>
      <c r="O88" s="25">
        <f t="shared" si="16"/>
        <v>7.6</v>
      </c>
      <c r="P88" s="25">
        <f t="shared" si="27"/>
        <v>1.5523214510735672</v>
      </c>
      <c r="Q88" s="25">
        <f t="shared" si="28"/>
        <v>53.692059601838679</v>
      </c>
      <c r="S88" s="183">
        <v>43947</v>
      </c>
      <c r="T88" s="1">
        <v>43947</v>
      </c>
      <c r="U88" s="184">
        <v>588</v>
      </c>
      <c r="AB88" s="390">
        <v>43947</v>
      </c>
      <c r="AC88" s="3">
        <v>358</v>
      </c>
      <c r="AD88" s="3">
        <v>18</v>
      </c>
      <c r="AE88" s="391">
        <f t="shared" si="23"/>
        <v>5.027932960893855</v>
      </c>
      <c r="AF88" s="3">
        <v>81</v>
      </c>
      <c r="AG88" s="3">
        <v>1</v>
      </c>
      <c r="AH88" s="391">
        <f t="shared" si="24"/>
        <v>1.2345679012345678</v>
      </c>
      <c r="AI88" s="393">
        <f t="shared" si="30"/>
        <v>439</v>
      </c>
      <c r="AJ88" s="393">
        <f t="shared" si="30"/>
        <v>19</v>
      </c>
      <c r="AK88" s="392">
        <f t="shared" si="31"/>
        <v>910</v>
      </c>
      <c r="AL88" s="391">
        <f t="shared" si="25"/>
        <v>4789.4736842105258</v>
      </c>
      <c r="AM88" s="389">
        <f t="shared" si="32"/>
        <v>4.831269725661568</v>
      </c>
    </row>
    <row r="89" spans="1:39" ht="16" x14ac:dyDescent="0.2">
      <c r="A89" s="2">
        <v>43948</v>
      </c>
      <c r="B89" s="107">
        <v>43948</v>
      </c>
      <c r="C89" s="107"/>
      <c r="D89" s="3">
        <v>163</v>
      </c>
      <c r="E89" s="3">
        <v>16</v>
      </c>
      <c r="F89" s="3">
        <f t="shared" si="21"/>
        <v>9.8159509202453989</v>
      </c>
      <c r="G89" s="3">
        <v>74</v>
      </c>
      <c r="H89" s="3">
        <v>8</v>
      </c>
      <c r="I89" s="3">
        <f t="shared" si="18"/>
        <v>10.810810810810811</v>
      </c>
      <c r="J89" s="3">
        <f t="shared" si="22"/>
        <v>237</v>
      </c>
      <c r="K89" s="25">
        <f t="shared" si="26"/>
        <v>21.641187288496202</v>
      </c>
      <c r="L89" s="3">
        <f t="shared" si="19"/>
        <v>24</v>
      </c>
      <c r="M89" s="3">
        <f t="shared" si="29"/>
        <v>1019</v>
      </c>
      <c r="N89" s="3">
        <f t="shared" si="20"/>
        <v>10.126582278481013</v>
      </c>
      <c r="O89" s="25">
        <f t="shared" si="16"/>
        <v>8.1818181818181817</v>
      </c>
      <c r="P89" s="25">
        <f t="shared" si="27"/>
        <v>2.1915126368097422</v>
      </c>
      <c r="Q89" s="25">
        <f t="shared" si="28"/>
        <v>56.705389477452073</v>
      </c>
      <c r="S89" s="183">
        <v>43948</v>
      </c>
      <c r="T89" s="1">
        <v>43948</v>
      </c>
      <c r="U89" s="184">
        <v>621</v>
      </c>
      <c r="AB89" s="390">
        <v>43948</v>
      </c>
      <c r="AC89" s="3">
        <v>269</v>
      </c>
      <c r="AD89" s="3">
        <v>17</v>
      </c>
      <c r="AE89" s="391">
        <f t="shared" si="23"/>
        <v>6.3197026022304827</v>
      </c>
      <c r="AF89" s="3">
        <v>80</v>
      </c>
      <c r="AG89" s="3">
        <v>8</v>
      </c>
      <c r="AH89" s="391">
        <f t="shared" si="24"/>
        <v>10</v>
      </c>
      <c r="AI89" s="393">
        <f t="shared" si="30"/>
        <v>349</v>
      </c>
      <c r="AJ89" s="393">
        <f t="shared" si="30"/>
        <v>25</v>
      </c>
      <c r="AK89" s="392">
        <f t="shared" si="31"/>
        <v>935</v>
      </c>
      <c r="AL89" s="391">
        <f t="shared" si="25"/>
        <v>3740</v>
      </c>
      <c r="AM89" s="389">
        <f t="shared" si="32"/>
        <v>5.1195426195426199</v>
      </c>
    </row>
    <row r="90" spans="1:39" ht="16" x14ac:dyDescent="0.2">
      <c r="A90" s="2">
        <v>43949</v>
      </c>
      <c r="B90" s="107">
        <v>43949</v>
      </c>
      <c r="C90" s="107"/>
      <c r="D90" s="3">
        <v>243</v>
      </c>
      <c r="E90" s="3">
        <v>20</v>
      </c>
      <c r="F90" s="3">
        <f t="shared" si="21"/>
        <v>8.2304526748971192</v>
      </c>
      <c r="G90" s="3">
        <v>1</v>
      </c>
      <c r="H90" s="3">
        <v>1</v>
      </c>
      <c r="I90" s="3">
        <f t="shared" si="18"/>
        <v>100</v>
      </c>
      <c r="J90" s="3">
        <f t="shared" si="22"/>
        <v>244</v>
      </c>
      <c r="K90" s="25">
        <f t="shared" si="26"/>
        <v>22.280378474232378</v>
      </c>
      <c r="L90" s="3">
        <f t="shared" si="19"/>
        <v>21</v>
      </c>
      <c r="M90" s="3">
        <f t="shared" si="29"/>
        <v>1040</v>
      </c>
      <c r="N90" s="3">
        <f t="shared" si="20"/>
        <v>8.6065573770491799</v>
      </c>
      <c r="O90" s="25">
        <f t="shared" si="16"/>
        <v>7.8051087984862821</v>
      </c>
      <c r="P90" s="25">
        <f t="shared" si="27"/>
        <v>1.9175735572085242</v>
      </c>
      <c r="Q90" s="25">
        <f t="shared" si="28"/>
        <v>55.061754999844766</v>
      </c>
      <c r="S90" s="183">
        <v>43949</v>
      </c>
      <c r="T90" s="1">
        <v>43949</v>
      </c>
      <c r="U90" s="184">
        <v>603</v>
      </c>
      <c r="AB90" s="390">
        <v>43949</v>
      </c>
      <c r="AC90" s="3">
        <v>502</v>
      </c>
      <c r="AD90" s="3">
        <v>30</v>
      </c>
      <c r="AE90" s="391">
        <f t="shared" si="23"/>
        <v>5.9760956175298805</v>
      </c>
      <c r="AF90" s="3">
        <v>11</v>
      </c>
      <c r="AG90" s="3">
        <v>3</v>
      </c>
      <c r="AH90" s="391">
        <f t="shared" si="24"/>
        <v>27.27272727272727</v>
      </c>
      <c r="AI90" s="393">
        <f t="shared" si="30"/>
        <v>513</v>
      </c>
      <c r="AJ90" s="393">
        <f t="shared" si="30"/>
        <v>33</v>
      </c>
      <c r="AK90" s="392">
        <f t="shared" si="31"/>
        <v>968</v>
      </c>
      <c r="AL90" s="391">
        <f t="shared" si="25"/>
        <v>2933.333333333333</v>
      </c>
      <c r="AM90" s="389">
        <f t="shared" si="32"/>
        <v>4.9107142857142856</v>
      </c>
    </row>
    <row r="91" spans="1:39" ht="16" x14ac:dyDescent="0.2">
      <c r="A91" s="2">
        <v>43950</v>
      </c>
      <c r="B91" s="107">
        <v>43950</v>
      </c>
      <c r="C91" s="107"/>
      <c r="D91" s="3">
        <v>335</v>
      </c>
      <c r="E91" s="3">
        <v>21</v>
      </c>
      <c r="F91" s="3">
        <f t="shared" si="21"/>
        <v>6.2686567164179099</v>
      </c>
      <c r="G91" s="3">
        <v>41</v>
      </c>
      <c r="H91" s="3">
        <v>11</v>
      </c>
      <c r="I91" s="3">
        <f t="shared" si="18"/>
        <v>26.829268292682929</v>
      </c>
      <c r="J91" s="3">
        <f t="shared" si="22"/>
        <v>376</v>
      </c>
      <c r="K91" s="25">
        <f t="shared" si="26"/>
        <v>34.333697976685961</v>
      </c>
      <c r="L91" s="3">
        <f t="shared" si="19"/>
        <v>32</v>
      </c>
      <c r="M91" s="3">
        <f t="shared" si="29"/>
        <v>1072</v>
      </c>
      <c r="N91" s="3">
        <f t="shared" si="20"/>
        <v>8.5106382978723403</v>
      </c>
      <c r="O91" s="25">
        <f t="shared" si="16"/>
        <v>7.8236130867709823</v>
      </c>
      <c r="P91" s="25">
        <f t="shared" si="27"/>
        <v>2.9220168490796561</v>
      </c>
      <c r="Q91" s="25">
        <f t="shared" si="28"/>
        <v>54.057311707973639</v>
      </c>
      <c r="S91" s="183">
        <v>43950</v>
      </c>
      <c r="T91" s="1">
        <v>43950</v>
      </c>
      <c r="U91" s="184">
        <v>592</v>
      </c>
      <c r="AB91" s="390">
        <v>43950</v>
      </c>
      <c r="AC91" s="3">
        <v>666</v>
      </c>
      <c r="AD91" s="3">
        <v>20</v>
      </c>
      <c r="AE91" s="391">
        <f t="shared" si="23"/>
        <v>3.0030030030030028</v>
      </c>
      <c r="AF91" s="3">
        <v>74</v>
      </c>
      <c r="AG91" s="3">
        <v>11</v>
      </c>
      <c r="AH91" s="391">
        <f t="shared" si="24"/>
        <v>14.864864864864865</v>
      </c>
      <c r="AI91" s="393">
        <f t="shared" si="30"/>
        <v>740</v>
      </c>
      <c r="AJ91" s="393">
        <f t="shared" si="30"/>
        <v>31</v>
      </c>
      <c r="AK91" s="392">
        <f t="shared" si="31"/>
        <v>999</v>
      </c>
      <c r="AL91" s="391">
        <f t="shared" si="25"/>
        <v>3222.5806451612902</v>
      </c>
      <c r="AM91" s="389">
        <f t="shared" si="32"/>
        <v>4.9202127659574471</v>
      </c>
    </row>
    <row r="92" spans="1:39" ht="16" x14ac:dyDescent="0.2">
      <c r="A92" s="2">
        <v>43951</v>
      </c>
      <c r="B92" s="107">
        <v>43951</v>
      </c>
      <c r="C92" s="107"/>
      <c r="D92" s="3">
        <v>328</v>
      </c>
      <c r="E92" s="3">
        <v>22</v>
      </c>
      <c r="F92" s="3">
        <f t="shared" si="21"/>
        <v>6.7073170731707323</v>
      </c>
      <c r="G92" s="3">
        <v>5</v>
      </c>
      <c r="H92" s="3">
        <v>2</v>
      </c>
      <c r="I92" s="3">
        <f t="shared" si="18"/>
        <v>40</v>
      </c>
      <c r="J92" s="3">
        <f t="shared" si="22"/>
        <v>333</v>
      </c>
      <c r="K92" s="25">
        <f t="shared" si="26"/>
        <v>30.40723783573517</v>
      </c>
      <c r="L92" s="3">
        <f t="shared" si="19"/>
        <v>24</v>
      </c>
      <c r="M92" s="3">
        <f t="shared" si="29"/>
        <v>1096</v>
      </c>
      <c r="N92" s="3">
        <f t="shared" si="20"/>
        <v>7.2072072072072073</v>
      </c>
      <c r="O92" s="25">
        <f t="shared" si="16"/>
        <v>6.7429022082018921</v>
      </c>
      <c r="P92" s="25">
        <f t="shared" si="27"/>
        <v>2.1915126368097422</v>
      </c>
      <c r="Q92" s="25">
        <f t="shared" si="28"/>
        <v>49.948225513955371</v>
      </c>
      <c r="S92" s="183">
        <v>43951</v>
      </c>
      <c r="T92" s="1">
        <v>43951</v>
      </c>
      <c r="U92" s="184">
        <v>547</v>
      </c>
      <c r="AB92" s="390">
        <v>43951</v>
      </c>
      <c r="AC92" s="3">
        <v>605</v>
      </c>
      <c r="AD92" s="3">
        <v>27</v>
      </c>
      <c r="AE92" s="391">
        <f t="shared" si="23"/>
        <v>4.4628099173553721</v>
      </c>
      <c r="AF92" s="3">
        <v>6</v>
      </c>
      <c r="AG92" s="3">
        <v>2</v>
      </c>
      <c r="AH92" s="391">
        <f t="shared" si="24"/>
        <v>33.333333333333329</v>
      </c>
      <c r="AI92" s="393">
        <f t="shared" si="30"/>
        <v>611</v>
      </c>
      <c r="AJ92" s="393">
        <f t="shared" si="30"/>
        <v>29</v>
      </c>
      <c r="AK92" s="392">
        <f t="shared" si="31"/>
        <v>1028</v>
      </c>
      <c r="AL92" s="391">
        <f t="shared" si="25"/>
        <v>3544.8275862068967</v>
      </c>
      <c r="AM92" s="389">
        <f t="shared" si="32"/>
        <v>4.2009132420091326</v>
      </c>
    </row>
    <row r="93" spans="1:39" ht="16" x14ac:dyDescent="0.2">
      <c r="A93" s="2">
        <v>43952</v>
      </c>
      <c r="B93" s="107">
        <v>43952</v>
      </c>
      <c r="C93" s="107"/>
      <c r="D93" s="3">
        <v>279</v>
      </c>
      <c r="E93" s="3">
        <v>15</v>
      </c>
      <c r="F93" s="3">
        <f t="shared" si="21"/>
        <v>5.376344086021505</v>
      </c>
      <c r="G93" s="3">
        <v>55</v>
      </c>
      <c r="H93" s="3">
        <v>5</v>
      </c>
      <c r="I93" s="3">
        <f t="shared" si="18"/>
        <v>9.0909090909090917</v>
      </c>
      <c r="J93" s="3">
        <f t="shared" si="22"/>
        <v>334</v>
      </c>
      <c r="K93" s="25">
        <f t="shared" si="26"/>
        <v>30.49855086226891</v>
      </c>
      <c r="L93" s="3">
        <f t="shared" si="19"/>
        <v>20</v>
      </c>
      <c r="M93" s="3">
        <f t="shared" si="29"/>
        <v>1116</v>
      </c>
      <c r="N93" s="3">
        <f t="shared" si="20"/>
        <v>5.9880239520958085</v>
      </c>
      <c r="O93" s="25">
        <f t="shared" si="16"/>
        <v>5.7467057101024892</v>
      </c>
      <c r="P93" s="25">
        <f t="shared" si="27"/>
        <v>1.826260530674785</v>
      </c>
      <c r="Q93" s="25">
        <f t="shared" si="28"/>
        <v>49.765599460887891</v>
      </c>
      <c r="S93" s="183">
        <v>43952</v>
      </c>
      <c r="T93" s="1">
        <v>43952</v>
      </c>
      <c r="U93" s="184">
        <v>545</v>
      </c>
      <c r="AB93" s="390">
        <v>43952</v>
      </c>
      <c r="AC93" s="3">
        <v>515</v>
      </c>
      <c r="AD93" s="3">
        <v>16</v>
      </c>
      <c r="AE93" s="391">
        <f t="shared" si="23"/>
        <v>3.1067961165048543</v>
      </c>
      <c r="AF93" s="3">
        <v>55</v>
      </c>
      <c r="AG93" s="3">
        <v>5</v>
      </c>
      <c r="AH93" s="391">
        <f t="shared" si="24"/>
        <v>9.0909090909090917</v>
      </c>
      <c r="AI93" s="393">
        <f t="shared" si="30"/>
        <v>570</v>
      </c>
      <c r="AJ93" s="393">
        <f t="shared" si="30"/>
        <v>21</v>
      </c>
      <c r="AK93" s="392">
        <f t="shared" si="31"/>
        <v>1049</v>
      </c>
      <c r="AL93" s="391">
        <f t="shared" si="25"/>
        <v>4995.2380952380945</v>
      </c>
      <c r="AM93" s="389">
        <f t="shared" si="32"/>
        <v>3.604179995734698</v>
      </c>
    </row>
    <row r="94" spans="1:39" ht="16" x14ac:dyDescent="0.2">
      <c r="A94" s="2">
        <v>43953</v>
      </c>
      <c r="B94" s="107">
        <v>43953</v>
      </c>
      <c r="C94" s="107"/>
      <c r="D94" s="3">
        <v>300</v>
      </c>
      <c r="E94" s="3">
        <v>26</v>
      </c>
      <c r="F94" s="3">
        <f t="shared" si="21"/>
        <v>8.6666666666666679</v>
      </c>
      <c r="G94" s="3">
        <v>26</v>
      </c>
      <c r="H94" s="3">
        <v>1</v>
      </c>
      <c r="I94" s="3">
        <f t="shared" si="18"/>
        <v>3.8461538461538463</v>
      </c>
      <c r="J94" s="3">
        <f t="shared" si="22"/>
        <v>326</v>
      </c>
      <c r="K94" s="25">
        <f t="shared" si="26"/>
        <v>29.768046649998997</v>
      </c>
      <c r="L94" s="3">
        <f t="shared" si="19"/>
        <v>27</v>
      </c>
      <c r="M94" s="3">
        <f t="shared" si="29"/>
        <v>1143</v>
      </c>
      <c r="N94" s="3">
        <f t="shared" si="20"/>
        <v>8.2822085889570545</v>
      </c>
      <c r="O94" s="25">
        <f t="shared" si="16"/>
        <v>5.3826199740596632</v>
      </c>
      <c r="P94" s="25">
        <f t="shared" si="27"/>
        <v>2.4654517164109597</v>
      </c>
      <c r="Q94" s="25">
        <f t="shared" si="28"/>
        <v>48.030651956746844</v>
      </c>
      <c r="S94" s="183">
        <v>43953</v>
      </c>
      <c r="T94" s="1">
        <v>43953</v>
      </c>
      <c r="U94" s="184">
        <v>526</v>
      </c>
      <c r="AB94" s="390">
        <v>43953</v>
      </c>
      <c r="AC94" s="3">
        <v>511</v>
      </c>
      <c r="AD94" s="3">
        <v>26</v>
      </c>
      <c r="AE94" s="391">
        <f t="shared" si="23"/>
        <v>5.0880626223091969</v>
      </c>
      <c r="AF94" s="3">
        <v>27</v>
      </c>
      <c r="AG94" s="3">
        <v>1</v>
      </c>
      <c r="AH94" s="391">
        <f t="shared" si="24"/>
        <v>3.7037037037037033</v>
      </c>
      <c r="AI94" s="393">
        <f t="shared" si="30"/>
        <v>538</v>
      </c>
      <c r="AJ94" s="393">
        <f t="shared" si="30"/>
        <v>27</v>
      </c>
      <c r="AK94" s="392">
        <f t="shared" si="31"/>
        <v>1076</v>
      </c>
      <c r="AL94" s="391">
        <f t="shared" si="25"/>
        <v>3985.1851851851857</v>
      </c>
      <c r="AM94" s="389">
        <f t="shared" si="32"/>
        <v>3.2767700409596259</v>
      </c>
    </row>
    <row r="95" spans="1:39" ht="16" x14ac:dyDescent="0.2">
      <c r="A95" s="2">
        <v>43954</v>
      </c>
      <c r="B95" s="107">
        <v>43954</v>
      </c>
      <c r="C95" s="107"/>
      <c r="D95" s="3">
        <v>456</v>
      </c>
      <c r="E95" s="3">
        <v>22</v>
      </c>
      <c r="F95" s="3">
        <f t="shared" si="21"/>
        <v>4.8245614035087714</v>
      </c>
      <c r="G95" s="3">
        <v>230</v>
      </c>
      <c r="H95" s="3">
        <v>1</v>
      </c>
      <c r="I95" s="3">
        <f t="shared" si="18"/>
        <v>0.43478260869565216</v>
      </c>
      <c r="J95" s="3">
        <f t="shared" si="22"/>
        <v>686</v>
      </c>
      <c r="K95" s="25">
        <f t="shared" si="26"/>
        <v>62.640736202145128</v>
      </c>
      <c r="L95" s="3">
        <f t="shared" si="19"/>
        <v>23</v>
      </c>
      <c r="M95" s="3">
        <f t="shared" si="29"/>
        <v>1166</v>
      </c>
      <c r="N95" s="3">
        <f t="shared" si="20"/>
        <v>3.3527696793002915</v>
      </c>
      <c r="O95" s="25">
        <f t="shared" si="16"/>
        <v>4.7740292807129219</v>
      </c>
      <c r="P95" s="25">
        <f t="shared" si="27"/>
        <v>2.1001996102760025</v>
      </c>
      <c r="Q95" s="25">
        <f t="shared" si="28"/>
        <v>48.030651956746844</v>
      </c>
      <c r="S95" s="183">
        <v>43954</v>
      </c>
      <c r="T95" s="1">
        <v>43954</v>
      </c>
      <c r="U95" s="184">
        <v>526</v>
      </c>
      <c r="AB95" s="390">
        <v>43954</v>
      </c>
      <c r="AC95" s="3">
        <v>827</v>
      </c>
      <c r="AD95" s="3">
        <v>17</v>
      </c>
      <c r="AE95" s="391">
        <f t="shared" si="23"/>
        <v>2.0556227327690446</v>
      </c>
      <c r="AF95" s="3">
        <v>232</v>
      </c>
      <c r="AG95" s="3">
        <v>1</v>
      </c>
      <c r="AH95" s="391">
        <f t="shared" si="24"/>
        <v>0.43103448275862066</v>
      </c>
      <c r="AI95" s="393">
        <f t="shared" si="30"/>
        <v>1059</v>
      </c>
      <c r="AJ95" s="393">
        <f t="shared" si="30"/>
        <v>18</v>
      </c>
      <c r="AK95" s="392">
        <f t="shared" si="31"/>
        <v>1094</v>
      </c>
      <c r="AL95" s="391">
        <f t="shared" si="25"/>
        <v>6077.7777777777783</v>
      </c>
      <c r="AM95" s="389">
        <f t="shared" si="32"/>
        <v>2.9016553067185979</v>
      </c>
    </row>
    <row r="96" spans="1:39" ht="16" x14ac:dyDescent="0.2">
      <c r="A96" s="2">
        <v>43955</v>
      </c>
      <c r="B96" s="107">
        <v>43955</v>
      </c>
      <c r="C96" s="107"/>
      <c r="D96" s="3">
        <v>417</v>
      </c>
      <c r="E96" s="3">
        <v>8</v>
      </c>
      <c r="F96" s="3">
        <f t="shared" si="21"/>
        <v>1.9184652278177456</v>
      </c>
      <c r="G96" s="3">
        <v>16</v>
      </c>
      <c r="H96" s="3">
        <v>2</v>
      </c>
      <c r="I96" s="3">
        <f t="shared" si="18"/>
        <v>12.5</v>
      </c>
      <c r="J96" s="3">
        <f t="shared" si="22"/>
        <v>433</v>
      </c>
      <c r="K96" s="25">
        <f t="shared" si="26"/>
        <v>39.538540489109096</v>
      </c>
      <c r="L96" s="3">
        <f t="shared" si="19"/>
        <v>10</v>
      </c>
      <c r="M96" s="3">
        <f t="shared" si="29"/>
        <v>1176</v>
      </c>
      <c r="N96" s="3">
        <f t="shared" si="20"/>
        <v>2.3094688221709005</v>
      </c>
      <c r="O96" s="25">
        <f t="shared" si="16"/>
        <v>5.0175029171528589</v>
      </c>
      <c r="P96" s="25">
        <f t="shared" si="27"/>
        <v>0.9131302653373925</v>
      </c>
      <c r="Q96" s="25">
        <f t="shared" si="28"/>
        <v>45.382574187268411</v>
      </c>
      <c r="S96" s="183">
        <v>43955</v>
      </c>
      <c r="T96" s="1">
        <v>43955</v>
      </c>
      <c r="U96" s="184">
        <v>497</v>
      </c>
      <c r="AB96" s="390">
        <v>43955</v>
      </c>
      <c r="AC96" s="3">
        <v>634</v>
      </c>
      <c r="AD96" s="3">
        <v>7</v>
      </c>
      <c r="AE96" s="391">
        <f t="shared" si="23"/>
        <v>1.1041009463722398</v>
      </c>
      <c r="AF96" s="3">
        <v>24</v>
      </c>
      <c r="AG96" s="3">
        <v>3</v>
      </c>
      <c r="AH96" s="391">
        <f t="shared" si="24"/>
        <v>12.5</v>
      </c>
      <c r="AI96" s="393">
        <f t="shared" si="30"/>
        <v>658</v>
      </c>
      <c r="AJ96" s="393">
        <f t="shared" si="30"/>
        <v>10</v>
      </c>
      <c r="AK96" s="392">
        <f t="shared" si="31"/>
        <v>1104</v>
      </c>
      <c r="AL96" s="391">
        <f t="shared" si="25"/>
        <v>11040</v>
      </c>
      <c r="AM96" s="389">
        <f t="shared" si="32"/>
        <v>2.7303754266211606</v>
      </c>
    </row>
    <row r="97" spans="1:39" ht="16" x14ac:dyDescent="0.2">
      <c r="A97" s="2">
        <v>43956</v>
      </c>
      <c r="B97" s="107">
        <v>43956</v>
      </c>
      <c r="C97" s="107"/>
      <c r="D97" s="3">
        <v>567</v>
      </c>
      <c r="E97" s="3">
        <v>25</v>
      </c>
      <c r="F97" s="3">
        <f t="shared" si="21"/>
        <v>4.409171075837742</v>
      </c>
      <c r="G97" s="3">
        <v>29</v>
      </c>
      <c r="H97" s="3">
        <v>5</v>
      </c>
      <c r="I97" s="3">
        <f t="shared" si="18"/>
        <v>17.241379310344829</v>
      </c>
      <c r="J97" s="3">
        <f t="shared" si="22"/>
        <v>596</v>
      </c>
      <c r="K97" s="25">
        <f t="shared" si="26"/>
        <v>54.422563814108592</v>
      </c>
      <c r="L97" s="3">
        <f t="shared" si="19"/>
        <v>30</v>
      </c>
      <c r="M97" s="3">
        <f t="shared" si="29"/>
        <v>1206</v>
      </c>
      <c r="N97" s="3">
        <f t="shared" si="20"/>
        <v>5.0335570469798654</v>
      </c>
      <c r="O97" s="25">
        <f t="shared" si="16"/>
        <v>4.5554335894621296</v>
      </c>
      <c r="P97" s="25">
        <f t="shared" si="27"/>
        <v>2.7393907960121773</v>
      </c>
      <c r="Q97" s="25">
        <f t="shared" si="28"/>
        <v>44.560756948464757</v>
      </c>
      <c r="S97" s="183">
        <v>43956</v>
      </c>
      <c r="T97" s="1">
        <v>43956</v>
      </c>
      <c r="U97" s="184">
        <v>488</v>
      </c>
      <c r="AB97" s="390">
        <v>43956</v>
      </c>
      <c r="AC97" s="3">
        <v>922</v>
      </c>
      <c r="AD97" s="3">
        <v>27</v>
      </c>
      <c r="AE97" s="391">
        <f t="shared" si="23"/>
        <v>2.9284164859002169</v>
      </c>
      <c r="AF97" s="3">
        <v>29</v>
      </c>
      <c r="AG97" s="3">
        <v>5</v>
      </c>
      <c r="AH97" s="391">
        <f t="shared" si="24"/>
        <v>17.241379310344829</v>
      </c>
      <c r="AI97" s="393">
        <f t="shared" si="30"/>
        <v>951</v>
      </c>
      <c r="AJ97" s="393">
        <f t="shared" si="30"/>
        <v>32</v>
      </c>
      <c r="AK97" s="392">
        <f t="shared" si="31"/>
        <v>1136</v>
      </c>
      <c r="AL97" s="391">
        <f t="shared" si="25"/>
        <v>3550</v>
      </c>
      <c r="AM97" s="389">
        <f t="shared" si="32"/>
        <v>2.4556616643929061</v>
      </c>
    </row>
    <row r="98" spans="1:39" ht="16" x14ac:dyDescent="0.2">
      <c r="A98" s="2">
        <v>43957</v>
      </c>
      <c r="B98" s="107">
        <v>43957</v>
      </c>
      <c r="C98" s="107"/>
      <c r="D98" s="3">
        <v>311</v>
      </c>
      <c r="E98" s="3">
        <v>13</v>
      </c>
      <c r="F98" s="3">
        <f t="shared" si="21"/>
        <v>4.180064308681672</v>
      </c>
      <c r="G98" s="3">
        <v>123</v>
      </c>
      <c r="H98" s="3">
        <v>3</v>
      </c>
      <c r="I98" s="3">
        <f t="shared" si="18"/>
        <v>2.4390243902439024</v>
      </c>
      <c r="J98" s="3">
        <f t="shared" si="22"/>
        <v>434</v>
      </c>
      <c r="K98" s="25">
        <f t="shared" si="26"/>
        <v>39.629853515642836</v>
      </c>
      <c r="L98" s="3">
        <f t="shared" si="19"/>
        <v>16</v>
      </c>
      <c r="M98" s="3">
        <f t="shared" si="29"/>
        <v>1222</v>
      </c>
      <c r="N98" s="3">
        <f t="shared" si="20"/>
        <v>3.6866359447004609</v>
      </c>
      <c r="O98" s="25">
        <f t="shared" si="16"/>
        <v>4.174757281553398</v>
      </c>
      <c r="P98" s="25">
        <f t="shared" si="27"/>
        <v>1.461008424539828</v>
      </c>
      <c r="Q98" s="25">
        <f t="shared" si="28"/>
        <v>42.46055733818875</v>
      </c>
      <c r="S98" s="183">
        <v>43957</v>
      </c>
      <c r="T98" s="1">
        <v>43957</v>
      </c>
      <c r="U98" s="184">
        <v>465</v>
      </c>
      <c r="AB98" s="390">
        <v>43957</v>
      </c>
      <c r="AC98" s="3">
        <v>599</v>
      </c>
      <c r="AD98" s="3">
        <v>10</v>
      </c>
      <c r="AE98" s="391">
        <f t="shared" si="23"/>
        <v>1.669449081803005</v>
      </c>
      <c r="AF98" s="3">
        <v>149</v>
      </c>
      <c r="AG98" s="3">
        <v>2</v>
      </c>
      <c r="AH98" s="391">
        <f t="shared" si="24"/>
        <v>1.3422818791946309</v>
      </c>
      <c r="AI98" s="393">
        <f t="shared" si="30"/>
        <v>748</v>
      </c>
      <c r="AJ98" s="393">
        <f t="shared" si="30"/>
        <v>12</v>
      </c>
      <c r="AK98" s="392">
        <f t="shared" si="31"/>
        <v>1148</v>
      </c>
      <c r="AL98" s="391">
        <f t="shared" si="25"/>
        <v>9566.6666666666679</v>
      </c>
      <c r="AM98" s="389">
        <f t="shared" si="32"/>
        <v>2.1114993164210847</v>
      </c>
    </row>
    <row r="99" spans="1:39" ht="16" x14ac:dyDescent="0.2">
      <c r="A99" s="2">
        <v>43958</v>
      </c>
      <c r="B99" s="107">
        <v>43958</v>
      </c>
      <c r="C99" s="107"/>
      <c r="D99" s="3">
        <v>460</v>
      </c>
      <c r="E99" s="3">
        <v>42</v>
      </c>
      <c r="F99" s="3">
        <f t="shared" si="21"/>
        <v>9.1304347826086953</v>
      </c>
      <c r="G99" s="3">
        <v>159</v>
      </c>
      <c r="H99" s="3">
        <v>4</v>
      </c>
      <c r="I99" s="3">
        <f t="shared" si="18"/>
        <v>2.5157232704402519</v>
      </c>
      <c r="J99" s="3">
        <f t="shared" si="22"/>
        <v>619</v>
      </c>
      <c r="K99" s="25">
        <f t="shared" si="26"/>
        <v>56.522763424384593</v>
      </c>
      <c r="L99" s="3">
        <f t="shared" si="19"/>
        <v>46</v>
      </c>
      <c r="M99" s="3">
        <f t="shared" si="29"/>
        <v>1268</v>
      </c>
      <c r="N99" s="3">
        <f t="shared" si="20"/>
        <v>7.4313408723747978</v>
      </c>
      <c r="O99" s="25">
        <f t="shared" si="16"/>
        <v>3.847024213622992</v>
      </c>
      <c r="P99" s="25">
        <f t="shared" si="27"/>
        <v>4.2003992205520051</v>
      </c>
      <c r="Q99" s="25">
        <f t="shared" si="28"/>
        <v>40.451670754446489</v>
      </c>
      <c r="S99" s="183">
        <v>43958</v>
      </c>
      <c r="T99" s="1">
        <v>43958</v>
      </c>
      <c r="U99" s="184">
        <v>443</v>
      </c>
      <c r="AB99" s="390">
        <v>43958</v>
      </c>
      <c r="AC99" s="3">
        <v>808</v>
      </c>
      <c r="AD99" s="3">
        <v>29</v>
      </c>
      <c r="AE99" s="391">
        <f t="shared" si="23"/>
        <v>3.5891089108910887</v>
      </c>
      <c r="AF99" s="3">
        <v>235</v>
      </c>
      <c r="AG99" s="3">
        <v>3</v>
      </c>
      <c r="AH99" s="391">
        <f t="shared" si="24"/>
        <v>1.2765957446808509</v>
      </c>
      <c r="AI99" s="393">
        <f t="shared" si="30"/>
        <v>1043</v>
      </c>
      <c r="AJ99" s="393">
        <f t="shared" si="30"/>
        <v>32</v>
      </c>
      <c r="AK99" s="392">
        <f t="shared" si="31"/>
        <v>1180</v>
      </c>
      <c r="AL99" s="391">
        <f t="shared" si="25"/>
        <v>3687.5</v>
      </c>
      <c r="AM99" s="389">
        <f t="shared" si="32"/>
        <v>2.0808736717827627</v>
      </c>
    </row>
    <row r="100" spans="1:39" ht="16" x14ac:dyDescent="0.2">
      <c r="A100" s="2">
        <v>43959</v>
      </c>
      <c r="B100" s="107">
        <v>43959</v>
      </c>
      <c r="C100" s="107"/>
      <c r="D100" s="3">
        <v>435</v>
      </c>
      <c r="E100" s="3">
        <v>8</v>
      </c>
      <c r="F100" s="3">
        <f t="shared" si="21"/>
        <v>1.8390804597701149</v>
      </c>
      <c r="G100" s="3">
        <v>115</v>
      </c>
      <c r="H100" s="3">
        <v>6</v>
      </c>
      <c r="I100" s="3">
        <f t="shared" si="18"/>
        <v>5.2173913043478262</v>
      </c>
      <c r="J100" s="3">
        <f t="shared" si="22"/>
        <v>550</v>
      </c>
      <c r="K100" s="25">
        <f t="shared" si="26"/>
        <v>50.222164593556585</v>
      </c>
      <c r="L100" s="3">
        <f t="shared" si="19"/>
        <v>14</v>
      </c>
      <c r="M100" s="3">
        <f t="shared" si="29"/>
        <v>1282</v>
      </c>
      <c r="N100" s="3">
        <f t="shared" si="20"/>
        <v>2.5454545454545454</v>
      </c>
      <c r="O100" s="25">
        <f t="shared" si="16"/>
        <v>3.9189490091293697</v>
      </c>
      <c r="P100" s="25">
        <f t="shared" si="27"/>
        <v>1.2783823714723495</v>
      </c>
      <c r="Q100" s="25">
        <f t="shared" si="28"/>
        <v>38.351471144170482</v>
      </c>
      <c r="S100" s="183">
        <v>43959</v>
      </c>
      <c r="T100" s="1">
        <v>43959</v>
      </c>
      <c r="U100" s="184">
        <v>420</v>
      </c>
      <c r="AB100" s="390">
        <v>43959</v>
      </c>
      <c r="AC100" s="3">
        <v>734</v>
      </c>
      <c r="AD100" s="3">
        <v>7</v>
      </c>
      <c r="AE100" s="391">
        <f t="shared" si="23"/>
        <v>0.9536784741144414</v>
      </c>
      <c r="AF100" s="3">
        <v>133</v>
      </c>
      <c r="AG100" s="3">
        <v>6</v>
      </c>
      <c r="AH100" s="391">
        <f t="shared" si="24"/>
        <v>4.5112781954887211</v>
      </c>
      <c r="AI100" s="393">
        <f t="shared" si="30"/>
        <v>867</v>
      </c>
      <c r="AJ100" s="393">
        <f t="shared" si="30"/>
        <v>13</v>
      </c>
      <c r="AK100" s="392">
        <f t="shared" si="31"/>
        <v>1193</v>
      </c>
      <c r="AL100" s="391">
        <f t="shared" si="25"/>
        <v>9176.923076923078</v>
      </c>
      <c r="AM100" s="389">
        <f t="shared" si="32"/>
        <v>2.0405167351732239</v>
      </c>
    </row>
    <row r="101" spans="1:39" ht="16" x14ac:dyDescent="0.2">
      <c r="A101" s="2">
        <v>43960</v>
      </c>
      <c r="B101" s="107">
        <v>43960</v>
      </c>
      <c r="C101" s="107"/>
      <c r="D101" s="3">
        <v>640</v>
      </c>
      <c r="E101" s="3">
        <v>28</v>
      </c>
      <c r="F101" s="3">
        <f t="shared" si="21"/>
        <v>4.375</v>
      </c>
      <c r="G101" s="3">
        <v>162</v>
      </c>
      <c r="H101" s="3">
        <v>5</v>
      </c>
      <c r="I101" s="3">
        <f t="shared" si="18"/>
        <v>3.0864197530864197</v>
      </c>
      <c r="J101" s="3">
        <f t="shared" si="22"/>
        <v>802</v>
      </c>
      <c r="K101" s="25">
        <f t="shared" si="26"/>
        <v>73.233047280058884</v>
      </c>
      <c r="L101" s="3">
        <f t="shared" si="19"/>
        <v>33</v>
      </c>
      <c r="M101" s="3">
        <f t="shared" si="29"/>
        <v>1315</v>
      </c>
      <c r="N101" s="3">
        <f t="shared" si="20"/>
        <v>4.1147132169576057</v>
      </c>
      <c r="O101" s="25">
        <f t="shared" si="16"/>
        <v>3.2291885091214092</v>
      </c>
      <c r="P101" s="25">
        <f t="shared" si="27"/>
        <v>3.0133298756133953</v>
      </c>
      <c r="Q101" s="25">
        <f t="shared" si="28"/>
        <v>31.229055074538824</v>
      </c>
      <c r="S101" s="183">
        <v>43960</v>
      </c>
      <c r="T101" s="1">
        <v>43960</v>
      </c>
      <c r="U101" s="184">
        <v>342</v>
      </c>
      <c r="AB101" s="390">
        <v>43960</v>
      </c>
      <c r="AC101" s="3">
        <v>1080</v>
      </c>
      <c r="AD101" s="3">
        <v>17</v>
      </c>
      <c r="AE101" s="391">
        <f t="shared" si="23"/>
        <v>1.574074074074074</v>
      </c>
      <c r="AF101" s="3">
        <v>177</v>
      </c>
      <c r="AG101" s="3">
        <v>5</v>
      </c>
      <c r="AH101" s="391">
        <f t="shared" si="24"/>
        <v>2.8248587570621471</v>
      </c>
      <c r="AI101" s="393">
        <f t="shared" si="30"/>
        <v>1257</v>
      </c>
      <c r="AJ101" s="393">
        <f t="shared" si="30"/>
        <v>22</v>
      </c>
      <c r="AK101" s="392">
        <f t="shared" si="31"/>
        <v>1215</v>
      </c>
      <c r="AL101" s="391">
        <f t="shared" si="25"/>
        <v>5522.727272727273</v>
      </c>
      <c r="AM101" s="389">
        <f t="shared" si="32"/>
        <v>1.6929862000284537</v>
      </c>
    </row>
    <row r="102" spans="1:39" ht="16" x14ac:dyDescent="0.2">
      <c r="A102" s="2">
        <v>43961</v>
      </c>
      <c r="B102" s="107">
        <v>43961</v>
      </c>
      <c r="C102" s="107"/>
      <c r="D102" s="3">
        <v>584</v>
      </c>
      <c r="E102" s="3">
        <v>15</v>
      </c>
      <c r="F102" s="3">
        <f t="shared" si="21"/>
        <v>2.5684931506849313</v>
      </c>
      <c r="G102" s="3">
        <v>401</v>
      </c>
      <c r="H102" s="3">
        <v>6</v>
      </c>
      <c r="I102" s="3">
        <f t="shared" si="18"/>
        <v>1.4962593516209477</v>
      </c>
      <c r="J102" s="3">
        <f t="shared" si="22"/>
        <v>985</v>
      </c>
      <c r="K102" s="25">
        <f t="shared" si="26"/>
        <v>89.94333113573316</v>
      </c>
      <c r="L102" s="3">
        <f t="shared" si="19"/>
        <v>21</v>
      </c>
      <c r="M102" s="3">
        <f t="shared" si="29"/>
        <v>1336</v>
      </c>
      <c r="N102" s="3">
        <f t="shared" si="20"/>
        <v>2.1319796954314718</v>
      </c>
      <c r="O102" s="25">
        <f t="shared" si="16"/>
        <v>3.0024394820791893</v>
      </c>
      <c r="P102" s="25">
        <f t="shared" si="27"/>
        <v>1.9175735572085242</v>
      </c>
      <c r="Q102" s="25">
        <f t="shared" si="28"/>
        <v>27.02865585398682</v>
      </c>
      <c r="S102" s="183">
        <v>43961</v>
      </c>
      <c r="T102" s="1">
        <v>43961</v>
      </c>
      <c r="U102" s="184">
        <v>296</v>
      </c>
      <c r="AB102" s="390">
        <v>43961</v>
      </c>
      <c r="AC102" s="3">
        <v>910</v>
      </c>
      <c r="AD102" s="3">
        <v>16</v>
      </c>
      <c r="AE102" s="391">
        <f t="shared" si="23"/>
        <v>1.7582417582417582</v>
      </c>
      <c r="AF102" s="3">
        <v>342</v>
      </c>
      <c r="AG102" s="3">
        <v>4</v>
      </c>
      <c r="AH102" s="391">
        <f t="shared" si="24"/>
        <v>1.1695906432748537</v>
      </c>
      <c r="AI102" s="393">
        <f t="shared" si="30"/>
        <v>1252</v>
      </c>
      <c r="AJ102" s="393">
        <f t="shared" si="30"/>
        <v>20</v>
      </c>
      <c r="AK102" s="392">
        <f t="shared" si="31"/>
        <v>1235</v>
      </c>
      <c r="AL102" s="391">
        <f t="shared" si="25"/>
        <v>6175</v>
      </c>
      <c r="AM102" s="389">
        <f t="shared" si="32"/>
        <v>1.6524657887942162</v>
      </c>
    </row>
    <row r="103" spans="1:39" ht="16" x14ac:dyDescent="0.2">
      <c r="A103" s="2">
        <v>43962</v>
      </c>
      <c r="B103" s="107">
        <v>43962</v>
      </c>
      <c r="C103" s="107"/>
      <c r="D103" s="3">
        <v>305</v>
      </c>
      <c r="E103" s="3">
        <v>13</v>
      </c>
      <c r="F103" s="3">
        <f t="shared" si="21"/>
        <v>4.2622950819672125</v>
      </c>
      <c r="G103" s="3">
        <v>200</v>
      </c>
      <c r="H103" s="3">
        <v>3</v>
      </c>
      <c r="I103" s="3">
        <f t="shared" si="18"/>
        <v>1.5</v>
      </c>
      <c r="J103" s="3">
        <f t="shared" si="22"/>
        <v>505</v>
      </c>
      <c r="K103" s="25">
        <f t="shared" si="26"/>
        <v>46.113078399538324</v>
      </c>
      <c r="L103" s="3">
        <f t="shared" si="19"/>
        <v>16</v>
      </c>
      <c r="M103" s="3">
        <f t="shared" si="29"/>
        <v>1352</v>
      </c>
      <c r="N103" s="3">
        <f t="shared" si="20"/>
        <v>3.1683168316831685</v>
      </c>
      <c r="O103" s="25">
        <f t="shared" si="16"/>
        <v>2.5985504684461729</v>
      </c>
      <c r="P103" s="25">
        <f t="shared" si="27"/>
        <v>1.461008424539828</v>
      </c>
      <c r="Q103" s="25">
        <f t="shared" si="28"/>
        <v>24.197952031440902</v>
      </c>
      <c r="S103" s="183">
        <v>43962</v>
      </c>
      <c r="T103" s="1">
        <v>43962</v>
      </c>
      <c r="U103" s="184">
        <v>265</v>
      </c>
      <c r="AB103" s="390">
        <v>43962</v>
      </c>
      <c r="AC103" s="3">
        <v>500</v>
      </c>
      <c r="AD103" s="3">
        <v>5</v>
      </c>
      <c r="AE103" s="391">
        <f t="shared" si="23"/>
        <v>1</v>
      </c>
      <c r="AF103" s="3">
        <v>194</v>
      </c>
      <c r="AG103" s="3">
        <v>3</v>
      </c>
      <c r="AH103" s="391">
        <f t="shared" si="24"/>
        <v>1.5463917525773196</v>
      </c>
      <c r="AI103" s="393">
        <f t="shared" si="30"/>
        <v>694</v>
      </c>
      <c r="AJ103" s="393">
        <f t="shared" si="30"/>
        <v>8</v>
      </c>
      <c r="AK103" s="392">
        <f t="shared" si="31"/>
        <v>1243</v>
      </c>
      <c r="AL103" s="391">
        <f t="shared" si="25"/>
        <v>15537.5</v>
      </c>
      <c r="AM103" s="389">
        <f t="shared" si="32"/>
        <v>1.612493651599797</v>
      </c>
    </row>
    <row r="104" spans="1:39" ht="16" x14ac:dyDescent="0.2">
      <c r="A104" s="2">
        <v>43963</v>
      </c>
      <c r="B104" s="107">
        <v>43963</v>
      </c>
      <c r="C104" s="107"/>
      <c r="D104" s="3">
        <v>507</v>
      </c>
      <c r="E104" s="3">
        <v>7</v>
      </c>
      <c r="F104" s="3">
        <f t="shared" si="21"/>
        <v>1.3806706114398422</v>
      </c>
      <c r="G104" s="3">
        <v>367</v>
      </c>
      <c r="H104" s="3">
        <v>1</v>
      </c>
      <c r="I104" s="3">
        <f t="shared" si="18"/>
        <v>0.27247956403269752</v>
      </c>
      <c r="J104" s="3">
        <f t="shared" si="22"/>
        <v>874</v>
      </c>
      <c r="K104" s="25">
        <f t="shared" si="26"/>
        <v>79.807585190488098</v>
      </c>
      <c r="L104" s="3">
        <f t="shared" si="19"/>
        <v>8</v>
      </c>
      <c r="M104" s="3">
        <f t="shared" si="29"/>
        <v>1360</v>
      </c>
      <c r="N104" s="3">
        <f t="shared" si="20"/>
        <v>0.91533180778032042</v>
      </c>
      <c r="O104" s="25">
        <f t="shared" si="16"/>
        <v>2.5780862667327717</v>
      </c>
      <c r="P104" s="25">
        <f t="shared" si="27"/>
        <v>0.73050421226991402</v>
      </c>
      <c r="Q104" s="25">
        <f t="shared" si="28"/>
        <v>24.563204137575859</v>
      </c>
      <c r="S104" s="183">
        <v>43963</v>
      </c>
      <c r="T104" s="1">
        <v>43963</v>
      </c>
      <c r="U104" s="184">
        <v>269</v>
      </c>
      <c r="AB104" s="390">
        <v>43963</v>
      </c>
      <c r="AC104" s="3">
        <v>820</v>
      </c>
      <c r="AD104" s="3">
        <v>11</v>
      </c>
      <c r="AE104" s="391">
        <f t="shared" si="23"/>
        <v>1.3414634146341464</v>
      </c>
      <c r="AF104" s="3">
        <v>348</v>
      </c>
      <c r="AG104" s="3">
        <v>1</v>
      </c>
      <c r="AH104" s="391">
        <f t="shared" si="24"/>
        <v>0.28735632183908044</v>
      </c>
      <c r="AI104" s="393">
        <f t="shared" si="30"/>
        <v>1168</v>
      </c>
      <c r="AJ104" s="393">
        <f t="shared" si="30"/>
        <v>12</v>
      </c>
      <c r="AK104" s="392">
        <f t="shared" si="31"/>
        <v>1255</v>
      </c>
      <c r="AL104" s="391">
        <f t="shared" si="25"/>
        <v>10458.333333333332</v>
      </c>
      <c r="AM104" s="389">
        <f t="shared" si="32"/>
        <v>1.5706173734444846</v>
      </c>
    </row>
    <row r="105" spans="1:39" ht="16" x14ac:dyDescent="0.2">
      <c r="A105" s="2">
        <v>43964</v>
      </c>
      <c r="B105" s="107">
        <v>43964</v>
      </c>
      <c r="C105" s="107"/>
      <c r="D105" s="3">
        <v>772</v>
      </c>
      <c r="E105" s="3">
        <v>19</v>
      </c>
      <c r="F105" s="3">
        <f t="shared" si="21"/>
        <v>2.4611398963730569</v>
      </c>
      <c r="G105" s="3">
        <v>222</v>
      </c>
      <c r="H105" s="3">
        <v>3</v>
      </c>
      <c r="I105" s="3">
        <f t="shared" si="18"/>
        <v>1.3513513513513513</v>
      </c>
      <c r="J105" s="3">
        <f t="shared" si="22"/>
        <v>994</v>
      </c>
      <c r="K105" s="25">
        <f t="shared" si="26"/>
        <v>90.765148374536821</v>
      </c>
      <c r="L105" s="3">
        <f t="shared" si="19"/>
        <v>22</v>
      </c>
      <c r="M105" s="3">
        <f t="shared" si="29"/>
        <v>1382</v>
      </c>
      <c r="N105" s="3">
        <f t="shared" si="20"/>
        <v>2.2132796780684103</v>
      </c>
      <c r="O105" s="25">
        <f t="shared" si="16"/>
        <v>2.3466940733127784</v>
      </c>
      <c r="P105" s="25">
        <f t="shared" si="27"/>
        <v>2.0088865837422634</v>
      </c>
      <c r="Q105" s="25">
        <f t="shared" si="28"/>
        <v>24.380578084508379</v>
      </c>
      <c r="S105" s="183">
        <v>43964</v>
      </c>
      <c r="T105" s="1">
        <v>43964</v>
      </c>
      <c r="U105" s="184">
        <v>267</v>
      </c>
      <c r="AB105" s="390">
        <v>43964</v>
      </c>
      <c r="AC105" s="3">
        <v>1212</v>
      </c>
      <c r="AD105" s="3">
        <v>18</v>
      </c>
      <c r="AE105" s="391">
        <f t="shared" si="23"/>
        <v>1.4851485148514851</v>
      </c>
      <c r="AF105" s="3">
        <v>253</v>
      </c>
      <c r="AG105" s="3">
        <v>3</v>
      </c>
      <c r="AH105" s="391">
        <f t="shared" si="24"/>
        <v>1.1857707509881421</v>
      </c>
      <c r="AI105" s="393">
        <f t="shared" si="30"/>
        <v>1465</v>
      </c>
      <c r="AJ105" s="393">
        <f t="shared" si="30"/>
        <v>21</v>
      </c>
      <c r="AK105" s="392">
        <f t="shared" si="31"/>
        <v>1276</v>
      </c>
      <c r="AL105" s="391">
        <f t="shared" si="25"/>
        <v>6076.1904761904761</v>
      </c>
      <c r="AM105" s="389">
        <f t="shared" si="32"/>
        <v>1.5232863029092272</v>
      </c>
    </row>
    <row r="106" spans="1:39" ht="16" x14ac:dyDescent="0.2">
      <c r="A106" s="2">
        <v>43965</v>
      </c>
      <c r="B106" s="107">
        <v>43965</v>
      </c>
      <c r="C106" s="107"/>
      <c r="D106" s="3">
        <v>807</v>
      </c>
      <c r="E106" s="3">
        <v>29</v>
      </c>
      <c r="F106" s="3">
        <f t="shared" si="21"/>
        <v>3.5935563816604712</v>
      </c>
      <c r="G106" s="3">
        <v>140</v>
      </c>
      <c r="H106" s="3">
        <v>4</v>
      </c>
      <c r="I106" s="3">
        <f t="shared" si="18"/>
        <v>2.8571428571428572</v>
      </c>
      <c r="J106" s="3">
        <f t="shared" si="22"/>
        <v>947</v>
      </c>
      <c r="K106" s="25">
        <f t="shared" si="26"/>
        <v>86.473436127451066</v>
      </c>
      <c r="L106" s="3">
        <f t="shared" si="19"/>
        <v>33</v>
      </c>
      <c r="M106" s="3">
        <f t="shared" si="29"/>
        <v>1415</v>
      </c>
      <c r="N106" s="3">
        <f t="shared" si="20"/>
        <v>3.4846884899683213</v>
      </c>
      <c r="O106" s="25">
        <f t="shared" si="16"/>
        <v>2.5742574257425743</v>
      </c>
      <c r="P106" s="25">
        <f t="shared" si="27"/>
        <v>3.0133298756133953</v>
      </c>
      <c r="Q106" s="25">
        <f t="shared" si="28"/>
        <v>23.832699925305945</v>
      </c>
      <c r="S106" s="183">
        <v>43965</v>
      </c>
      <c r="T106" s="1">
        <v>43965</v>
      </c>
      <c r="U106" s="184">
        <v>261</v>
      </c>
      <c r="AB106" s="390">
        <v>43965</v>
      </c>
      <c r="AC106" s="3">
        <v>1038</v>
      </c>
      <c r="AD106" s="3">
        <v>28</v>
      </c>
      <c r="AE106" s="391">
        <f t="shared" si="23"/>
        <v>2.6974951830443161</v>
      </c>
      <c r="AF106" s="3">
        <v>135</v>
      </c>
      <c r="AG106" s="3">
        <v>3</v>
      </c>
      <c r="AH106" s="391">
        <f t="shared" si="24"/>
        <v>2.2222222222222223</v>
      </c>
      <c r="AI106" s="393">
        <f t="shared" si="30"/>
        <v>1173</v>
      </c>
      <c r="AJ106" s="393">
        <f t="shared" si="30"/>
        <v>31</v>
      </c>
      <c r="AK106" s="392">
        <f t="shared" si="31"/>
        <v>1307</v>
      </c>
      <c r="AL106" s="391">
        <f t="shared" si="25"/>
        <v>4216.1290322580644</v>
      </c>
      <c r="AM106" s="389">
        <f t="shared" si="32"/>
        <v>1.5730337078651686</v>
      </c>
    </row>
    <row r="107" spans="1:39" ht="16" x14ac:dyDescent="0.2">
      <c r="A107" s="2">
        <v>43966</v>
      </c>
      <c r="B107" s="107">
        <v>43966</v>
      </c>
      <c r="C107" s="107"/>
      <c r="D107" s="3">
        <v>791</v>
      </c>
      <c r="E107" s="3">
        <v>20</v>
      </c>
      <c r="F107" s="3">
        <f t="shared" si="21"/>
        <v>2.5284450063211126</v>
      </c>
      <c r="G107" s="3">
        <v>153</v>
      </c>
      <c r="H107" s="3">
        <v>3</v>
      </c>
      <c r="I107" s="3">
        <f t="shared" si="18"/>
        <v>1.9607843137254901</v>
      </c>
      <c r="J107" s="3">
        <f t="shared" si="22"/>
        <v>944</v>
      </c>
      <c r="K107" s="25">
        <f t="shared" si="26"/>
        <v>86.199497047849846</v>
      </c>
      <c r="L107" s="3">
        <f t="shared" si="19"/>
        <v>23</v>
      </c>
      <c r="M107" s="3">
        <f t="shared" si="29"/>
        <v>1438</v>
      </c>
      <c r="N107" s="3">
        <f t="shared" si="20"/>
        <v>2.4364406779661016</v>
      </c>
      <c r="O107" s="25">
        <f t="shared" ref="O107:O151" si="33">(L104+L105+L106+L107+L108+L109+L110)/(J104+J105+J106+J107+J108+J109+J110)*100</f>
        <v>2.6714345814051326</v>
      </c>
      <c r="P107" s="25">
        <f t="shared" si="27"/>
        <v>2.1001996102760025</v>
      </c>
      <c r="Q107" s="25">
        <f t="shared" si="28"/>
        <v>23.010882686502292</v>
      </c>
      <c r="S107" s="183">
        <v>43966</v>
      </c>
      <c r="T107" s="1">
        <v>43966</v>
      </c>
      <c r="U107" s="184">
        <v>252</v>
      </c>
      <c r="AB107" s="390">
        <v>43966</v>
      </c>
      <c r="AC107" s="3">
        <v>1124</v>
      </c>
      <c r="AD107" s="3">
        <v>14</v>
      </c>
      <c r="AE107" s="391">
        <f t="shared" si="23"/>
        <v>1.2455516014234875</v>
      </c>
      <c r="AF107" s="3">
        <v>144</v>
      </c>
      <c r="AG107" s="3">
        <v>2</v>
      </c>
      <c r="AH107" s="391">
        <f t="shared" si="24"/>
        <v>1.3888888888888888</v>
      </c>
      <c r="AI107" s="393">
        <f t="shared" si="30"/>
        <v>1268</v>
      </c>
      <c r="AJ107" s="393">
        <f t="shared" si="30"/>
        <v>16</v>
      </c>
      <c r="AK107" s="392">
        <f t="shared" si="31"/>
        <v>1323</v>
      </c>
      <c r="AL107" s="391">
        <f t="shared" si="25"/>
        <v>8268.75</v>
      </c>
      <c r="AM107" s="389">
        <f t="shared" si="32"/>
        <v>1.759788825340959</v>
      </c>
    </row>
    <row r="108" spans="1:39" ht="16" x14ac:dyDescent="0.2">
      <c r="A108" s="2">
        <v>43967</v>
      </c>
      <c r="B108" s="107">
        <v>43967</v>
      </c>
      <c r="C108" s="107"/>
      <c r="D108" s="3">
        <v>566</v>
      </c>
      <c r="E108" s="3">
        <v>13</v>
      </c>
      <c r="F108" s="3">
        <f t="shared" si="21"/>
        <v>2.2968197879858656</v>
      </c>
      <c r="G108" s="3">
        <v>23</v>
      </c>
      <c r="H108" s="3">
        <v>1</v>
      </c>
      <c r="I108" s="3">
        <f t="shared" si="18"/>
        <v>4.3478260869565215</v>
      </c>
      <c r="J108" s="3">
        <f t="shared" si="22"/>
        <v>589</v>
      </c>
      <c r="K108" s="25">
        <f t="shared" si="26"/>
        <v>53.783372628372419</v>
      </c>
      <c r="L108" s="3">
        <f t="shared" si="19"/>
        <v>14</v>
      </c>
      <c r="M108" s="3">
        <f t="shared" si="29"/>
        <v>1452</v>
      </c>
      <c r="N108" s="3">
        <f t="shared" si="20"/>
        <v>2.3769100169779285</v>
      </c>
      <c r="O108" s="25">
        <f t="shared" si="33"/>
        <v>3.3729677262800286</v>
      </c>
      <c r="P108" s="25">
        <f t="shared" si="27"/>
        <v>1.2783823714723495</v>
      </c>
      <c r="Q108" s="25">
        <f t="shared" si="28"/>
        <v>22.189065447698638</v>
      </c>
      <c r="S108" s="183">
        <v>43967</v>
      </c>
      <c r="T108" s="1">
        <v>43967</v>
      </c>
      <c r="U108" s="184">
        <v>243</v>
      </c>
      <c r="AB108" s="390">
        <v>43967</v>
      </c>
      <c r="AC108" s="3">
        <v>964</v>
      </c>
      <c r="AD108" s="3">
        <v>13</v>
      </c>
      <c r="AE108" s="391">
        <f t="shared" si="23"/>
        <v>1.3485477178423237</v>
      </c>
      <c r="AF108" s="3">
        <v>25</v>
      </c>
      <c r="AG108" s="3">
        <v>1</v>
      </c>
      <c r="AH108" s="391">
        <f t="shared" si="24"/>
        <v>4</v>
      </c>
      <c r="AI108" s="393">
        <f t="shared" si="30"/>
        <v>989</v>
      </c>
      <c r="AJ108" s="393">
        <f t="shared" si="30"/>
        <v>14</v>
      </c>
      <c r="AK108" s="392">
        <f t="shared" si="31"/>
        <v>1337</v>
      </c>
      <c r="AL108" s="391">
        <f t="shared" si="25"/>
        <v>9550</v>
      </c>
      <c r="AM108" s="389">
        <f t="shared" si="32"/>
        <v>2.1354080450256578</v>
      </c>
    </row>
    <row r="109" spans="1:39" ht="16" x14ac:dyDescent="0.2">
      <c r="A109" s="2">
        <v>43968</v>
      </c>
      <c r="B109" s="107">
        <v>43968</v>
      </c>
      <c r="C109" s="107"/>
      <c r="D109" s="3">
        <v>185</v>
      </c>
      <c r="E109" s="3">
        <v>11</v>
      </c>
      <c r="F109" s="3">
        <f t="shared" si="21"/>
        <v>5.9459459459459465</v>
      </c>
      <c r="G109" s="3">
        <v>12</v>
      </c>
      <c r="H109" s="3">
        <v>3</v>
      </c>
      <c r="I109" s="3">
        <f t="shared" si="18"/>
        <v>25</v>
      </c>
      <c r="J109" s="3">
        <f t="shared" si="22"/>
        <v>197</v>
      </c>
      <c r="K109" s="25">
        <f t="shared" si="26"/>
        <v>17.988666227146631</v>
      </c>
      <c r="L109" s="3">
        <f t="shared" si="19"/>
        <v>14</v>
      </c>
      <c r="M109" s="3">
        <f t="shared" si="29"/>
        <v>1466</v>
      </c>
      <c r="N109" s="3">
        <f t="shared" si="20"/>
        <v>7.1065989847715745</v>
      </c>
      <c r="O109" s="25">
        <f t="shared" si="33"/>
        <v>4.0707467714766983</v>
      </c>
      <c r="P109" s="25">
        <f t="shared" si="27"/>
        <v>1.2783823714723495</v>
      </c>
      <c r="Q109" s="25">
        <f t="shared" si="28"/>
        <v>21.458561235428725</v>
      </c>
      <c r="S109" s="183">
        <v>43968</v>
      </c>
      <c r="T109" s="1">
        <v>43968</v>
      </c>
      <c r="U109" s="184">
        <v>235</v>
      </c>
      <c r="AB109" s="390">
        <v>43968</v>
      </c>
      <c r="AC109" s="3">
        <v>353</v>
      </c>
      <c r="AD109" s="3">
        <v>9</v>
      </c>
      <c r="AE109" s="391">
        <f t="shared" si="23"/>
        <v>2.5495750708215295</v>
      </c>
      <c r="AF109" s="3">
        <v>10</v>
      </c>
      <c r="AG109" s="3">
        <v>1</v>
      </c>
      <c r="AH109" s="391">
        <f t="shared" si="24"/>
        <v>10</v>
      </c>
      <c r="AI109" s="393">
        <f t="shared" si="30"/>
        <v>363</v>
      </c>
      <c r="AJ109" s="393">
        <f t="shared" si="30"/>
        <v>10</v>
      </c>
      <c r="AK109" s="392">
        <f t="shared" si="31"/>
        <v>1347</v>
      </c>
      <c r="AL109" s="391">
        <f t="shared" si="25"/>
        <v>13469.999999999998</v>
      </c>
      <c r="AM109" s="389">
        <f t="shared" si="32"/>
        <v>2.4588613580480425</v>
      </c>
    </row>
    <row r="110" spans="1:39" ht="16" x14ac:dyDescent="0.2">
      <c r="A110" s="2">
        <v>43969</v>
      </c>
      <c r="B110" s="107">
        <v>43969</v>
      </c>
      <c r="C110" s="107"/>
      <c r="D110" s="3">
        <v>191</v>
      </c>
      <c r="E110" s="3">
        <v>11</v>
      </c>
      <c r="F110" s="3">
        <f t="shared" si="21"/>
        <v>5.7591623036649215</v>
      </c>
      <c r="G110" s="3">
        <v>18</v>
      </c>
      <c r="H110" s="3">
        <v>2</v>
      </c>
      <c r="I110" s="3">
        <f t="shared" si="18"/>
        <v>11.111111111111111</v>
      </c>
      <c r="J110" s="3">
        <f t="shared" si="22"/>
        <v>209</v>
      </c>
      <c r="K110" s="25">
        <f t="shared" si="26"/>
        <v>19.084422545551504</v>
      </c>
      <c r="L110" s="3">
        <f t="shared" si="19"/>
        <v>13</v>
      </c>
      <c r="M110" s="3">
        <f t="shared" si="29"/>
        <v>1479</v>
      </c>
      <c r="N110" s="3">
        <f t="shared" si="20"/>
        <v>6.2200956937799043</v>
      </c>
      <c r="O110" s="25">
        <f t="shared" si="33"/>
        <v>4.2181069958847743</v>
      </c>
      <c r="P110" s="25">
        <f t="shared" si="27"/>
        <v>1.1870693449386103</v>
      </c>
      <c r="Q110" s="25">
        <f t="shared" si="28"/>
        <v>21.184622155827505</v>
      </c>
      <c r="S110" s="183">
        <v>43969</v>
      </c>
      <c r="T110" s="1">
        <v>43969</v>
      </c>
      <c r="U110" s="184">
        <v>232</v>
      </c>
      <c r="AB110" s="390">
        <v>43969</v>
      </c>
      <c r="AC110" s="3">
        <v>376</v>
      </c>
      <c r="AD110" s="3">
        <v>15</v>
      </c>
      <c r="AE110" s="391">
        <f t="shared" si="23"/>
        <v>3.9893617021276597</v>
      </c>
      <c r="AF110" s="3">
        <v>17</v>
      </c>
      <c r="AG110" s="3">
        <v>1</v>
      </c>
      <c r="AH110" s="391">
        <f t="shared" si="24"/>
        <v>5.8823529411764701</v>
      </c>
      <c r="AI110" s="393">
        <f t="shared" si="30"/>
        <v>393</v>
      </c>
      <c r="AJ110" s="393">
        <f t="shared" si="30"/>
        <v>16</v>
      </c>
      <c r="AK110" s="392">
        <f t="shared" si="31"/>
        <v>1363</v>
      </c>
      <c r="AL110" s="391">
        <f t="shared" si="25"/>
        <v>8518.75</v>
      </c>
      <c r="AM110" s="389">
        <f t="shared" si="32"/>
        <v>2.3557380592176358</v>
      </c>
    </row>
    <row r="111" spans="1:39" ht="16" x14ac:dyDescent="0.2">
      <c r="A111" s="2">
        <v>43970</v>
      </c>
      <c r="B111" s="107">
        <v>43970</v>
      </c>
      <c r="C111" s="107"/>
      <c r="D111" s="3">
        <v>209</v>
      </c>
      <c r="E111" s="3">
        <v>15</v>
      </c>
      <c r="F111" s="3">
        <f t="shared" si="21"/>
        <v>7.1770334928229662</v>
      </c>
      <c r="G111" s="3">
        <v>32</v>
      </c>
      <c r="H111" s="3">
        <v>5</v>
      </c>
      <c r="I111" s="3">
        <f t="shared" si="18"/>
        <v>15.625</v>
      </c>
      <c r="J111" s="3">
        <f t="shared" si="22"/>
        <v>241</v>
      </c>
      <c r="K111" s="25">
        <f t="shared" si="26"/>
        <v>22.006439394631158</v>
      </c>
      <c r="L111" s="3">
        <f t="shared" si="19"/>
        <v>20</v>
      </c>
      <c r="M111" s="3">
        <f t="shared" si="29"/>
        <v>1499</v>
      </c>
      <c r="N111" s="3">
        <f t="shared" si="20"/>
        <v>8.2987551867219906</v>
      </c>
      <c r="O111" s="25">
        <f t="shared" si="33"/>
        <v>4.7493403693931393</v>
      </c>
      <c r="P111" s="25">
        <f t="shared" si="27"/>
        <v>1.826260530674785</v>
      </c>
      <c r="Q111" s="25">
        <f t="shared" si="28"/>
        <v>19.723613731287678</v>
      </c>
      <c r="S111" s="183">
        <v>43970</v>
      </c>
      <c r="T111" s="1">
        <v>43970</v>
      </c>
      <c r="U111" s="184">
        <v>216</v>
      </c>
      <c r="AB111" s="390">
        <v>43970</v>
      </c>
      <c r="AC111" s="3">
        <v>359</v>
      </c>
      <c r="AD111" s="3">
        <v>14</v>
      </c>
      <c r="AE111" s="391">
        <f t="shared" si="23"/>
        <v>3.8997214484679668</v>
      </c>
      <c r="AF111" s="3">
        <v>31</v>
      </c>
      <c r="AG111" s="3">
        <v>7</v>
      </c>
      <c r="AH111" s="391">
        <f t="shared" si="24"/>
        <v>22.58064516129032</v>
      </c>
      <c r="AI111" s="393">
        <f t="shared" si="30"/>
        <v>390</v>
      </c>
      <c r="AJ111" s="393">
        <f t="shared" si="30"/>
        <v>21</v>
      </c>
      <c r="AK111" s="392">
        <f t="shared" si="31"/>
        <v>1384</v>
      </c>
      <c r="AL111" s="391">
        <f t="shared" si="25"/>
        <v>6590.4761904761899</v>
      </c>
      <c r="AM111" s="389">
        <f t="shared" si="32"/>
        <v>2.467866323907455</v>
      </c>
    </row>
    <row r="112" spans="1:39" ht="16" x14ac:dyDescent="0.2">
      <c r="A112" s="2">
        <v>43971</v>
      </c>
      <c r="B112" s="107">
        <v>43971</v>
      </c>
      <c r="C112" s="107"/>
      <c r="D112" s="3">
        <v>400</v>
      </c>
      <c r="E112" s="3">
        <v>26</v>
      </c>
      <c r="F112" s="3">
        <f t="shared" si="21"/>
        <v>6.5</v>
      </c>
      <c r="G112" s="3">
        <v>35</v>
      </c>
      <c r="H112" s="3">
        <v>2</v>
      </c>
      <c r="I112" s="3">
        <f t="shared" si="18"/>
        <v>5.7142857142857144</v>
      </c>
      <c r="J112" s="3">
        <f t="shared" si="22"/>
        <v>435</v>
      </c>
      <c r="K112" s="25">
        <f t="shared" si="26"/>
        <v>39.721166542176576</v>
      </c>
      <c r="L112" s="3">
        <f t="shared" si="19"/>
        <v>28</v>
      </c>
      <c r="M112" s="3">
        <f t="shared" si="29"/>
        <v>1527</v>
      </c>
      <c r="N112" s="3">
        <f t="shared" si="20"/>
        <v>6.4367816091954024</v>
      </c>
      <c r="O112" s="25">
        <f t="shared" si="33"/>
        <v>5.1689860834990062</v>
      </c>
      <c r="P112" s="25">
        <f t="shared" si="27"/>
        <v>2.5567647429446989</v>
      </c>
      <c r="Q112" s="25">
        <f t="shared" si="28"/>
        <v>19.814926757821418</v>
      </c>
      <c r="S112" s="183">
        <v>43971</v>
      </c>
      <c r="T112" s="1">
        <v>43971</v>
      </c>
      <c r="U112" s="184">
        <v>217</v>
      </c>
      <c r="AB112" s="390">
        <v>43971</v>
      </c>
      <c r="AC112" s="3">
        <v>675</v>
      </c>
      <c r="AD112" s="3">
        <v>20</v>
      </c>
      <c r="AE112" s="391">
        <f t="shared" si="23"/>
        <v>2.9629629629629632</v>
      </c>
      <c r="AF112" s="3">
        <v>36</v>
      </c>
      <c r="AG112" s="3">
        <v>2</v>
      </c>
      <c r="AH112" s="391">
        <f t="shared" si="24"/>
        <v>5.5555555555555554</v>
      </c>
      <c r="AI112" s="393">
        <f t="shared" si="30"/>
        <v>711</v>
      </c>
      <c r="AJ112" s="393">
        <f t="shared" si="30"/>
        <v>22</v>
      </c>
      <c r="AK112" s="392">
        <f t="shared" si="31"/>
        <v>1406</v>
      </c>
      <c r="AL112" s="391">
        <f t="shared" si="25"/>
        <v>6390.909090909091</v>
      </c>
      <c r="AM112" s="389">
        <f t="shared" si="32"/>
        <v>2.4687854710556185</v>
      </c>
    </row>
    <row r="113" spans="1:39" ht="16" x14ac:dyDescent="0.2">
      <c r="A113" s="2">
        <v>43972</v>
      </c>
      <c r="B113" s="107">
        <v>43972</v>
      </c>
      <c r="C113" s="107"/>
      <c r="D113" s="3">
        <v>265</v>
      </c>
      <c r="E113" s="3">
        <v>10</v>
      </c>
      <c r="F113" s="3">
        <f t="shared" si="21"/>
        <v>3.7735849056603774</v>
      </c>
      <c r="G113" s="3">
        <v>36</v>
      </c>
      <c r="H113" s="3">
        <v>1</v>
      </c>
      <c r="I113" s="3">
        <f t="shared" si="18"/>
        <v>2.7777777777777777</v>
      </c>
      <c r="J113" s="3">
        <f t="shared" si="22"/>
        <v>301</v>
      </c>
      <c r="K113" s="25">
        <f t="shared" si="26"/>
        <v>27.485220986655513</v>
      </c>
      <c r="L113" s="3">
        <f t="shared" si="19"/>
        <v>11</v>
      </c>
      <c r="M113" s="3">
        <f t="shared" si="29"/>
        <v>1538</v>
      </c>
      <c r="N113" s="3">
        <f t="shared" si="20"/>
        <v>3.6544850498338874</v>
      </c>
      <c r="O113" s="25">
        <f t="shared" si="33"/>
        <v>4.8877805486284291</v>
      </c>
      <c r="P113" s="25">
        <f t="shared" si="27"/>
        <v>1.0044432918711317</v>
      </c>
      <c r="Q113" s="25">
        <f t="shared" si="28"/>
        <v>18.536544386349068</v>
      </c>
      <c r="S113" s="183">
        <v>43972</v>
      </c>
      <c r="T113" s="1">
        <v>43972</v>
      </c>
      <c r="U113" s="184">
        <v>203</v>
      </c>
      <c r="AB113" s="390">
        <v>43972</v>
      </c>
      <c r="AC113" s="3">
        <v>477</v>
      </c>
      <c r="AD113" s="3">
        <v>10</v>
      </c>
      <c r="AE113" s="391">
        <f t="shared" si="23"/>
        <v>2.0964360587002098</v>
      </c>
      <c r="AF113" s="3">
        <v>36</v>
      </c>
      <c r="AG113" s="3">
        <v>0</v>
      </c>
      <c r="AH113" s="391">
        <f t="shared" si="24"/>
        <v>0</v>
      </c>
      <c r="AI113" s="393">
        <f t="shared" si="30"/>
        <v>513</v>
      </c>
      <c r="AJ113" s="393">
        <f t="shared" si="30"/>
        <v>10</v>
      </c>
      <c r="AK113" s="392">
        <f t="shared" si="31"/>
        <v>1416</v>
      </c>
      <c r="AL113" s="391">
        <f t="shared" si="25"/>
        <v>14160</v>
      </c>
      <c r="AM113" s="389">
        <f t="shared" si="32"/>
        <v>2.3592950540079589</v>
      </c>
    </row>
    <row r="114" spans="1:39" ht="16" x14ac:dyDescent="0.2">
      <c r="A114" s="2">
        <v>43973</v>
      </c>
      <c r="B114" s="107">
        <v>43973</v>
      </c>
      <c r="C114" s="107"/>
      <c r="D114" s="3">
        <v>293</v>
      </c>
      <c r="E114" s="3">
        <v>8</v>
      </c>
      <c r="F114" s="3">
        <f t="shared" si="21"/>
        <v>2.7303754266211606</v>
      </c>
      <c r="G114" s="3">
        <v>9</v>
      </c>
      <c r="H114" s="3">
        <v>0</v>
      </c>
      <c r="I114" s="3">
        <f t="shared" si="18"/>
        <v>0</v>
      </c>
      <c r="J114" s="3">
        <f t="shared" si="22"/>
        <v>302</v>
      </c>
      <c r="K114" s="25">
        <f t="shared" si="26"/>
        <v>27.576534013189253</v>
      </c>
      <c r="L114" s="3">
        <f t="shared" si="19"/>
        <v>8</v>
      </c>
      <c r="M114" s="3">
        <f t="shared" si="29"/>
        <v>1546</v>
      </c>
      <c r="N114" s="3">
        <f t="shared" si="20"/>
        <v>2.6490066225165565</v>
      </c>
      <c r="O114" s="25">
        <f t="shared" si="33"/>
        <v>4.6827794561933533</v>
      </c>
      <c r="P114" s="25">
        <f t="shared" si="27"/>
        <v>0.73050421226991402</v>
      </c>
      <c r="Q114" s="25">
        <f t="shared" si="28"/>
        <v>18.171292280214111</v>
      </c>
      <c r="S114" s="183">
        <v>43973</v>
      </c>
      <c r="T114" s="1">
        <v>43973</v>
      </c>
      <c r="U114" s="184">
        <v>199</v>
      </c>
      <c r="AB114" s="390">
        <v>43973</v>
      </c>
      <c r="AC114" s="3">
        <v>517</v>
      </c>
      <c r="AD114" s="3">
        <v>3</v>
      </c>
      <c r="AE114" s="391">
        <f t="shared" si="23"/>
        <v>0.58027079303675055</v>
      </c>
      <c r="AF114" s="3">
        <v>14</v>
      </c>
      <c r="AG114" s="3">
        <v>0</v>
      </c>
      <c r="AH114" s="391">
        <f t="shared" si="24"/>
        <v>0</v>
      </c>
      <c r="AI114" s="393">
        <f t="shared" si="30"/>
        <v>531</v>
      </c>
      <c r="AJ114" s="393">
        <f t="shared" si="30"/>
        <v>3</v>
      </c>
      <c r="AK114" s="392">
        <f t="shared" si="31"/>
        <v>1419</v>
      </c>
      <c r="AL114" s="391">
        <f t="shared" si="25"/>
        <v>47300</v>
      </c>
      <c r="AM114" s="389">
        <f t="shared" si="32"/>
        <v>2.0933521923620932</v>
      </c>
    </row>
    <row r="115" spans="1:39" ht="16" x14ac:dyDescent="0.2">
      <c r="A115" s="2">
        <v>43974</v>
      </c>
      <c r="B115" s="107">
        <v>43974</v>
      </c>
      <c r="C115" s="107"/>
      <c r="D115" s="3">
        <v>298</v>
      </c>
      <c r="E115" s="3">
        <v>10</v>
      </c>
      <c r="F115" s="3">
        <f t="shared" si="21"/>
        <v>3.3557046979865772</v>
      </c>
      <c r="G115" s="3">
        <v>29</v>
      </c>
      <c r="H115" s="3">
        <v>0</v>
      </c>
      <c r="I115" s="3">
        <f t="shared" si="18"/>
        <v>0</v>
      </c>
      <c r="J115" s="3">
        <f t="shared" si="22"/>
        <v>327</v>
      </c>
      <c r="K115" s="25">
        <f t="shared" si="26"/>
        <v>29.859359676532733</v>
      </c>
      <c r="L115" s="3">
        <f t="shared" si="19"/>
        <v>10</v>
      </c>
      <c r="M115" s="3">
        <f t="shared" si="29"/>
        <v>1556</v>
      </c>
      <c r="N115" s="3">
        <f t="shared" si="20"/>
        <v>3.0581039755351682</v>
      </c>
      <c r="O115" s="25">
        <f t="shared" si="33"/>
        <v>3.350083752093802</v>
      </c>
      <c r="P115" s="25">
        <f t="shared" si="27"/>
        <v>0.9131302653373925</v>
      </c>
      <c r="Q115" s="25">
        <f t="shared" si="28"/>
        <v>17.623414121011674</v>
      </c>
      <c r="S115" s="183">
        <v>43974</v>
      </c>
      <c r="T115" s="1">
        <v>43974</v>
      </c>
      <c r="U115" s="184">
        <v>193</v>
      </c>
      <c r="AB115" s="390">
        <v>43974</v>
      </c>
      <c r="AC115" s="3">
        <v>580</v>
      </c>
      <c r="AD115" s="3">
        <v>5</v>
      </c>
      <c r="AE115" s="391">
        <f t="shared" si="23"/>
        <v>0.86206896551724133</v>
      </c>
      <c r="AF115" s="3">
        <v>43</v>
      </c>
      <c r="AG115" s="3">
        <v>0</v>
      </c>
      <c r="AH115" s="391">
        <f t="shared" si="24"/>
        <v>0</v>
      </c>
      <c r="AI115" s="393">
        <f t="shared" si="30"/>
        <v>623</v>
      </c>
      <c r="AJ115" s="393">
        <f t="shared" si="30"/>
        <v>5</v>
      </c>
      <c r="AK115" s="392">
        <f t="shared" si="31"/>
        <v>1424</v>
      </c>
      <c r="AL115" s="391">
        <f t="shared" si="25"/>
        <v>28480</v>
      </c>
      <c r="AM115" s="389">
        <f t="shared" si="32"/>
        <v>1.507770818835537</v>
      </c>
    </row>
    <row r="116" spans="1:39" ht="16" x14ac:dyDescent="0.2">
      <c r="A116" s="2">
        <v>43975</v>
      </c>
      <c r="B116" s="107">
        <v>43975</v>
      </c>
      <c r="C116" s="107"/>
      <c r="D116" s="3">
        <v>170</v>
      </c>
      <c r="E116" s="3">
        <v>7</v>
      </c>
      <c r="F116" s="3">
        <f t="shared" si="21"/>
        <v>4.117647058823529</v>
      </c>
      <c r="G116" s="3">
        <v>20</v>
      </c>
      <c r="H116" s="3">
        <v>1</v>
      </c>
      <c r="I116" s="3">
        <f t="shared" si="18"/>
        <v>5</v>
      </c>
      <c r="J116" s="3">
        <f t="shared" si="22"/>
        <v>190</v>
      </c>
      <c r="K116" s="25">
        <f t="shared" si="26"/>
        <v>17.349475041410457</v>
      </c>
      <c r="L116" s="3">
        <f t="shared" si="19"/>
        <v>8</v>
      </c>
      <c r="M116" s="3">
        <f t="shared" si="29"/>
        <v>1564</v>
      </c>
      <c r="N116" s="3">
        <f t="shared" si="20"/>
        <v>4.2105263157894735</v>
      </c>
      <c r="O116" s="25">
        <f t="shared" si="33"/>
        <v>2.3319082782743878</v>
      </c>
      <c r="P116" s="25">
        <f t="shared" si="27"/>
        <v>0.73050421226991402</v>
      </c>
      <c r="Q116" s="25">
        <f t="shared" si="28"/>
        <v>17.623414121011674</v>
      </c>
      <c r="S116" s="183">
        <v>43975</v>
      </c>
      <c r="T116" s="1">
        <v>43975</v>
      </c>
      <c r="U116" s="184">
        <v>193</v>
      </c>
      <c r="AB116" s="390">
        <v>43975</v>
      </c>
      <c r="AC116" s="3">
        <v>332</v>
      </c>
      <c r="AD116" s="3">
        <v>5</v>
      </c>
      <c r="AE116" s="391">
        <f t="shared" si="23"/>
        <v>1.5060240963855422</v>
      </c>
      <c r="AF116" s="3">
        <v>25</v>
      </c>
      <c r="AG116" s="3">
        <v>1</v>
      </c>
      <c r="AH116" s="391">
        <f t="shared" si="24"/>
        <v>4</v>
      </c>
      <c r="AI116" s="393">
        <f t="shared" si="30"/>
        <v>357</v>
      </c>
      <c r="AJ116" s="393">
        <f t="shared" si="30"/>
        <v>6</v>
      </c>
      <c r="AK116" s="392">
        <f t="shared" si="31"/>
        <v>1430</v>
      </c>
      <c r="AL116" s="391">
        <f t="shared" si="25"/>
        <v>23833.333333333336</v>
      </c>
      <c r="AM116" s="389">
        <f t="shared" si="32"/>
        <v>1.1547344110854503</v>
      </c>
    </row>
    <row r="117" spans="1:39" ht="16" x14ac:dyDescent="0.2">
      <c r="A117" s="2">
        <v>43976</v>
      </c>
      <c r="B117" s="107">
        <v>43976</v>
      </c>
      <c r="C117" s="107"/>
      <c r="D117" s="3">
        <v>185</v>
      </c>
      <c r="E117" s="3">
        <v>8</v>
      </c>
      <c r="F117" s="3">
        <f t="shared" si="21"/>
        <v>4.3243243243243246</v>
      </c>
      <c r="G117" s="3">
        <v>5</v>
      </c>
      <c r="H117" s="3">
        <v>0</v>
      </c>
      <c r="I117" s="3">
        <f t="shared" si="18"/>
        <v>0</v>
      </c>
      <c r="J117" s="3">
        <f t="shared" si="22"/>
        <v>190</v>
      </c>
      <c r="K117" s="25">
        <f t="shared" si="26"/>
        <v>17.349475041410457</v>
      </c>
      <c r="L117" s="3">
        <f t="shared" si="19"/>
        <v>8</v>
      </c>
      <c r="M117" s="3">
        <f t="shared" si="29"/>
        <v>1572</v>
      </c>
      <c r="N117" s="3">
        <f t="shared" si="20"/>
        <v>4.2105263157894735</v>
      </c>
      <c r="O117" s="25">
        <f t="shared" si="33"/>
        <v>1.7572404816140579</v>
      </c>
      <c r="P117" s="25">
        <f t="shared" si="27"/>
        <v>0.73050421226991402</v>
      </c>
      <c r="Q117" s="25">
        <f t="shared" si="28"/>
        <v>17.166848988342981</v>
      </c>
      <c r="S117" s="183">
        <v>43976</v>
      </c>
      <c r="T117" s="1">
        <v>43976</v>
      </c>
      <c r="U117" s="184">
        <v>188</v>
      </c>
      <c r="AB117" s="390">
        <v>43976</v>
      </c>
      <c r="AC117" s="3">
        <v>402</v>
      </c>
      <c r="AD117" s="3">
        <v>7</v>
      </c>
      <c r="AE117" s="391">
        <f t="shared" si="23"/>
        <v>1.7412935323383085</v>
      </c>
      <c r="AF117" s="3">
        <v>8</v>
      </c>
      <c r="AG117" s="3">
        <v>0</v>
      </c>
      <c r="AH117" s="391">
        <f t="shared" si="24"/>
        <v>0</v>
      </c>
      <c r="AI117" s="393">
        <f t="shared" si="30"/>
        <v>410</v>
      </c>
      <c r="AJ117" s="393">
        <f t="shared" si="30"/>
        <v>7</v>
      </c>
      <c r="AK117" s="392">
        <f t="shared" si="31"/>
        <v>1437</v>
      </c>
      <c r="AL117" s="391">
        <f t="shared" si="25"/>
        <v>20528.571428571428</v>
      </c>
      <c r="AM117" s="389">
        <f t="shared" si="32"/>
        <v>0.85395608225862663</v>
      </c>
    </row>
    <row r="118" spans="1:39" ht="16" x14ac:dyDescent="0.2">
      <c r="A118" s="2">
        <v>43977</v>
      </c>
      <c r="B118" s="107">
        <v>43977</v>
      </c>
      <c r="C118" s="107"/>
      <c r="D118" s="3">
        <v>614</v>
      </c>
      <c r="E118" s="3">
        <v>6</v>
      </c>
      <c r="F118" s="3">
        <f t="shared" si="21"/>
        <v>0.97719869706840379</v>
      </c>
      <c r="G118" s="3">
        <v>29</v>
      </c>
      <c r="H118" s="3">
        <v>1</v>
      </c>
      <c r="I118" s="3">
        <f t="shared" si="18"/>
        <v>3.4482758620689653</v>
      </c>
      <c r="J118" s="3">
        <f t="shared" si="22"/>
        <v>643</v>
      </c>
      <c r="K118" s="25">
        <f t="shared" si="26"/>
        <v>58.71427606119434</v>
      </c>
      <c r="L118" s="3">
        <f t="shared" si="19"/>
        <v>7</v>
      </c>
      <c r="M118" s="3">
        <f t="shared" si="29"/>
        <v>1579</v>
      </c>
      <c r="N118" s="3">
        <f t="shared" si="20"/>
        <v>1.088646967340591</v>
      </c>
      <c r="O118" s="25">
        <f t="shared" si="33"/>
        <v>1.5761328454826906</v>
      </c>
      <c r="P118" s="25">
        <f t="shared" si="27"/>
        <v>0.63919118573617473</v>
      </c>
      <c r="Q118" s="25">
        <f t="shared" si="28"/>
        <v>15.79715359033689</v>
      </c>
      <c r="S118" s="183">
        <v>43977</v>
      </c>
      <c r="T118" s="1">
        <v>43977</v>
      </c>
      <c r="U118" s="184">
        <v>173</v>
      </c>
      <c r="AB118" s="390">
        <v>43977</v>
      </c>
      <c r="AC118" s="3">
        <v>1125</v>
      </c>
      <c r="AD118" s="3">
        <v>9</v>
      </c>
      <c r="AE118" s="391">
        <f t="shared" si="23"/>
        <v>0.8</v>
      </c>
      <c r="AF118" s="3">
        <v>41</v>
      </c>
      <c r="AG118" s="3">
        <v>3</v>
      </c>
      <c r="AH118" s="391">
        <f t="shared" si="24"/>
        <v>7.3170731707317067</v>
      </c>
      <c r="AI118" s="393">
        <f t="shared" si="30"/>
        <v>1166</v>
      </c>
      <c r="AJ118" s="393">
        <f t="shared" si="30"/>
        <v>12</v>
      </c>
      <c r="AK118" s="392">
        <f t="shared" si="31"/>
        <v>1449</v>
      </c>
      <c r="AL118" s="391">
        <f t="shared" si="25"/>
        <v>12075</v>
      </c>
      <c r="AM118" s="389">
        <f t="shared" si="32"/>
        <v>0.82956259426847667</v>
      </c>
    </row>
    <row r="119" spans="1:39" ht="16" x14ac:dyDescent="0.2">
      <c r="A119" s="2">
        <v>43978</v>
      </c>
      <c r="B119" s="107">
        <v>43978</v>
      </c>
      <c r="C119" s="107"/>
      <c r="D119" s="3">
        <v>611</v>
      </c>
      <c r="E119" s="3">
        <v>7</v>
      </c>
      <c r="F119" s="3">
        <f t="shared" si="21"/>
        <v>1.1456628477905073</v>
      </c>
      <c r="G119" s="3">
        <v>9</v>
      </c>
      <c r="H119" s="3">
        <v>1</v>
      </c>
      <c r="I119" s="3">
        <f t="shared" si="18"/>
        <v>11.111111111111111</v>
      </c>
      <c r="J119" s="3">
        <f t="shared" si="22"/>
        <v>620</v>
      </c>
      <c r="K119" s="25">
        <f t="shared" si="26"/>
        <v>56.614076450918333</v>
      </c>
      <c r="L119" s="3">
        <f t="shared" si="19"/>
        <v>8</v>
      </c>
      <c r="M119" s="3">
        <f t="shared" si="29"/>
        <v>1587</v>
      </c>
      <c r="N119" s="3">
        <f t="shared" si="20"/>
        <v>1.2903225806451613</v>
      </c>
      <c r="O119" s="25">
        <f t="shared" si="33"/>
        <v>1.5255128879537085</v>
      </c>
      <c r="P119" s="25">
        <f t="shared" si="27"/>
        <v>0.73050421226991402</v>
      </c>
      <c r="Q119" s="25">
        <f t="shared" si="28"/>
        <v>14.427458192330802</v>
      </c>
      <c r="S119" s="183">
        <v>43978</v>
      </c>
      <c r="T119" s="1">
        <v>43978</v>
      </c>
      <c r="U119" s="184">
        <v>158</v>
      </c>
      <c r="AB119" s="390">
        <v>43978</v>
      </c>
      <c r="AC119" s="3">
        <v>1150</v>
      </c>
      <c r="AD119" s="3">
        <v>11</v>
      </c>
      <c r="AE119" s="391">
        <f t="shared" si="23"/>
        <v>0.9565217391304347</v>
      </c>
      <c r="AF119" s="3">
        <v>13</v>
      </c>
      <c r="AG119" s="3">
        <v>1</v>
      </c>
      <c r="AH119" s="391">
        <f t="shared" si="24"/>
        <v>7.6923076923076925</v>
      </c>
      <c r="AI119" s="393">
        <f t="shared" si="30"/>
        <v>1163</v>
      </c>
      <c r="AJ119" s="393">
        <f t="shared" si="30"/>
        <v>12</v>
      </c>
      <c r="AK119" s="392">
        <f t="shared" si="31"/>
        <v>1461</v>
      </c>
      <c r="AL119" s="391">
        <f t="shared" si="25"/>
        <v>12175</v>
      </c>
      <c r="AM119" s="389">
        <f t="shared" si="32"/>
        <v>0.88185890257558786</v>
      </c>
    </row>
    <row r="120" spans="1:39" ht="16" x14ac:dyDescent="0.2">
      <c r="A120" s="2">
        <v>43979</v>
      </c>
      <c r="B120" s="107">
        <v>43979</v>
      </c>
      <c r="C120" s="107"/>
      <c r="D120" s="3">
        <v>738</v>
      </c>
      <c r="E120" s="3">
        <v>5</v>
      </c>
      <c r="F120" s="3">
        <f t="shared" si="21"/>
        <v>0.6775067750677507</v>
      </c>
      <c r="G120" s="3">
        <v>63</v>
      </c>
      <c r="H120" s="3">
        <v>0</v>
      </c>
      <c r="I120" s="3">
        <f t="shared" si="18"/>
        <v>0</v>
      </c>
      <c r="J120" s="3">
        <f t="shared" si="22"/>
        <v>801</v>
      </c>
      <c r="K120" s="25">
        <f t="shared" si="26"/>
        <v>73.141734253525144</v>
      </c>
      <c r="L120" s="3">
        <f t="shared" si="19"/>
        <v>5</v>
      </c>
      <c r="M120" s="3">
        <f t="shared" si="29"/>
        <v>1592</v>
      </c>
      <c r="N120" s="3">
        <f t="shared" si="20"/>
        <v>0.62421972534332082</v>
      </c>
      <c r="O120" s="25">
        <f t="shared" si="33"/>
        <v>1.2889617998593859</v>
      </c>
      <c r="P120" s="25">
        <f t="shared" si="27"/>
        <v>0.45656513266869625</v>
      </c>
      <c r="Q120" s="25">
        <f t="shared" si="28"/>
        <v>13.696953980060888</v>
      </c>
      <c r="S120" s="183">
        <v>43979</v>
      </c>
      <c r="T120" s="1">
        <v>43979</v>
      </c>
      <c r="U120" s="184">
        <v>150</v>
      </c>
      <c r="AB120" s="390">
        <v>43979</v>
      </c>
      <c r="AC120" s="3">
        <v>1400</v>
      </c>
      <c r="AD120" s="3">
        <v>4</v>
      </c>
      <c r="AE120" s="391">
        <f t="shared" si="23"/>
        <v>0.2857142857142857</v>
      </c>
      <c r="AF120" s="3">
        <v>88</v>
      </c>
      <c r="AG120" s="3">
        <v>0</v>
      </c>
      <c r="AH120" s="391">
        <f t="shared" si="24"/>
        <v>0</v>
      </c>
      <c r="AI120" s="393">
        <f t="shared" si="30"/>
        <v>1488</v>
      </c>
      <c r="AJ120" s="393">
        <f t="shared" si="30"/>
        <v>4</v>
      </c>
      <c r="AK120" s="392">
        <f t="shared" si="31"/>
        <v>1465</v>
      </c>
      <c r="AL120" s="391">
        <f t="shared" si="25"/>
        <v>36625</v>
      </c>
      <c r="AM120" s="389">
        <f t="shared" si="32"/>
        <v>0.80187515420676037</v>
      </c>
    </row>
    <row r="121" spans="1:39" ht="16" x14ac:dyDescent="0.2">
      <c r="A121" s="2">
        <v>43980</v>
      </c>
      <c r="B121" s="107">
        <v>43980</v>
      </c>
      <c r="C121" s="107"/>
      <c r="D121" s="3">
        <v>756</v>
      </c>
      <c r="E121" s="3">
        <v>10</v>
      </c>
      <c r="F121" s="3">
        <f t="shared" si="21"/>
        <v>1.3227513227513228</v>
      </c>
      <c r="G121" s="3">
        <v>26</v>
      </c>
      <c r="H121" s="3">
        <v>0</v>
      </c>
      <c r="I121" s="3">
        <f t="shared" si="18"/>
        <v>0</v>
      </c>
      <c r="J121" s="3">
        <f t="shared" si="22"/>
        <v>782</v>
      </c>
      <c r="K121" s="25">
        <f t="shared" si="26"/>
        <v>71.406786749384096</v>
      </c>
      <c r="L121" s="3">
        <f t="shared" si="19"/>
        <v>10</v>
      </c>
      <c r="M121" s="3">
        <f t="shared" si="29"/>
        <v>1602</v>
      </c>
      <c r="N121" s="3">
        <f t="shared" si="20"/>
        <v>1.2787723785166241</v>
      </c>
      <c r="O121" s="25">
        <f t="shared" si="33"/>
        <v>1.1150758251561106</v>
      </c>
      <c r="P121" s="25">
        <f t="shared" si="27"/>
        <v>0.9131302653373925</v>
      </c>
      <c r="Q121" s="25">
        <f t="shared" si="28"/>
        <v>12.418571608588538</v>
      </c>
      <c r="S121" s="183">
        <v>43980</v>
      </c>
      <c r="T121" s="1">
        <v>43980</v>
      </c>
      <c r="U121" s="184">
        <v>136</v>
      </c>
      <c r="AB121" s="390">
        <v>43980</v>
      </c>
      <c r="AC121" s="3">
        <v>1386</v>
      </c>
      <c r="AD121" s="3">
        <v>9</v>
      </c>
      <c r="AE121" s="391">
        <f t="shared" si="23"/>
        <v>0.64935064935064934</v>
      </c>
      <c r="AF121" s="3">
        <v>37</v>
      </c>
      <c r="AG121" s="3">
        <v>0</v>
      </c>
      <c r="AH121" s="391">
        <f t="shared" si="24"/>
        <v>0</v>
      </c>
      <c r="AI121" s="393">
        <f t="shared" si="30"/>
        <v>1423</v>
      </c>
      <c r="AJ121" s="393">
        <f t="shared" si="30"/>
        <v>9</v>
      </c>
      <c r="AK121" s="392">
        <f t="shared" si="31"/>
        <v>1474</v>
      </c>
      <c r="AL121" s="391">
        <f t="shared" si="25"/>
        <v>16377.777777777777</v>
      </c>
      <c r="AM121" s="389">
        <f t="shared" si="32"/>
        <v>0.6959188487850908</v>
      </c>
    </row>
    <row r="122" spans="1:39" ht="16" x14ac:dyDescent="0.2">
      <c r="A122" s="2">
        <v>43981</v>
      </c>
      <c r="B122" s="107">
        <v>43981</v>
      </c>
      <c r="C122" s="107"/>
      <c r="D122" s="3">
        <v>509</v>
      </c>
      <c r="E122" s="3">
        <v>12</v>
      </c>
      <c r="F122" s="3">
        <f t="shared" si="21"/>
        <v>2.3575638506876229</v>
      </c>
      <c r="G122" s="3">
        <v>67</v>
      </c>
      <c r="H122" s="3">
        <v>0</v>
      </c>
      <c r="I122" s="3">
        <f t="shared" si="18"/>
        <v>0</v>
      </c>
      <c r="J122" s="3">
        <f t="shared" si="22"/>
        <v>576</v>
      </c>
      <c r="K122" s="25">
        <f t="shared" si="26"/>
        <v>52.596303283433805</v>
      </c>
      <c r="L122" s="3">
        <f t="shared" si="19"/>
        <v>12</v>
      </c>
      <c r="M122" s="3">
        <f t="shared" si="29"/>
        <v>1614</v>
      </c>
      <c r="N122" s="3">
        <f t="shared" si="20"/>
        <v>2.083333333333333</v>
      </c>
      <c r="O122" s="25">
        <f t="shared" si="33"/>
        <v>1.3463324048282266</v>
      </c>
      <c r="P122" s="25">
        <f t="shared" si="27"/>
        <v>1.0957563184048711</v>
      </c>
      <c r="Q122" s="25">
        <f t="shared" si="28"/>
        <v>11.414128316717406</v>
      </c>
      <c r="S122" s="183">
        <v>43981</v>
      </c>
      <c r="T122" s="1">
        <v>43981</v>
      </c>
      <c r="U122" s="184">
        <v>125</v>
      </c>
      <c r="AB122" s="390">
        <v>43981</v>
      </c>
      <c r="AC122" s="3">
        <v>1018</v>
      </c>
      <c r="AD122" s="3">
        <v>13</v>
      </c>
      <c r="AE122" s="391">
        <f t="shared" si="23"/>
        <v>1.2770137524557956</v>
      </c>
      <c r="AF122" s="3">
        <v>119</v>
      </c>
      <c r="AG122" s="3">
        <v>0</v>
      </c>
      <c r="AH122" s="391">
        <f t="shared" si="24"/>
        <v>0</v>
      </c>
      <c r="AI122" s="393">
        <f t="shared" si="30"/>
        <v>1137</v>
      </c>
      <c r="AJ122" s="393">
        <f t="shared" si="30"/>
        <v>13</v>
      </c>
      <c r="AK122" s="392">
        <f t="shared" si="31"/>
        <v>1487</v>
      </c>
      <c r="AL122" s="391">
        <f t="shared" si="25"/>
        <v>11438.461538461539</v>
      </c>
      <c r="AM122" s="389">
        <f t="shared" si="32"/>
        <v>0.68468027876268489</v>
      </c>
    </row>
    <row r="123" spans="1:39" ht="16" x14ac:dyDescent="0.2">
      <c r="A123" s="2">
        <v>43982</v>
      </c>
      <c r="B123" s="107">
        <v>43982</v>
      </c>
      <c r="C123" s="107"/>
      <c r="D123" s="3">
        <v>648</v>
      </c>
      <c r="E123" s="3">
        <v>4</v>
      </c>
      <c r="F123" s="3">
        <f t="shared" si="21"/>
        <v>0.61728395061728392</v>
      </c>
      <c r="G123" s="3">
        <v>7</v>
      </c>
      <c r="H123" s="3">
        <v>1</v>
      </c>
      <c r="I123" s="3">
        <f t="shared" si="18"/>
        <v>14.285714285714285</v>
      </c>
      <c r="J123" s="3">
        <f t="shared" si="22"/>
        <v>655</v>
      </c>
      <c r="K123" s="25">
        <f t="shared" si="26"/>
        <v>59.810032379599207</v>
      </c>
      <c r="L123" s="3">
        <f t="shared" si="19"/>
        <v>5</v>
      </c>
      <c r="M123" s="3">
        <f t="shared" si="29"/>
        <v>1619</v>
      </c>
      <c r="N123" s="3">
        <f t="shared" si="20"/>
        <v>0.76335877862595414</v>
      </c>
      <c r="O123" s="25">
        <f t="shared" si="33"/>
        <v>1.2814645308924484</v>
      </c>
      <c r="P123" s="25">
        <f t="shared" si="27"/>
        <v>0.45656513266869625</v>
      </c>
      <c r="Q123" s="25">
        <f t="shared" si="28"/>
        <v>10.592311077913752</v>
      </c>
      <c r="S123" s="183">
        <v>43982</v>
      </c>
      <c r="T123" s="1">
        <v>43982</v>
      </c>
      <c r="U123" s="184">
        <v>116</v>
      </c>
      <c r="AB123" s="390">
        <v>43982</v>
      </c>
      <c r="AC123" s="3">
        <v>1308</v>
      </c>
      <c r="AD123" s="3">
        <v>7</v>
      </c>
      <c r="AE123" s="391">
        <f t="shared" si="23"/>
        <v>0.53516819571865437</v>
      </c>
      <c r="AF123" s="3">
        <v>11</v>
      </c>
      <c r="AG123" s="3">
        <v>1</v>
      </c>
      <c r="AH123" s="391">
        <f t="shared" si="24"/>
        <v>9.0909090909090917</v>
      </c>
      <c r="AI123" s="393">
        <f t="shared" si="30"/>
        <v>1319</v>
      </c>
      <c r="AJ123" s="393">
        <f t="shared" si="30"/>
        <v>8</v>
      </c>
      <c r="AK123" s="392">
        <f t="shared" si="31"/>
        <v>1495</v>
      </c>
      <c r="AL123" s="391">
        <f t="shared" si="25"/>
        <v>18687.5</v>
      </c>
      <c r="AM123" s="389">
        <f t="shared" si="32"/>
        <v>0.59278974110815397</v>
      </c>
    </row>
    <row r="124" spans="1:39" ht="16" x14ac:dyDescent="0.2">
      <c r="A124" s="2">
        <v>43983</v>
      </c>
      <c r="B124" s="107">
        <v>43983</v>
      </c>
      <c r="C124" s="107"/>
      <c r="D124" s="3">
        <v>393</v>
      </c>
      <c r="E124" s="3">
        <v>3</v>
      </c>
      <c r="F124" s="3">
        <f t="shared" si="21"/>
        <v>0.76335877862595414</v>
      </c>
      <c r="G124" s="3">
        <v>14</v>
      </c>
      <c r="H124" s="3">
        <v>0</v>
      </c>
      <c r="I124" s="3">
        <f t="shared" si="18"/>
        <v>0</v>
      </c>
      <c r="J124" s="3">
        <f t="shared" si="22"/>
        <v>407</v>
      </c>
      <c r="K124" s="25">
        <f t="shared" si="26"/>
        <v>37.164401799231875</v>
      </c>
      <c r="L124" s="3">
        <f t="shared" si="19"/>
        <v>3</v>
      </c>
      <c r="M124" s="3">
        <f t="shared" si="29"/>
        <v>1622</v>
      </c>
      <c r="N124" s="3">
        <f t="shared" si="20"/>
        <v>0.73710073710073709</v>
      </c>
      <c r="O124" s="25">
        <f t="shared" si="33"/>
        <v>1.5434231743837825</v>
      </c>
      <c r="P124" s="25">
        <f t="shared" si="27"/>
        <v>0.27393907960121777</v>
      </c>
      <c r="Q124" s="25">
        <f t="shared" si="28"/>
        <v>10.318371998312536</v>
      </c>
      <c r="S124" s="183">
        <v>43983</v>
      </c>
      <c r="T124" s="1">
        <v>43983</v>
      </c>
      <c r="U124" s="184">
        <v>113</v>
      </c>
      <c r="AB124" s="390">
        <v>43983</v>
      </c>
      <c r="AC124" s="3">
        <v>762</v>
      </c>
      <c r="AD124" s="3">
        <v>1</v>
      </c>
      <c r="AE124" s="391">
        <f t="shared" si="23"/>
        <v>0.13123359580052493</v>
      </c>
      <c r="AF124" s="3">
        <v>20</v>
      </c>
      <c r="AG124" s="3">
        <v>0</v>
      </c>
      <c r="AH124" s="391">
        <f t="shared" si="24"/>
        <v>0</v>
      </c>
      <c r="AI124" s="393">
        <f t="shared" si="30"/>
        <v>782</v>
      </c>
      <c r="AJ124" s="393">
        <f t="shared" si="30"/>
        <v>1</v>
      </c>
      <c r="AK124" s="392">
        <f t="shared" si="31"/>
        <v>1496</v>
      </c>
      <c r="AL124" s="391">
        <f t="shared" si="25"/>
        <v>149600</v>
      </c>
      <c r="AM124" s="389">
        <f t="shared" si="32"/>
        <v>0.64414195430238208</v>
      </c>
    </row>
    <row r="125" spans="1:39" ht="16" x14ac:dyDescent="0.2">
      <c r="A125" s="2">
        <v>43984</v>
      </c>
      <c r="B125" s="107">
        <v>43984</v>
      </c>
      <c r="C125" s="107"/>
      <c r="D125" s="3">
        <v>460</v>
      </c>
      <c r="E125" s="3">
        <v>14</v>
      </c>
      <c r="F125" s="3">
        <f t="shared" si="21"/>
        <v>3.0434782608695654</v>
      </c>
      <c r="G125" s="3">
        <v>7</v>
      </c>
      <c r="H125" s="3">
        <v>1</v>
      </c>
      <c r="I125" s="3">
        <f t="shared" si="18"/>
        <v>14.285714285714285</v>
      </c>
      <c r="J125" s="3">
        <f t="shared" si="22"/>
        <v>467</v>
      </c>
      <c r="K125" s="25">
        <f t="shared" si="26"/>
        <v>42.64318339125623</v>
      </c>
      <c r="L125" s="3">
        <f t="shared" si="19"/>
        <v>15</v>
      </c>
      <c r="M125" s="3">
        <f t="shared" si="29"/>
        <v>1637</v>
      </c>
      <c r="N125" s="3">
        <f t="shared" si="20"/>
        <v>3.2119914346895073</v>
      </c>
      <c r="O125" s="25">
        <f t="shared" si="33"/>
        <v>1.6835793357933579</v>
      </c>
      <c r="P125" s="25">
        <f t="shared" si="27"/>
        <v>1.3696953980060886</v>
      </c>
      <c r="Q125" s="25">
        <f t="shared" si="28"/>
        <v>9.6791808125763605</v>
      </c>
      <c r="S125" s="183">
        <v>43984</v>
      </c>
      <c r="T125" s="1">
        <v>43984</v>
      </c>
      <c r="U125" s="184">
        <v>106</v>
      </c>
      <c r="AB125" s="390">
        <v>43984</v>
      </c>
      <c r="AC125" s="3">
        <v>858</v>
      </c>
      <c r="AD125" s="3">
        <v>9</v>
      </c>
      <c r="AE125" s="391">
        <f t="shared" si="23"/>
        <v>1.048951048951049</v>
      </c>
      <c r="AF125" s="3">
        <v>9</v>
      </c>
      <c r="AG125" s="3">
        <v>0</v>
      </c>
      <c r="AH125" s="391">
        <f t="shared" si="24"/>
        <v>0</v>
      </c>
      <c r="AI125" s="393">
        <f t="shared" si="30"/>
        <v>867</v>
      </c>
      <c r="AJ125" s="393">
        <f t="shared" si="30"/>
        <v>9</v>
      </c>
      <c r="AK125" s="392">
        <f t="shared" si="31"/>
        <v>1505</v>
      </c>
      <c r="AL125" s="391">
        <f t="shared" si="25"/>
        <v>16722.222222222223</v>
      </c>
      <c r="AM125" s="389">
        <f t="shared" si="32"/>
        <v>0.6925880923450789</v>
      </c>
    </row>
    <row r="126" spans="1:39" ht="16" x14ac:dyDescent="0.2">
      <c r="A126" s="2">
        <v>43985</v>
      </c>
      <c r="B126" s="107">
        <v>43985</v>
      </c>
      <c r="C126" s="107"/>
      <c r="D126" s="3">
        <v>584</v>
      </c>
      <c r="E126" s="3">
        <v>5</v>
      </c>
      <c r="F126" s="3">
        <f t="shared" si="21"/>
        <v>0.85616438356164382</v>
      </c>
      <c r="G126" s="3">
        <v>98</v>
      </c>
      <c r="H126" s="3">
        <v>1</v>
      </c>
      <c r="I126" s="3">
        <f t="shared" si="18"/>
        <v>1.0204081632653061</v>
      </c>
      <c r="J126" s="3">
        <f t="shared" si="22"/>
        <v>682</v>
      </c>
      <c r="K126" s="25">
        <f t="shared" si="26"/>
        <v>62.275484096010167</v>
      </c>
      <c r="L126" s="3">
        <f t="shared" si="19"/>
        <v>6</v>
      </c>
      <c r="M126" s="3">
        <f t="shared" si="29"/>
        <v>1643</v>
      </c>
      <c r="N126" s="3">
        <f t="shared" si="20"/>
        <v>0.87976539589442826</v>
      </c>
      <c r="O126" s="25">
        <f t="shared" si="33"/>
        <v>1.4960971379011276</v>
      </c>
      <c r="P126" s="25">
        <f t="shared" si="27"/>
        <v>0.54787815920243554</v>
      </c>
      <c r="Q126" s="25">
        <f t="shared" si="28"/>
        <v>9.4052417329751421</v>
      </c>
      <c r="S126" s="183">
        <v>43985</v>
      </c>
      <c r="T126" s="1">
        <v>43985</v>
      </c>
      <c r="U126" s="184">
        <v>103</v>
      </c>
      <c r="AB126" s="390">
        <v>43985</v>
      </c>
      <c r="AC126" s="3">
        <v>1111</v>
      </c>
      <c r="AD126" s="3">
        <v>5</v>
      </c>
      <c r="AE126" s="391">
        <f t="shared" si="23"/>
        <v>0.45004500450045004</v>
      </c>
      <c r="AF126" s="3">
        <v>139</v>
      </c>
      <c r="AG126" s="3">
        <v>0</v>
      </c>
      <c r="AH126" s="391">
        <f t="shared" si="24"/>
        <v>0</v>
      </c>
      <c r="AI126" s="393">
        <f t="shared" si="30"/>
        <v>1250</v>
      </c>
      <c r="AJ126" s="393">
        <f t="shared" si="30"/>
        <v>5</v>
      </c>
      <c r="AK126" s="392">
        <f t="shared" si="31"/>
        <v>1510</v>
      </c>
      <c r="AL126" s="391">
        <f t="shared" si="25"/>
        <v>30200</v>
      </c>
      <c r="AM126" s="389">
        <f t="shared" si="32"/>
        <v>0.5250875145857643</v>
      </c>
    </row>
    <row r="127" spans="1:39" ht="16" x14ac:dyDescent="0.2">
      <c r="A127" s="2">
        <v>43986</v>
      </c>
      <c r="B127" s="107">
        <v>43986</v>
      </c>
      <c r="C127" s="107"/>
      <c r="D127" s="3">
        <v>762</v>
      </c>
      <c r="E127" s="3">
        <v>16</v>
      </c>
      <c r="F127" s="3">
        <f t="shared" si="21"/>
        <v>2.0997375328083989</v>
      </c>
      <c r="G127" s="3">
        <v>10</v>
      </c>
      <c r="H127" s="3">
        <v>0</v>
      </c>
      <c r="I127" s="3">
        <f t="shared" ref="I127:I190" si="34">H127/G127*100</f>
        <v>0</v>
      </c>
      <c r="J127" s="3">
        <f t="shared" si="22"/>
        <v>772</v>
      </c>
      <c r="K127" s="25">
        <f t="shared" si="26"/>
        <v>70.493656484046696</v>
      </c>
      <c r="L127" s="3">
        <f t="shared" ref="L127:L190" si="35">E127+H127</f>
        <v>16</v>
      </c>
      <c r="M127" s="3">
        <f t="shared" si="29"/>
        <v>1659</v>
      </c>
      <c r="N127" s="3">
        <f t="shared" ref="N127:N151" si="36">L127/J127*100</f>
        <v>2.0725388601036272</v>
      </c>
      <c r="O127" s="25">
        <f t="shared" si="33"/>
        <v>1.5291207555655499</v>
      </c>
      <c r="P127" s="25">
        <f t="shared" si="27"/>
        <v>1.461008424539828</v>
      </c>
      <c r="Q127" s="25">
        <f t="shared" si="28"/>
        <v>9.2226156799076637</v>
      </c>
      <c r="S127" s="183">
        <v>43986</v>
      </c>
      <c r="T127" s="1">
        <v>43986</v>
      </c>
      <c r="U127" s="184">
        <v>101</v>
      </c>
      <c r="AB127" s="390">
        <v>43986</v>
      </c>
      <c r="AC127" s="3">
        <v>1430</v>
      </c>
      <c r="AD127" s="3">
        <v>8</v>
      </c>
      <c r="AE127" s="391">
        <f t="shared" si="23"/>
        <v>0.55944055944055948</v>
      </c>
      <c r="AF127" s="3">
        <v>20</v>
      </c>
      <c r="AG127" s="3">
        <v>0</v>
      </c>
      <c r="AH127" s="391">
        <f t="shared" si="24"/>
        <v>0</v>
      </c>
      <c r="AI127" s="393">
        <f t="shared" si="30"/>
        <v>1450</v>
      </c>
      <c r="AJ127" s="393">
        <f t="shared" si="30"/>
        <v>8</v>
      </c>
      <c r="AK127" s="392">
        <f t="shared" si="31"/>
        <v>1518</v>
      </c>
      <c r="AL127" s="391">
        <f t="shared" si="25"/>
        <v>18975</v>
      </c>
      <c r="AM127" s="389">
        <f t="shared" si="32"/>
        <v>0.47893896598305297</v>
      </c>
    </row>
    <row r="128" spans="1:39" ht="16" x14ac:dyDescent="0.2">
      <c r="A128" s="2">
        <v>43987</v>
      </c>
      <c r="B128" s="107">
        <v>43987</v>
      </c>
      <c r="C128" s="107"/>
      <c r="D128" s="3">
        <v>758</v>
      </c>
      <c r="E128" s="3">
        <v>16</v>
      </c>
      <c r="F128" s="3">
        <f t="shared" si="21"/>
        <v>2.1108179419525066</v>
      </c>
      <c r="G128" s="3">
        <v>19</v>
      </c>
      <c r="H128" s="3">
        <v>0</v>
      </c>
      <c r="I128" s="3">
        <f t="shared" si="34"/>
        <v>0</v>
      </c>
      <c r="J128" s="3">
        <f t="shared" si="22"/>
        <v>777</v>
      </c>
      <c r="K128" s="25">
        <f t="shared" si="26"/>
        <v>70.950221616715396</v>
      </c>
      <c r="L128" s="3">
        <f t="shared" si="35"/>
        <v>16</v>
      </c>
      <c r="M128" s="3">
        <f t="shared" si="29"/>
        <v>1675</v>
      </c>
      <c r="N128" s="3">
        <f t="shared" si="36"/>
        <v>2.0592020592020592</v>
      </c>
      <c r="O128" s="25">
        <f t="shared" si="33"/>
        <v>1.5537041206935376</v>
      </c>
      <c r="P128" s="25">
        <f t="shared" si="27"/>
        <v>1.461008424539828</v>
      </c>
      <c r="Q128" s="25">
        <f t="shared" si="28"/>
        <v>8.9486766003064471</v>
      </c>
      <c r="S128" s="183">
        <v>43987</v>
      </c>
      <c r="T128" s="1">
        <v>43987</v>
      </c>
      <c r="U128" s="184">
        <v>98</v>
      </c>
      <c r="AB128" s="390">
        <v>43987</v>
      </c>
      <c r="AC128" s="3">
        <v>1395</v>
      </c>
      <c r="AD128" s="3">
        <v>13</v>
      </c>
      <c r="AE128" s="391">
        <f t="shared" si="23"/>
        <v>0.93189964157706107</v>
      </c>
      <c r="AF128" s="3">
        <v>30</v>
      </c>
      <c r="AG128" s="3">
        <v>0</v>
      </c>
      <c r="AH128" s="391">
        <f t="shared" si="24"/>
        <v>0</v>
      </c>
      <c r="AI128" s="393">
        <f t="shared" si="30"/>
        <v>1425</v>
      </c>
      <c r="AJ128" s="393">
        <f t="shared" si="30"/>
        <v>13</v>
      </c>
      <c r="AK128" s="392">
        <f t="shared" si="31"/>
        <v>1531</v>
      </c>
      <c r="AL128" s="391">
        <f t="shared" si="25"/>
        <v>11776.923076923078</v>
      </c>
      <c r="AM128" s="389">
        <f t="shared" si="32"/>
        <v>0.48303195442160018</v>
      </c>
    </row>
    <row r="129" spans="1:39" ht="16" x14ac:dyDescent="0.2">
      <c r="A129" s="2">
        <v>43988</v>
      </c>
      <c r="B129" s="107">
        <v>43988</v>
      </c>
      <c r="C129" s="107"/>
      <c r="D129" s="3">
        <v>803</v>
      </c>
      <c r="E129" s="3">
        <v>8</v>
      </c>
      <c r="F129" s="3">
        <f t="shared" si="21"/>
        <v>0.99626400996264008</v>
      </c>
      <c r="G129" s="3">
        <v>49</v>
      </c>
      <c r="H129" s="3">
        <v>0</v>
      </c>
      <c r="I129" s="3">
        <f t="shared" si="34"/>
        <v>0</v>
      </c>
      <c r="J129" s="3">
        <f t="shared" si="22"/>
        <v>852</v>
      </c>
      <c r="K129" s="25">
        <f t="shared" si="26"/>
        <v>77.798698606745845</v>
      </c>
      <c r="L129" s="3">
        <f t="shared" si="35"/>
        <v>8</v>
      </c>
      <c r="M129" s="3">
        <f t="shared" si="29"/>
        <v>1683</v>
      </c>
      <c r="N129" s="3">
        <f t="shared" si="36"/>
        <v>0.93896713615023475</v>
      </c>
      <c r="O129" s="25">
        <f t="shared" si="33"/>
        <v>1.2596071733561058</v>
      </c>
      <c r="P129" s="25">
        <f t="shared" si="27"/>
        <v>0.73050421226991402</v>
      </c>
      <c r="Q129" s="25">
        <f t="shared" si="28"/>
        <v>8.4007984411040102</v>
      </c>
      <c r="S129" s="183">
        <v>43988</v>
      </c>
      <c r="T129" s="1">
        <v>43988</v>
      </c>
      <c r="U129" s="184">
        <v>92</v>
      </c>
      <c r="AB129" s="390">
        <v>43988</v>
      </c>
      <c r="AC129" s="3">
        <v>1408</v>
      </c>
      <c r="AD129" s="3">
        <v>1</v>
      </c>
      <c r="AE129" s="391">
        <f t="shared" si="23"/>
        <v>7.1022727272727279E-2</v>
      </c>
      <c r="AF129" s="3">
        <v>69</v>
      </c>
      <c r="AG129" s="3">
        <v>0</v>
      </c>
      <c r="AH129" s="391">
        <f t="shared" si="24"/>
        <v>0</v>
      </c>
      <c r="AI129" s="393">
        <f t="shared" si="30"/>
        <v>1477</v>
      </c>
      <c r="AJ129" s="393">
        <f t="shared" si="30"/>
        <v>1</v>
      </c>
      <c r="AK129" s="392">
        <f t="shared" si="31"/>
        <v>1532</v>
      </c>
      <c r="AL129" s="391">
        <f t="shared" si="25"/>
        <v>153200</v>
      </c>
      <c r="AM129" s="389">
        <f t="shared" si="32"/>
        <v>0.38573933372296904</v>
      </c>
    </row>
    <row r="130" spans="1:39" ht="16" x14ac:dyDescent="0.2">
      <c r="A130" s="2">
        <v>43989</v>
      </c>
      <c r="B130" s="107">
        <v>43989</v>
      </c>
      <c r="C130" s="107"/>
      <c r="D130" s="3">
        <v>473</v>
      </c>
      <c r="E130" s="3">
        <v>4</v>
      </c>
      <c r="F130" s="3">
        <f t="shared" si="21"/>
        <v>0.84566596194503174</v>
      </c>
      <c r="G130" s="3">
        <v>17</v>
      </c>
      <c r="H130" s="3">
        <v>0</v>
      </c>
      <c r="I130" s="3">
        <f t="shared" si="34"/>
        <v>0</v>
      </c>
      <c r="J130" s="3">
        <f t="shared" si="22"/>
        <v>490</v>
      </c>
      <c r="K130" s="25">
        <f t="shared" si="26"/>
        <v>44.74338300153223</v>
      </c>
      <c r="L130" s="3">
        <f t="shared" si="35"/>
        <v>4</v>
      </c>
      <c r="M130" s="3">
        <f t="shared" si="29"/>
        <v>1687</v>
      </c>
      <c r="N130" s="3">
        <f t="shared" si="36"/>
        <v>0.81632653061224492</v>
      </c>
      <c r="O130" s="25">
        <f t="shared" si="33"/>
        <v>1.2050739957716703</v>
      </c>
      <c r="P130" s="25">
        <f t="shared" si="27"/>
        <v>0.36525210613495701</v>
      </c>
      <c r="Q130" s="25">
        <f t="shared" si="28"/>
        <v>7.4876681757666184</v>
      </c>
      <c r="S130" s="183">
        <v>43989</v>
      </c>
      <c r="T130" s="1">
        <v>43989</v>
      </c>
      <c r="U130" s="184">
        <v>82</v>
      </c>
      <c r="AB130" s="390">
        <v>43989</v>
      </c>
      <c r="AC130" s="3">
        <v>870</v>
      </c>
      <c r="AD130" s="3">
        <v>2</v>
      </c>
      <c r="AE130" s="391">
        <f t="shared" si="23"/>
        <v>0.22988505747126436</v>
      </c>
      <c r="AF130" s="3">
        <v>22</v>
      </c>
      <c r="AG130" s="3">
        <v>0</v>
      </c>
      <c r="AH130" s="391">
        <f t="shared" si="24"/>
        <v>0</v>
      </c>
      <c r="AI130" s="393">
        <f t="shared" si="30"/>
        <v>892</v>
      </c>
      <c r="AJ130" s="393">
        <f t="shared" si="30"/>
        <v>2</v>
      </c>
      <c r="AK130" s="392">
        <f t="shared" si="31"/>
        <v>1534</v>
      </c>
      <c r="AL130" s="391">
        <f t="shared" si="25"/>
        <v>76700</v>
      </c>
      <c r="AM130" s="389">
        <f t="shared" si="32"/>
        <v>0.36054896487555244</v>
      </c>
    </row>
    <row r="131" spans="1:39" ht="16" x14ac:dyDescent="0.2">
      <c r="A131" s="2">
        <v>43990</v>
      </c>
      <c r="B131" s="107">
        <v>43990</v>
      </c>
      <c r="C131" s="107"/>
      <c r="D131" s="3">
        <v>392</v>
      </c>
      <c r="E131" s="3">
        <v>4</v>
      </c>
      <c r="F131" s="3">
        <f t="shared" si="21"/>
        <v>1.0204081632653061</v>
      </c>
      <c r="G131" s="3">
        <v>9</v>
      </c>
      <c r="H131" s="3">
        <v>0</v>
      </c>
      <c r="I131" s="3">
        <f t="shared" si="34"/>
        <v>0</v>
      </c>
      <c r="J131" s="3">
        <f t="shared" si="22"/>
        <v>401</v>
      </c>
      <c r="K131" s="25">
        <f t="shared" si="26"/>
        <v>36.616523640029442</v>
      </c>
      <c r="L131" s="3">
        <f t="shared" si="35"/>
        <v>4</v>
      </c>
      <c r="M131" s="3">
        <f t="shared" si="29"/>
        <v>1691</v>
      </c>
      <c r="N131" s="3">
        <f t="shared" si="36"/>
        <v>0.99750623441396502</v>
      </c>
      <c r="O131" s="25">
        <f t="shared" si="33"/>
        <v>0.96628289473684215</v>
      </c>
      <c r="P131" s="25">
        <f t="shared" si="27"/>
        <v>0.36525210613495701</v>
      </c>
      <c r="Q131" s="25">
        <f t="shared" si="28"/>
        <v>6.3005988308280081</v>
      </c>
      <c r="S131" s="183">
        <v>43990</v>
      </c>
      <c r="T131" s="1">
        <v>43990</v>
      </c>
      <c r="U131" s="184">
        <v>69</v>
      </c>
      <c r="AB131" s="390">
        <v>43990</v>
      </c>
      <c r="AC131" s="3">
        <v>701</v>
      </c>
      <c r="AD131" s="3">
        <v>1</v>
      </c>
      <c r="AE131" s="391">
        <f t="shared" si="23"/>
        <v>0.14265335235378032</v>
      </c>
      <c r="AF131" s="3">
        <v>12</v>
      </c>
      <c r="AG131" s="3">
        <v>0</v>
      </c>
      <c r="AH131" s="391">
        <f t="shared" si="24"/>
        <v>0</v>
      </c>
      <c r="AI131" s="393">
        <f t="shared" si="30"/>
        <v>713</v>
      </c>
      <c r="AJ131" s="393">
        <f t="shared" si="30"/>
        <v>1</v>
      </c>
      <c r="AK131" s="392">
        <f t="shared" si="31"/>
        <v>1535</v>
      </c>
      <c r="AL131" s="391">
        <f t="shared" si="25"/>
        <v>153500</v>
      </c>
      <c r="AM131" s="389">
        <f t="shared" si="32"/>
        <v>0.322506334945865</v>
      </c>
    </row>
    <row r="132" spans="1:39" ht="16" x14ac:dyDescent="0.2">
      <c r="A132" s="2">
        <v>43991</v>
      </c>
      <c r="B132" s="107">
        <v>43991</v>
      </c>
      <c r="C132" s="107"/>
      <c r="D132" s="3">
        <v>702</v>
      </c>
      <c r="E132" s="3">
        <v>4</v>
      </c>
      <c r="F132" s="3">
        <f t="shared" ref="F132:F195" si="37">E132/D132*100</f>
        <v>0.56980056980056981</v>
      </c>
      <c r="G132" s="3">
        <v>8</v>
      </c>
      <c r="H132" s="3">
        <v>1</v>
      </c>
      <c r="I132" s="3">
        <f t="shared" si="34"/>
        <v>12.5</v>
      </c>
      <c r="J132" s="3">
        <f t="shared" ref="J132:J195" si="38">D132+G132</f>
        <v>710</v>
      </c>
      <c r="K132" s="25">
        <f t="shared" si="26"/>
        <v>64.832248838954868</v>
      </c>
      <c r="L132" s="3">
        <f t="shared" si="35"/>
        <v>5</v>
      </c>
      <c r="M132" s="3">
        <f t="shared" si="29"/>
        <v>1696</v>
      </c>
      <c r="N132" s="3">
        <f t="shared" si="36"/>
        <v>0.70422535211267612</v>
      </c>
      <c r="O132" s="25">
        <f t="shared" si="33"/>
        <v>0.9019843656043296</v>
      </c>
      <c r="P132" s="25">
        <f t="shared" si="27"/>
        <v>0.45656513266869625</v>
      </c>
      <c r="Q132" s="25">
        <f t="shared" si="28"/>
        <v>6.5745379104292256</v>
      </c>
      <c r="S132" s="183">
        <v>43991</v>
      </c>
      <c r="T132" s="1">
        <v>43991</v>
      </c>
      <c r="U132" s="184">
        <v>72</v>
      </c>
      <c r="AB132" s="390">
        <v>43991</v>
      </c>
      <c r="AC132" s="3">
        <v>1338</v>
      </c>
      <c r="AD132" s="3">
        <v>3</v>
      </c>
      <c r="AE132" s="391">
        <f t="shared" ref="AE132:AE195" si="39">AD132/AC132*100</f>
        <v>0.22421524663677131</v>
      </c>
      <c r="AF132" s="3">
        <v>10</v>
      </c>
      <c r="AG132" s="3">
        <v>0</v>
      </c>
      <c r="AH132" s="391">
        <f t="shared" ref="AH132:AH195" si="40">AG132/AF132*100</f>
        <v>0</v>
      </c>
      <c r="AI132" s="393">
        <f t="shared" si="30"/>
        <v>1348</v>
      </c>
      <c r="AJ132" s="393">
        <f t="shared" si="30"/>
        <v>3</v>
      </c>
      <c r="AK132" s="392">
        <f t="shared" si="31"/>
        <v>1538</v>
      </c>
      <c r="AL132" s="391">
        <f t="shared" ref="AL132:AL195" si="41">AK132/AJ132*100</f>
        <v>51266.666666666664</v>
      </c>
      <c r="AM132" s="389">
        <f t="shared" si="32"/>
        <v>0.31581321903902548</v>
      </c>
    </row>
    <row r="133" spans="1:39" ht="16" x14ac:dyDescent="0.2">
      <c r="A133" s="2">
        <v>43992</v>
      </c>
      <c r="B133" s="107">
        <v>43992</v>
      </c>
      <c r="C133" s="107"/>
      <c r="D133" s="3">
        <v>720</v>
      </c>
      <c r="E133" s="3">
        <v>4</v>
      </c>
      <c r="F133" s="3">
        <f t="shared" si="37"/>
        <v>0.55555555555555558</v>
      </c>
      <c r="G133" s="3">
        <v>8</v>
      </c>
      <c r="H133" s="3">
        <v>0</v>
      </c>
      <c r="I133" s="3">
        <f t="shared" si="34"/>
        <v>0</v>
      </c>
      <c r="J133" s="3">
        <f t="shared" si="38"/>
        <v>728</v>
      </c>
      <c r="K133" s="25">
        <f t="shared" ref="K133:K154" si="42">J133/($Z$4/100000)</f>
        <v>66.475883316562175</v>
      </c>
      <c r="L133" s="3">
        <f t="shared" si="35"/>
        <v>4</v>
      </c>
      <c r="M133" s="3">
        <f t="shared" si="29"/>
        <v>1700</v>
      </c>
      <c r="N133" s="3">
        <f t="shared" si="36"/>
        <v>0.5494505494505495</v>
      </c>
      <c r="O133" s="25">
        <f t="shared" si="33"/>
        <v>0.80693968125882587</v>
      </c>
      <c r="P133" s="25">
        <f t="shared" ref="P133:P151" si="43">L133/($Z$4/100000)</f>
        <v>0.36525210613495701</v>
      </c>
      <c r="Q133" s="25">
        <f t="shared" ref="Q133:Q151" si="44">U133/($Z$4/100000)</f>
        <v>6.9397900165641833</v>
      </c>
      <c r="S133" s="183">
        <v>43992</v>
      </c>
      <c r="T133" s="1">
        <v>43992</v>
      </c>
      <c r="U133" s="184">
        <v>76</v>
      </c>
      <c r="AB133" s="390">
        <v>43992</v>
      </c>
      <c r="AC133" s="3">
        <v>1281</v>
      </c>
      <c r="AD133" s="3">
        <v>3</v>
      </c>
      <c r="AE133" s="391">
        <f t="shared" si="39"/>
        <v>0.23419203747072601</v>
      </c>
      <c r="AF133" s="3">
        <v>12</v>
      </c>
      <c r="AG133" s="3">
        <v>0</v>
      </c>
      <c r="AH133" s="391">
        <f t="shared" si="40"/>
        <v>0</v>
      </c>
      <c r="AI133" s="393">
        <f t="shared" si="30"/>
        <v>1293</v>
      </c>
      <c r="AJ133" s="393">
        <f t="shared" si="30"/>
        <v>3</v>
      </c>
      <c r="AK133" s="392">
        <f t="shared" si="31"/>
        <v>1541</v>
      </c>
      <c r="AL133" s="391">
        <f t="shared" si="41"/>
        <v>51366.666666666664</v>
      </c>
      <c r="AM133" s="389">
        <f t="shared" si="32"/>
        <v>0.35987404408457041</v>
      </c>
    </row>
    <row r="134" spans="1:39" ht="16" x14ac:dyDescent="0.2">
      <c r="A134" s="2">
        <v>43993</v>
      </c>
      <c r="B134" s="107">
        <v>43993</v>
      </c>
      <c r="C134" s="107"/>
      <c r="D134" s="3">
        <v>901</v>
      </c>
      <c r="E134" s="3">
        <v>6</v>
      </c>
      <c r="F134" s="3">
        <f t="shared" si="37"/>
        <v>0.66592674805771357</v>
      </c>
      <c r="G134" s="3">
        <v>5</v>
      </c>
      <c r="H134" s="3">
        <v>0</v>
      </c>
      <c r="I134" s="3">
        <f t="shared" si="34"/>
        <v>0</v>
      </c>
      <c r="J134" s="3">
        <f t="shared" si="38"/>
        <v>906</v>
      </c>
      <c r="K134" s="25">
        <f t="shared" si="42"/>
        <v>82.729602039567766</v>
      </c>
      <c r="L134" s="3">
        <f t="shared" si="35"/>
        <v>6</v>
      </c>
      <c r="M134" s="3">
        <f t="shared" ref="M134:M151" si="45">L134+M133</f>
        <v>1706</v>
      </c>
      <c r="N134" s="3">
        <f t="shared" si="36"/>
        <v>0.66225165562913912</v>
      </c>
      <c r="O134" s="25">
        <f t="shared" si="33"/>
        <v>0.72933549432739064</v>
      </c>
      <c r="P134" s="25">
        <f t="shared" si="43"/>
        <v>0.54787815920243554</v>
      </c>
      <c r="Q134" s="25">
        <f t="shared" si="44"/>
        <v>7.0311030430979224</v>
      </c>
      <c r="S134" s="183">
        <v>43993</v>
      </c>
      <c r="T134" s="1">
        <v>43993</v>
      </c>
      <c r="U134" s="184">
        <v>77</v>
      </c>
      <c r="AB134" s="390">
        <v>43993</v>
      </c>
      <c r="AC134" s="3">
        <v>1528</v>
      </c>
      <c r="AD134" s="3">
        <v>5</v>
      </c>
      <c r="AE134" s="391">
        <f t="shared" si="39"/>
        <v>0.32722513089005234</v>
      </c>
      <c r="AF134" s="3">
        <v>6</v>
      </c>
      <c r="AG134" s="3">
        <v>0</v>
      </c>
      <c r="AH134" s="391">
        <f t="shared" si="40"/>
        <v>0</v>
      </c>
      <c r="AI134" s="393">
        <f t="shared" ref="AI134:AJ197" si="46">AC134+AF134</f>
        <v>1534</v>
      </c>
      <c r="AJ134" s="393">
        <f t="shared" si="46"/>
        <v>5</v>
      </c>
      <c r="AK134" s="392">
        <f t="shared" ref="AK134:AK197" si="47">AK133+AJ134</f>
        <v>1546</v>
      </c>
      <c r="AL134" s="391">
        <f t="shared" si="41"/>
        <v>30920</v>
      </c>
      <c r="AM134" s="389">
        <f t="shared" ref="AM134:AM197" si="48">(AJ131+AJ132+AJ133+AJ134+AJ135+AJ136+AJ137)/(AI131+AI132+AI133+AI134+AI135+AI136+AI137)*100</f>
        <v>0.34168564920273348</v>
      </c>
    </row>
    <row r="135" spans="1:39" ht="16" x14ac:dyDescent="0.2">
      <c r="A135" s="2">
        <v>43994</v>
      </c>
      <c r="B135" s="107">
        <v>43994</v>
      </c>
      <c r="C135" s="107"/>
      <c r="D135" s="3">
        <v>890</v>
      </c>
      <c r="E135" s="3">
        <v>12</v>
      </c>
      <c r="F135" s="3">
        <f t="shared" si="37"/>
        <v>1.348314606741573</v>
      </c>
      <c r="G135" s="3">
        <v>12</v>
      </c>
      <c r="H135" s="3">
        <v>2</v>
      </c>
      <c r="I135" s="3">
        <f t="shared" si="34"/>
        <v>16.666666666666664</v>
      </c>
      <c r="J135" s="3">
        <f t="shared" si="38"/>
        <v>902</v>
      </c>
      <c r="K135" s="25">
        <f t="shared" si="42"/>
        <v>82.364349933432806</v>
      </c>
      <c r="L135" s="3">
        <f t="shared" si="35"/>
        <v>14</v>
      </c>
      <c r="M135" s="3">
        <f t="shared" si="45"/>
        <v>1720</v>
      </c>
      <c r="N135" s="3">
        <f t="shared" si="36"/>
        <v>1.5521064301552108</v>
      </c>
      <c r="O135" s="25">
        <f t="shared" si="33"/>
        <v>0.74431703882518607</v>
      </c>
      <c r="P135" s="25">
        <f t="shared" si="43"/>
        <v>1.2783823714723495</v>
      </c>
      <c r="Q135" s="25">
        <f t="shared" si="44"/>
        <v>7.0311030430979224</v>
      </c>
      <c r="S135" s="183">
        <v>43994</v>
      </c>
      <c r="T135" s="1">
        <v>43994</v>
      </c>
      <c r="U135" s="184">
        <v>77</v>
      </c>
      <c r="AB135" s="390">
        <v>43994</v>
      </c>
      <c r="AC135" s="3">
        <v>1596</v>
      </c>
      <c r="AD135" s="3">
        <v>13</v>
      </c>
      <c r="AE135" s="391">
        <f t="shared" si="39"/>
        <v>0.81453634085213023</v>
      </c>
      <c r="AF135" s="3">
        <v>13</v>
      </c>
      <c r="AG135" s="3">
        <v>0</v>
      </c>
      <c r="AH135" s="391">
        <f t="shared" si="40"/>
        <v>0</v>
      </c>
      <c r="AI135" s="393">
        <f t="shared" si="46"/>
        <v>1609</v>
      </c>
      <c r="AJ135" s="393">
        <f t="shared" si="46"/>
        <v>13</v>
      </c>
      <c r="AK135" s="392">
        <f t="shared" si="47"/>
        <v>1559</v>
      </c>
      <c r="AL135" s="391">
        <f t="shared" si="41"/>
        <v>11992.307692307691</v>
      </c>
      <c r="AM135" s="389">
        <f t="shared" si="48"/>
        <v>0.37482962289868244</v>
      </c>
    </row>
    <row r="136" spans="1:39" ht="16" x14ac:dyDescent="0.2">
      <c r="A136" s="2">
        <v>43995</v>
      </c>
      <c r="B136" s="107">
        <v>43995</v>
      </c>
      <c r="C136" s="107"/>
      <c r="D136" s="3">
        <v>805</v>
      </c>
      <c r="E136" s="3">
        <v>2</v>
      </c>
      <c r="F136" s="3">
        <f t="shared" si="37"/>
        <v>0.2484472049689441</v>
      </c>
      <c r="G136" s="3">
        <v>15</v>
      </c>
      <c r="H136" s="3">
        <v>1</v>
      </c>
      <c r="I136" s="3">
        <f t="shared" si="34"/>
        <v>6.666666666666667</v>
      </c>
      <c r="J136" s="3">
        <f t="shared" si="38"/>
        <v>820</v>
      </c>
      <c r="K136" s="25">
        <f t="shared" si="42"/>
        <v>74.876681757666191</v>
      </c>
      <c r="L136" s="3">
        <f t="shared" si="35"/>
        <v>3</v>
      </c>
      <c r="M136" s="3">
        <f t="shared" si="45"/>
        <v>1723</v>
      </c>
      <c r="N136" s="3">
        <f t="shared" si="36"/>
        <v>0.36585365853658541</v>
      </c>
      <c r="O136" s="25">
        <f t="shared" si="33"/>
        <v>0.68867733441361156</v>
      </c>
      <c r="P136" s="25">
        <f t="shared" si="43"/>
        <v>0.27393907960121777</v>
      </c>
      <c r="Q136" s="25">
        <f t="shared" si="44"/>
        <v>7.0311030430979224</v>
      </c>
      <c r="S136" s="183">
        <v>43995</v>
      </c>
      <c r="T136" s="1">
        <v>43995</v>
      </c>
      <c r="U136" s="184">
        <v>77</v>
      </c>
      <c r="AB136" s="390">
        <v>43995</v>
      </c>
      <c r="AC136" s="3">
        <v>1480</v>
      </c>
      <c r="AD136" s="3">
        <v>4</v>
      </c>
      <c r="AE136" s="391">
        <f t="shared" si="39"/>
        <v>0.27027027027027029</v>
      </c>
      <c r="AF136" s="3">
        <v>23</v>
      </c>
      <c r="AG136" s="3">
        <v>1</v>
      </c>
      <c r="AH136" s="391">
        <f t="shared" si="40"/>
        <v>4.3478260869565215</v>
      </c>
      <c r="AI136" s="393">
        <f t="shared" si="46"/>
        <v>1503</v>
      </c>
      <c r="AJ136" s="393">
        <f t="shared" si="46"/>
        <v>5</v>
      </c>
      <c r="AK136" s="392">
        <f t="shared" si="47"/>
        <v>1564</v>
      </c>
      <c r="AL136" s="391">
        <f t="shared" si="41"/>
        <v>31280</v>
      </c>
      <c r="AM136" s="389">
        <f t="shared" si="48"/>
        <v>0.35550458715596334</v>
      </c>
    </row>
    <row r="137" spans="1:39" ht="16" x14ac:dyDescent="0.2">
      <c r="A137" s="2">
        <v>43996</v>
      </c>
      <c r="B137" s="107">
        <v>43996</v>
      </c>
      <c r="C137" s="107"/>
      <c r="D137" s="3">
        <v>461</v>
      </c>
      <c r="E137" s="3">
        <v>0</v>
      </c>
      <c r="F137" s="3">
        <f t="shared" si="37"/>
        <v>0</v>
      </c>
      <c r="G137" s="3">
        <v>8</v>
      </c>
      <c r="H137" s="3">
        <v>0</v>
      </c>
      <c r="I137" s="3">
        <f t="shared" si="34"/>
        <v>0</v>
      </c>
      <c r="J137" s="3">
        <f t="shared" si="38"/>
        <v>469</v>
      </c>
      <c r="K137" s="25">
        <f t="shared" si="42"/>
        <v>42.82580944432371</v>
      </c>
      <c r="L137" s="3">
        <f t="shared" si="35"/>
        <v>0</v>
      </c>
      <c r="M137" s="3">
        <f t="shared" si="45"/>
        <v>1723</v>
      </c>
      <c r="N137" s="3">
        <f t="shared" si="36"/>
        <v>0</v>
      </c>
      <c r="O137" s="25">
        <f t="shared" si="33"/>
        <v>0.72194719471947189</v>
      </c>
      <c r="P137" s="25">
        <f t="shared" si="43"/>
        <v>0</v>
      </c>
      <c r="Q137" s="25">
        <f t="shared" si="44"/>
        <v>7.0311030430979224</v>
      </c>
      <c r="S137" s="183">
        <v>43996</v>
      </c>
      <c r="T137" s="1">
        <v>43996</v>
      </c>
      <c r="U137" s="184">
        <v>77</v>
      </c>
      <c r="AB137" s="390">
        <v>43996</v>
      </c>
      <c r="AC137" s="3">
        <v>767</v>
      </c>
      <c r="AD137" s="3">
        <v>0</v>
      </c>
      <c r="AE137" s="391">
        <f t="shared" si="39"/>
        <v>0</v>
      </c>
      <c r="AF137" s="3">
        <v>13</v>
      </c>
      <c r="AG137" s="3">
        <v>0</v>
      </c>
      <c r="AH137" s="391">
        <f t="shared" si="40"/>
        <v>0</v>
      </c>
      <c r="AI137" s="393">
        <f t="shared" si="46"/>
        <v>780</v>
      </c>
      <c r="AJ137" s="393">
        <f t="shared" si="46"/>
        <v>0</v>
      </c>
      <c r="AK137" s="392">
        <f t="shared" si="47"/>
        <v>1564</v>
      </c>
      <c r="AL137" s="391" t="e">
        <f t="shared" si="41"/>
        <v>#DIV/0!</v>
      </c>
      <c r="AM137" s="389">
        <f t="shared" si="48"/>
        <v>0.44439246871710908</v>
      </c>
    </row>
    <row r="138" spans="1:39" ht="16" x14ac:dyDescent="0.2">
      <c r="A138" s="2">
        <v>43997</v>
      </c>
      <c r="B138" s="107">
        <v>43997</v>
      </c>
      <c r="C138" s="107"/>
      <c r="D138" s="3">
        <v>423</v>
      </c>
      <c r="E138" s="3">
        <v>5</v>
      </c>
      <c r="F138" s="3">
        <f t="shared" si="37"/>
        <v>1.1820330969267139</v>
      </c>
      <c r="G138" s="3">
        <v>13</v>
      </c>
      <c r="H138" s="3">
        <v>0</v>
      </c>
      <c r="I138" s="3">
        <f t="shared" si="34"/>
        <v>0</v>
      </c>
      <c r="J138" s="3">
        <f t="shared" si="38"/>
        <v>436</v>
      </c>
      <c r="K138" s="25">
        <f t="shared" si="42"/>
        <v>39.812479568710316</v>
      </c>
      <c r="L138" s="3">
        <f t="shared" si="35"/>
        <v>5</v>
      </c>
      <c r="M138" s="3">
        <f t="shared" si="45"/>
        <v>1728</v>
      </c>
      <c r="N138" s="3">
        <f t="shared" si="36"/>
        <v>1.1467889908256881</v>
      </c>
      <c r="O138" s="25">
        <f t="shared" si="33"/>
        <v>0.69298614027719452</v>
      </c>
      <c r="P138" s="25">
        <f t="shared" si="43"/>
        <v>0.45656513266869625</v>
      </c>
      <c r="Q138" s="25">
        <f t="shared" si="44"/>
        <v>6.4832248838954865</v>
      </c>
      <c r="S138" s="183">
        <v>43997</v>
      </c>
      <c r="T138" s="1">
        <v>43997</v>
      </c>
      <c r="U138" s="184">
        <v>71</v>
      </c>
      <c r="AB138" s="390">
        <v>43997</v>
      </c>
      <c r="AC138" s="3">
        <v>720</v>
      </c>
      <c r="AD138" s="3">
        <v>4</v>
      </c>
      <c r="AE138" s="391">
        <f t="shared" si="39"/>
        <v>0.55555555555555558</v>
      </c>
      <c r="AF138" s="3">
        <v>17</v>
      </c>
      <c r="AG138" s="3">
        <v>0</v>
      </c>
      <c r="AH138" s="391">
        <f t="shared" si="40"/>
        <v>0</v>
      </c>
      <c r="AI138" s="393">
        <f t="shared" si="46"/>
        <v>737</v>
      </c>
      <c r="AJ138" s="393">
        <f t="shared" si="46"/>
        <v>4</v>
      </c>
      <c r="AK138" s="392">
        <f t="shared" si="47"/>
        <v>1568</v>
      </c>
      <c r="AL138" s="391">
        <f t="shared" si="41"/>
        <v>39200</v>
      </c>
      <c r="AM138" s="389">
        <f t="shared" si="48"/>
        <v>0.42674253200568996</v>
      </c>
    </row>
    <row r="139" spans="1:39" ht="16" x14ac:dyDescent="0.2">
      <c r="A139" s="2">
        <v>43998</v>
      </c>
      <c r="B139" s="107">
        <v>43998</v>
      </c>
      <c r="C139" s="107"/>
      <c r="D139" s="3">
        <v>666</v>
      </c>
      <c r="E139" s="3">
        <v>2</v>
      </c>
      <c r="F139" s="3">
        <f t="shared" si="37"/>
        <v>0.3003003003003003</v>
      </c>
      <c r="G139" s="3">
        <v>10</v>
      </c>
      <c r="H139" s="3">
        <v>0</v>
      </c>
      <c r="I139" s="3">
        <f t="shared" si="34"/>
        <v>0</v>
      </c>
      <c r="J139" s="3">
        <f t="shared" si="38"/>
        <v>676</v>
      </c>
      <c r="K139" s="25">
        <f t="shared" si="42"/>
        <v>61.727605936807734</v>
      </c>
      <c r="L139" s="3">
        <f t="shared" si="35"/>
        <v>2</v>
      </c>
      <c r="M139" s="3">
        <f t="shared" si="45"/>
        <v>1730</v>
      </c>
      <c r="N139" s="3">
        <f t="shared" si="36"/>
        <v>0.29585798816568049</v>
      </c>
      <c r="O139" s="25">
        <f t="shared" si="33"/>
        <v>0.44742729306487694</v>
      </c>
      <c r="P139" s="25">
        <f t="shared" si="43"/>
        <v>0.18262605306747851</v>
      </c>
      <c r="Q139" s="25">
        <f t="shared" si="44"/>
        <v>6.7571639634967049</v>
      </c>
      <c r="S139" s="183">
        <v>43998</v>
      </c>
      <c r="T139" s="1">
        <v>43998</v>
      </c>
      <c r="U139" s="184">
        <v>74</v>
      </c>
      <c r="AB139" s="390">
        <v>43998</v>
      </c>
      <c r="AC139" s="3">
        <v>1250</v>
      </c>
      <c r="AD139" s="3">
        <v>1</v>
      </c>
      <c r="AE139" s="391">
        <f t="shared" si="39"/>
        <v>0.08</v>
      </c>
      <c r="AF139" s="3">
        <v>14</v>
      </c>
      <c r="AG139" s="3">
        <v>0</v>
      </c>
      <c r="AH139" s="391">
        <f t="shared" si="40"/>
        <v>0</v>
      </c>
      <c r="AI139" s="393">
        <f t="shared" si="46"/>
        <v>1264</v>
      </c>
      <c r="AJ139" s="393">
        <f t="shared" si="46"/>
        <v>1</v>
      </c>
      <c r="AK139" s="392">
        <f t="shared" si="47"/>
        <v>1569</v>
      </c>
      <c r="AL139" s="391">
        <f t="shared" si="41"/>
        <v>156900</v>
      </c>
      <c r="AM139" s="389">
        <f t="shared" si="48"/>
        <v>0.28699345654919067</v>
      </c>
    </row>
    <row r="140" spans="1:39" ht="16" x14ac:dyDescent="0.2">
      <c r="A140" s="2">
        <v>43999</v>
      </c>
      <c r="B140" s="107">
        <v>43999</v>
      </c>
      <c r="C140" s="107"/>
      <c r="D140" s="3">
        <v>616</v>
      </c>
      <c r="E140" s="3">
        <v>5</v>
      </c>
      <c r="F140" s="3">
        <f t="shared" si="37"/>
        <v>0.81168831168831157</v>
      </c>
      <c r="G140" s="3">
        <v>23</v>
      </c>
      <c r="H140" s="3">
        <v>0</v>
      </c>
      <c r="I140" s="3">
        <f t="shared" si="34"/>
        <v>0</v>
      </c>
      <c r="J140" s="3">
        <f t="shared" si="38"/>
        <v>639</v>
      </c>
      <c r="K140" s="25">
        <f t="shared" si="42"/>
        <v>58.34902395505938</v>
      </c>
      <c r="L140" s="3">
        <f t="shared" si="35"/>
        <v>5</v>
      </c>
      <c r="M140" s="3">
        <f t="shared" si="45"/>
        <v>1735</v>
      </c>
      <c r="N140" s="3">
        <f t="shared" si="36"/>
        <v>0.78247261345852892</v>
      </c>
      <c r="O140" s="25">
        <f t="shared" si="33"/>
        <v>0.39870894247199545</v>
      </c>
      <c r="P140" s="25">
        <f t="shared" si="43"/>
        <v>0.45656513266869625</v>
      </c>
      <c r="Q140" s="25">
        <f t="shared" si="44"/>
        <v>6.2092858042942689</v>
      </c>
      <c r="S140" s="183">
        <v>43999</v>
      </c>
      <c r="T140" s="1">
        <v>43999</v>
      </c>
      <c r="U140" s="184">
        <v>68</v>
      </c>
      <c r="AB140" s="390">
        <v>43999</v>
      </c>
      <c r="AC140" s="3">
        <v>1098</v>
      </c>
      <c r="AD140" s="3">
        <v>10</v>
      </c>
      <c r="AE140" s="391">
        <f t="shared" si="39"/>
        <v>0.91074681238615673</v>
      </c>
      <c r="AF140" s="3">
        <v>26</v>
      </c>
      <c r="AG140" s="3">
        <v>0</v>
      </c>
      <c r="AH140" s="391">
        <f t="shared" si="40"/>
        <v>0</v>
      </c>
      <c r="AI140" s="393">
        <f t="shared" si="46"/>
        <v>1124</v>
      </c>
      <c r="AJ140" s="393">
        <f t="shared" si="46"/>
        <v>10</v>
      </c>
      <c r="AK140" s="392">
        <f t="shared" si="47"/>
        <v>1579</v>
      </c>
      <c r="AL140" s="391">
        <f t="shared" si="41"/>
        <v>15790</v>
      </c>
      <c r="AM140" s="389">
        <f t="shared" si="48"/>
        <v>0.22930770910679191</v>
      </c>
    </row>
    <row r="141" spans="1:39" ht="16" x14ac:dyDescent="0.2">
      <c r="A141" s="2">
        <v>44000</v>
      </c>
      <c r="B141" s="107">
        <v>44000</v>
      </c>
      <c r="C141" s="107"/>
      <c r="D141" s="3">
        <v>744</v>
      </c>
      <c r="E141" s="3">
        <v>4</v>
      </c>
      <c r="F141" s="3">
        <f t="shared" si="37"/>
        <v>0.53763440860215062</v>
      </c>
      <c r="G141" s="3">
        <v>76</v>
      </c>
      <c r="H141" s="3">
        <v>0</v>
      </c>
      <c r="I141" s="3">
        <f t="shared" si="34"/>
        <v>0</v>
      </c>
      <c r="J141" s="3">
        <f t="shared" si="38"/>
        <v>820</v>
      </c>
      <c r="K141" s="25">
        <f t="shared" si="42"/>
        <v>74.876681757666191</v>
      </c>
      <c r="L141" s="3">
        <f t="shared" si="35"/>
        <v>4</v>
      </c>
      <c r="M141" s="3">
        <f t="shared" si="45"/>
        <v>1739</v>
      </c>
      <c r="N141" s="3">
        <f t="shared" si="36"/>
        <v>0.48780487804878048</v>
      </c>
      <c r="O141" s="25">
        <f t="shared" si="33"/>
        <v>0.47178370531663949</v>
      </c>
      <c r="P141" s="25">
        <f t="shared" si="43"/>
        <v>0.36525210613495701</v>
      </c>
      <c r="Q141" s="25">
        <f t="shared" si="44"/>
        <v>5.6614076450918338</v>
      </c>
      <c r="S141" s="183">
        <v>44000</v>
      </c>
      <c r="T141" s="1">
        <v>44000</v>
      </c>
      <c r="U141" s="184">
        <v>62</v>
      </c>
      <c r="AB141" s="390">
        <v>44000</v>
      </c>
      <c r="AC141" s="3">
        <v>1297</v>
      </c>
      <c r="AD141" s="3">
        <v>3</v>
      </c>
      <c r="AE141" s="391">
        <f t="shared" si="39"/>
        <v>0.2313030069390902</v>
      </c>
      <c r="AF141" s="3">
        <v>122</v>
      </c>
      <c r="AG141" s="3">
        <v>0</v>
      </c>
      <c r="AH141" s="391">
        <f t="shared" si="40"/>
        <v>0</v>
      </c>
      <c r="AI141" s="393">
        <f t="shared" si="46"/>
        <v>1419</v>
      </c>
      <c r="AJ141" s="393">
        <f t="shared" si="46"/>
        <v>3</v>
      </c>
      <c r="AK141" s="392">
        <f t="shared" si="47"/>
        <v>1582</v>
      </c>
      <c r="AL141" s="391">
        <f t="shared" si="41"/>
        <v>52733.333333333336</v>
      </c>
      <c r="AM141" s="389">
        <f t="shared" si="48"/>
        <v>0.26136957658128596</v>
      </c>
    </row>
    <row r="142" spans="1:39" ht="16" x14ac:dyDescent="0.2">
      <c r="A142" s="2">
        <v>44001</v>
      </c>
      <c r="B142" s="107">
        <v>44001</v>
      </c>
      <c r="C142" s="107"/>
      <c r="D142" s="3">
        <v>1040</v>
      </c>
      <c r="E142" s="3">
        <v>3</v>
      </c>
      <c r="F142" s="3">
        <f t="shared" si="37"/>
        <v>0.28846153846153849</v>
      </c>
      <c r="G142" s="3">
        <v>17</v>
      </c>
      <c r="H142" s="3">
        <v>0</v>
      </c>
      <c r="I142" s="3">
        <f t="shared" si="34"/>
        <v>0</v>
      </c>
      <c r="J142" s="3">
        <f t="shared" si="38"/>
        <v>1057</v>
      </c>
      <c r="K142" s="25">
        <f t="shared" si="42"/>
        <v>96.517869046162389</v>
      </c>
      <c r="L142" s="3">
        <f t="shared" si="35"/>
        <v>3</v>
      </c>
      <c r="M142" s="3">
        <f t="shared" si="45"/>
        <v>1742</v>
      </c>
      <c r="N142" s="3">
        <f t="shared" si="36"/>
        <v>0.28382213812677387</v>
      </c>
      <c r="O142" s="25">
        <f t="shared" si="33"/>
        <v>0.42735042735042739</v>
      </c>
      <c r="P142" s="25">
        <f t="shared" si="43"/>
        <v>0.27393907960121777</v>
      </c>
      <c r="Q142" s="25">
        <f t="shared" si="44"/>
        <v>5.5700946185580946</v>
      </c>
      <c r="S142" s="183">
        <v>44001</v>
      </c>
      <c r="T142" s="1">
        <v>44001</v>
      </c>
      <c r="U142" s="184">
        <v>61</v>
      </c>
      <c r="AB142" s="390">
        <v>44001</v>
      </c>
      <c r="AC142" s="3">
        <v>1865</v>
      </c>
      <c r="AD142" s="3">
        <v>2</v>
      </c>
      <c r="AE142" s="391">
        <f t="shared" si="39"/>
        <v>0.10723860589812334</v>
      </c>
      <c r="AF142" s="3">
        <v>19</v>
      </c>
      <c r="AG142" s="3">
        <v>0</v>
      </c>
      <c r="AH142" s="391">
        <f t="shared" si="40"/>
        <v>0</v>
      </c>
      <c r="AI142" s="393">
        <f t="shared" si="46"/>
        <v>1884</v>
      </c>
      <c r="AJ142" s="393">
        <f t="shared" si="46"/>
        <v>2</v>
      </c>
      <c r="AK142" s="392">
        <f t="shared" si="47"/>
        <v>1584</v>
      </c>
      <c r="AL142" s="391">
        <f t="shared" si="41"/>
        <v>79200</v>
      </c>
      <c r="AM142" s="389">
        <f t="shared" si="48"/>
        <v>0.24612092027822366</v>
      </c>
    </row>
    <row r="143" spans="1:39" ht="16" x14ac:dyDescent="0.2">
      <c r="A143" s="2">
        <v>44002</v>
      </c>
      <c r="B143" s="107">
        <v>44002</v>
      </c>
      <c r="C143" s="107"/>
      <c r="D143" s="3">
        <v>1068</v>
      </c>
      <c r="E143" s="3">
        <v>2</v>
      </c>
      <c r="F143" s="3">
        <f t="shared" si="37"/>
        <v>0.18726591760299627</v>
      </c>
      <c r="G143" s="3">
        <v>102</v>
      </c>
      <c r="H143" s="3">
        <v>0</v>
      </c>
      <c r="I143" s="3">
        <f t="shared" si="34"/>
        <v>0</v>
      </c>
      <c r="J143" s="3">
        <f t="shared" si="38"/>
        <v>1170</v>
      </c>
      <c r="K143" s="25">
        <f t="shared" si="42"/>
        <v>106.83624104447492</v>
      </c>
      <c r="L143" s="3">
        <f t="shared" si="35"/>
        <v>2</v>
      </c>
      <c r="M143" s="3">
        <f t="shared" si="45"/>
        <v>1744</v>
      </c>
      <c r="N143" s="3">
        <f t="shared" si="36"/>
        <v>0.17094017094017094</v>
      </c>
      <c r="O143" s="25">
        <f t="shared" si="33"/>
        <v>0.4437869822485207</v>
      </c>
      <c r="P143" s="25">
        <f t="shared" si="43"/>
        <v>0.18262605306747851</v>
      </c>
      <c r="Q143" s="25">
        <f t="shared" si="44"/>
        <v>5.752720671625573</v>
      </c>
      <c r="S143" s="183">
        <v>44002</v>
      </c>
      <c r="T143" s="1">
        <v>44002</v>
      </c>
      <c r="U143" s="184">
        <v>63</v>
      </c>
      <c r="AB143" s="390">
        <v>44002</v>
      </c>
      <c r="AC143" s="3">
        <v>1792</v>
      </c>
      <c r="AD143" s="3">
        <v>1</v>
      </c>
      <c r="AE143" s="391">
        <f t="shared" si="39"/>
        <v>5.5803571428571425E-2</v>
      </c>
      <c r="AF143" s="3">
        <v>158</v>
      </c>
      <c r="AG143" s="3">
        <v>0</v>
      </c>
      <c r="AH143" s="391">
        <f t="shared" si="40"/>
        <v>0</v>
      </c>
      <c r="AI143" s="393">
        <f t="shared" si="46"/>
        <v>1950</v>
      </c>
      <c r="AJ143" s="393">
        <f t="shared" si="46"/>
        <v>1</v>
      </c>
      <c r="AK143" s="392">
        <f t="shared" si="47"/>
        <v>1585</v>
      </c>
      <c r="AL143" s="391">
        <f t="shared" si="41"/>
        <v>158500</v>
      </c>
      <c r="AM143" s="389">
        <f t="shared" si="48"/>
        <v>0.25660215973484446</v>
      </c>
    </row>
    <row r="144" spans="1:39" ht="16" x14ac:dyDescent="0.2">
      <c r="A144" s="2">
        <v>44003</v>
      </c>
      <c r="B144" s="107">
        <v>44003</v>
      </c>
      <c r="C144" s="107"/>
      <c r="D144" s="3">
        <v>670</v>
      </c>
      <c r="E144" s="3">
        <v>5</v>
      </c>
      <c r="F144" s="3">
        <f t="shared" si="37"/>
        <v>0.74626865671641784</v>
      </c>
      <c r="G144" s="3">
        <v>43</v>
      </c>
      <c r="H144" s="3">
        <v>0</v>
      </c>
      <c r="I144" s="3">
        <f t="shared" si="34"/>
        <v>0</v>
      </c>
      <c r="J144" s="3">
        <f t="shared" si="38"/>
        <v>713</v>
      </c>
      <c r="K144" s="25">
        <f t="shared" si="42"/>
        <v>65.106187918556088</v>
      </c>
      <c r="L144" s="3">
        <f t="shared" si="35"/>
        <v>5</v>
      </c>
      <c r="M144" s="3">
        <f t="shared" si="45"/>
        <v>1749</v>
      </c>
      <c r="N144" s="3">
        <f t="shared" si="36"/>
        <v>0.70126227208976155</v>
      </c>
      <c r="O144" s="25">
        <f t="shared" si="33"/>
        <v>0.36591740721380034</v>
      </c>
      <c r="P144" s="25">
        <f t="shared" si="43"/>
        <v>0.45656513266869625</v>
      </c>
      <c r="Q144" s="25">
        <f t="shared" si="44"/>
        <v>6.1179727777605297</v>
      </c>
      <c r="S144" s="183">
        <v>44003</v>
      </c>
      <c r="T144" s="1">
        <v>44003</v>
      </c>
      <c r="U144" s="184">
        <v>67</v>
      </c>
      <c r="AB144" s="390">
        <v>44003</v>
      </c>
      <c r="AC144" s="3">
        <v>1101</v>
      </c>
      <c r="AD144" s="3">
        <v>4</v>
      </c>
      <c r="AE144" s="391">
        <f t="shared" si="39"/>
        <v>0.36330608537693004</v>
      </c>
      <c r="AF144" s="3">
        <v>86</v>
      </c>
      <c r="AG144" s="3">
        <v>0</v>
      </c>
      <c r="AH144" s="391">
        <f t="shared" si="40"/>
        <v>0</v>
      </c>
      <c r="AI144" s="393">
        <f t="shared" si="46"/>
        <v>1187</v>
      </c>
      <c r="AJ144" s="393">
        <f t="shared" si="46"/>
        <v>4</v>
      </c>
      <c r="AK144" s="392">
        <f t="shared" si="47"/>
        <v>1589</v>
      </c>
      <c r="AL144" s="391">
        <f t="shared" si="41"/>
        <v>39725</v>
      </c>
      <c r="AM144" s="389">
        <f t="shared" si="48"/>
        <v>0.19028542814221333</v>
      </c>
    </row>
    <row r="145" spans="1:39" ht="16" x14ac:dyDescent="0.2">
      <c r="A145" s="2">
        <v>44004</v>
      </c>
      <c r="B145" s="107">
        <v>44004</v>
      </c>
      <c r="C145" s="107"/>
      <c r="D145" s="3">
        <v>302</v>
      </c>
      <c r="E145" s="3">
        <v>2</v>
      </c>
      <c r="F145" s="3">
        <f t="shared" si="37"/>
        <v>0.66225165562913912</v>
      </c>
      <c r="G145" s="3">
        <v>5</v>
      </c>
      <c r="H145" s="3">
        <v>0</v>
      </c>
      <c r="I145" s="3">
        <f t="shared" si="34"/>
        <v>0</v>
      </c>
      <c r="J145" s="3">
        <f t="shared" si="38"/>
        <v>307</v>
      </c>
      <c r="K145" s="25">
        <f t="shared" si="42"/>
        <v>28.03309914585795</v>
      </c>
      <c r="L145" s="3">
        <f t="shared" si="35"/>
        <v>2</v>
      </c>
      <c r="M145" s="3">
        <f t="shared" si="45"/>
        <v>1751</v>
      </c>
      <c r="N145" s="3">
        <f t="shared" si="36"/>
        <v>0.65146579804560267</v>
      </c>
      <c r="O145" s="25">
        <f t="shared" si="33"/>
        <v>0.33835222466587717</v>
      </c>
      <c r="P145" s="25">
        <f t="shared" si="43"/>
        <v>0.18262605306747851</v>
      </c>
      <c r="Q145" s="25">
        <f t="shared" si="44"/>
        <v>6.1179727777605297</v>
      </c>
      <c r="S145" s="183">
        <v>44004</v>
      </c>
      <c r="T145" s="1">
        <v>44004</v>
      </c>
      <c r="U145" s="184">
        <v>67</v>
      </c>
      <c r="AB145" s="390">
        <v>44004</v>
      </c>
      <c r="AC145" s="3">
        <v>507</v>
      </c>
      <c r="AD145" s="3">
        <v>2</v>
      </c>
      <c r="AE145" s="391">
        <f t="shared" si="39"/>
        <v>0.39447731755424065</v>
      </c>
      <c r="AF145" s="3">
        <v>10</v>
      </c>
      <c r="AG145" s="3">
        <v>0</v>
      </c>
      <c r="AH145" s="391">
        <f t="shared" si="40"/>
        <v>0</v>
      </c>
      <c r="AI145" s="393">
        <f t="shared" si="46"/>
        <v>517</v>
      </c>
      <c r="AJ145" s="393">
        <f t="shared" si="46"/>
        <v>2</v>
      </c>
      <c r="AK145" s="392">
        <f t="shared" si="47"/>
        <v>1591</v>
      </c>
      <c r="AL145" s="391">
        <f t="shared" si="41"/>
        <v>79550</v>
      </c>
      <c r="AM145" s="389">
        <f t="shared" si="48"/>
        <v>0.21188481171145143</v>
      </c>
    </row>
    <row r="146" spans="1:39" ht="16" x14ac:dyDescent="0.2">
      <c r="A146" s="2">
        <v>44005</v>
      </c>
      <c r="B146" s="107">
        <v>44005</v>
      </c>
      <c r="C146" s="107"/>
      <c r="D146" s="3">
        <v>691</v>
      </c>
      <c r="E146" s="3">
        <v>3</v>
      </c>
      <c r="F146" s="3">
        <f t="shared" si="37"/>
        <v>0.43415340086830684</v>
      </c>
      <c r="G146" s="3">
        <v>11</v>
      </c>
      <c r="H146" s="3">
        <v>0</v>
      </c>
      <c r="I146" s="3">
        <f t="shared" si="34"/>
        <v>0</v>
      </c>
      <c r="J146" s="3">
        <f t="shared" si="38"/>
        <v>702</v>
      </c>
      <c r="K146" s="25">
        <f t="shared" si="42"/>
        <v>64.101744626684948</v>
      </c>
      <c r="L146" s="3">
        <f t="shared" si="35"/>
        <v>3</v>
      </c>
      <c r="M146" s="3">
        <f t="shared" si="45"/>
        <v>1754</v>
      </c>
      <c r="N146" s="3">
        <f t="shared" si="36"/>
        <v>0.42735042735042739</v>
      </c>
      <c r="O146" s="25">
        <f t="shared" si="33"/>
        <v>0.33500837520938026</v>
      </c>
      <c r="P146" s="25">
        <f t="shared" si="43"/>
        <v>0.27393907960121777</v>
      </c>
      <c r="Q146" s="25">
        <f t="shared" si="44"/>
        <v>6.1179727777605297</v>
      </c>
      <c r="S146" s="183">
        <v>44005</v>
      </c>
      <c r="T146" s="1">
        <v>44005</v>
      </c>
      <c r="U146" s="184">
        <v>67</v>
      </c>
      <c r="AB146" s="390">
        <v>44005</v>
      </c>
      <c r="AC146" s="3">
        <v>1252</v>
      </c>
      <c r="AD146" s="3">
        <v>2</v>
      </c>
      <c r="AE146" s="391">
        <f t="shared" si="39"/>
        <v>0.15974440894568689</v>
      </c>
      <c r="AF146" s="3">
        <v>20</v>
      </c>
      <c r="AG146" s="3">
        <v>0</v>
      </c>
      <c r="AH146" s="391">
        <f t="shared" si="40"/>
        <v>0</v>
      </c>
      <c r="AI146" s="393">
        <f t="shared" si="46"/>
        <v>1272</v>
      </c>
      <c r="AJ146" s="393">
        <f t="shared" si="46"/>
        <v>2</v>
      </c>
      <c r="AK146" s="392">
        <f t="shared" si="47"/>
        <v>1593</v>
      </c>
      <c r="AL146" s="391">
        <f t="shared" si="41"/>
        <v>79650</v>
      </c>
      <c r="AM146" s="389">
        <f t="shared" si="48"/>
        <v>0.22750971656081148</v>
      </c>
    </row>
    <row r="147" spans="1:39" ht="16" x14ac:dyDescent="0.2">
      <c r="A147" s="2">
        <v>44006</v>
      </c>
      <c r="B147" s="107">
        <v>44006</v>
      </c>
      <c r="C147" s="107"/>
      <c r="D147" s="3">
        <v>951</v>
      </c>
      <c r="E147" s="3">
        <v>2</v>
      </c>
      <c r="F147" s="3">
        <f t="shared" si="37"/>
        <v>0.2103049421661409</v>
      </c>
      <c r="G147" s="3">
        <v>19</v>
      </c>
      <c r="H147" s="3">
        <v>0</v>
      </c>
      <c r="I147" s="3">
        <f t="shared" si="34"/>
        <v>0</v>
      </c>
      <c r="J147" s="3">
        <f t="shared" si="38"/>
        <v>970</v>
      </c>
      <c r="K147" s="25">
        <f t="shared" si="42"/>
        <v>88.573635737727074</v>
      </c>
      <c r="L147" s="3">
        <f t="shared" si="35"/>
        <v>2</v>
      </c>
      <c r="M147" s="3">
        <f t="shared" si="45"/>
        <v>1756</v>
      </c>
      <c r="N147" s="3">
        <f t="shared" si="36"/>
        <v>0.2061855670103093</v>
      </c>
      <c r="O147" s="25">
        <f t="shared" si="33"/>
        <v>0.33234213748469477</v>
      </c>
      <c r="P147" s="25">
        <f t="shared" si="43"/>
        <v>0.18262605306747851</v>
      </c>
      <c r="Q147" s="25">
        <f t="shared" si="44"/>
        <v>5.5700946185580946</v>
      </c>
      <c r="S147" s="183">
        <v>44006</v>
      </c>
      <c r="T147" s="1">
        <v>44006</v>
      </c>
      <c r="U147" s="184">
        <v>61</v>
      </c>
      <c r="AB147" s="390">
        <v>44006</v>
      </c>
      <c r="AC147" s="3">
        <v>1732</v>
      </c>
      <c r="AD147" s="3">
        <v>5</v>
      </c>
      <c r="AE147" s="391">
        <f t="shared" si="39"/>
        <v>0.28868360277136257</v>
      </c>
      <c r="AF147" s="3">
        <v>24</v>
      </c>
      <c r="AG147" s="3">
        <v>0</v>
      </c>
      <c r="AH147" s="391">
        <f t="shared" si="40"/>
        <v>0</v>
      </c>
      <c r="AI147" s="393">
        <f t="shared" si="46"/>
        <v>1756</v>
      </c>
      <c r="AJ147" s="393">
        <f t="shared" si="46"/>
        <v>5</v>
      </c>
      <c r="AK147" s="392">
        <f t="shared" si="47"/>
        <v>1598</v>
      </c>
      <c r="AL147" s="391">
        <f t="shared" si="41"/>
        <v>31960.000000000004</v>
      </c>
      <c r="AM147" s="389">
        <f t="shared" si="48"/>
        <v>0.23407783087876721</v>
      </c>
    </row>
    <row r="148" spans="1:39" ht="16" x14ac:dyDescent="0.2">
      <c r="A148" s="2">
        <v>44007</v>
      </c>
      <c r="B148" s="107">
        <v>44007</v>
      </c>
      <c r="C148" s="107"/>
      <c r="D148" s="3">
        <v>974</v>
      </c>
      <c r="E148" s="3">
        <v>2</v>
      </c>
      <c r="F148" s="3">
        <f t="shared" si="37"/>
        <v>0.20533880903490762</v>
      </c>
      <c r="G148" s="3">
        <v>18</v>
      </c>
      <c r="H148" s="3">
        <v>1</v>
      </c>
      <c r="I148" s="3">
        <f t="shared" si="34"/>
        <v>5.5555555555555554</v>
      </c>
      <c r="J148" s="3">
        <f t="shared" si="38"/>
        <v>992</v>
      </c>
      <c r="K148" s="25">
        <f t="shared" si="42"/>
        <v>90.582522321469341</v>
      </c>
      <c r="L148" s="3">
        <f t="shared" si="35"/>
        <v>3</v>
      </c>
      <c r="M148" s="3">
        <f t="shared" si="45"/>
        <v>1759</v>
      </c>
      <c r="N148" s="3">
        <f t="shared" si="36"/>
        <v>0.30241935483870969</v>
      </c>
      <c r="O148" s="25">
        <f t="shared" si="33"/>
        <v>0.29117379435850776</v>
      </c>
      <c r="P148" s="25">
        <f t="shared" si="43"/>
        <v>0.27393907960121777</v>
      </c>
      <c r="Q148" s="25">
        <f t="shared" si="44"/>
        <v>5.4787815920243546</v>
      </c>
      <c r="S148" s="183">
        <v>44007</v>
      </c>
      <c r="T148" s="1">
        <v>44007</v>
      </c>
      <c r="U148" s="184">
        <v>60</v>
      </c>
      <c r="AB148" s="390">
        <v>44007</v>
      </c>
      <c r="AC148" s="3">
        <v>1795</v>
      </c>
      <c r="AD148" s="3">
        <v>5</v>
      </c>
      <c r="AE148" s="391">
        <f t="shared" si="39"/>
        <v>0.2785515320334262</v>
      </c>
      <c r="AF148" s="3">
        <v>22</v>
      </c>
      <c r="AG148" s="3">
        <v>1</v>
      </c>
      <c r="AH148" s="391">
        <f t="shared" si="40"/>
        <v>4.5454545454545459</v>
      </c>
      <c r="AI148" s="393">
        <f t="shared" si="46"/>
        <v>1817</v>
      </c>
      <c r="AJ148" s="393">
        <f t="shared" si="46"/>
        <v>6</v>
      </c>
      <c r="AK148" s="392">
        <f t="shared" si="47"/>
        <v>1604</v>
      </c>
      <c r="AL148" s="391">
        <f t="shared" si="41"/>
        <v>26733.333333333332</v>
      </c>
      <c r="AM148" s="389">
        <f t="shared" si="48"/>
        <v>0.21092808356769788</v>
      </c>
    </row>
    <row r="149" spans="1:39" ht="16" x14ac:dyDescent="0.2">
      <c r="A149" s="2">
        <v>44008</v>
      </c>
      <c r="B149" s="107">
        <v>44008</v>
      </c>
      <c r="C149" s="107"/>
      <c r="D149" s="3">
        <v>1102</v>
      </c>
      <c r="E149" s="3">
        <v>3</v>
      </c>
      <c r="F149" s="3">
        <f t="shared" si="37"/>
        <v>0.27223230490018147</v>
      </c>
      <c r="G149" s="3">
        <v>14</v>
      </c>
      <c r="H149" s="3">
        <v>0</v>
      </c>
      <c r="I149" s="3">
        <f t="shared" si="34"/>
        <v>0</v>
      </c>
      <c r="J149" s="3">
        <f t="shared" si="38"/>
        <v>1116</v>
      </c>
      <c r="K149" s="25">
        <f t="shared" si="42"/>
        <v>101.905337611653</v>
      </c>
      <c r="L149" s="3">
        <f t="shared" si="35"/>
        <v>3</v>
      </c>
      <c r="M149" s="3">
        <f t="shared" si="45"/>
        <v>1762</v>
      </c>
      <c r="N149" s="3">
        <f t="shared" si="36"/>
        <v>0.26881720430107531</v>
      </c>
      <c r="O149" s="25">
        <f t="shared" si="33"/>
        <v>0.28218694885361556</v>
      </c>
      <c r="P149" s="25">
        <f t="shared" si="43"/>
        <v>0.27393907960121777</v>
      </c>
      <c r="Q149" s="25">
        <f t="shared" si="44"/>
        <v>5.2961555389568762</v>
      </c>
      <c r="S149" s="183">
        <v>44008</v>
      </c>
      <c r="T149" s="1">
        <v>44008</v>
      </c>
      <c r="U149" s="184">
        <v>58</v>
      </c>
      <c r="AB149" s="390">
        <v>44008</v>
      </c>
      <c r="AC149" s="3">
        <v>2027</v>
      </c>
      <c r="AD149" s="3">
        <v>4</v>
      </c>
      <c r="AE149" s="391">
        <f t="shared" si="39"/>
        <v>0.19733596447952642</v>
      </c>
      <c r="AF149" s="3">
        <v>23</v>
      </c>
      <c r="AG149" s="3">
        <v>0</v>
      </c>
      <c r="AH149" s="391">
        <f t="shared" si="40"/>
        <v>0</v>
      </c>
      <c r="AI149" s="393">
        <f t="shared" si="46"/>
        <v>2050</v>
      </c>
      <c r="AJ149" s="393">
        <f t="shared" si="46"/>
        <v>4</v>
      </c>
      <c r="AK149" s="392">
        <f t="shared" si="47"/>
        <v>1608</v>
      </c>
      <c r="AL149" s="391">
        <f t="shared" si="41"/>
        <v>40200</v>
      </c>
      <c r="AM149" s="389">
        <f t="shared" si="48"/>
        <v>0.21353003979423468</v>
      </c>
    </row>
    <row r="150" spans="1:39" ht="16" x14ac:dyDescent="0.2">
      <c r="A150" s="2">
        <v>44009</v>
      </c>
      <c r="B150" s="107">
        <v>44009</v>
      </c>
      <c r="C150" s="107"/>
      <c r="D150" s="3">
        <v>873</v>
      </c>
      <c r="E150" s="3">
        <v>1</v>
      </c>
      <c r="F150" s="3">
        <f t="shared" si="37"/>
        <v>0.11454753722794961</v>
      </c>
      <c r="G150" s="3">
        <v>44</v>
      </c>
      <c r="H150" s="3">
        <v>0</v>
      </c>
      <c r="I150" s="3">
        <f t="shared" si="34"/>
        <v>0</v>
      </c>
      <c r="J150" s="3">
        <f t="shared" si="38"/>
        <v>917</v>
      </c>
      <c r="K150" s="25">
        <f t="shared" si="42"/>
        <v>83.734045331438892</v>
      </c>
      <c r="L150" s="3">
        <f t="shared" si="35"/>
        <v>1</v>
      </c>
      <c r="M150" s="3">
        <f t="shared" si="45"/>
        <v>1763</v>
      </c>
      <c r="N150" s="3">
        <f t="shared" si="36"/>
        <v>0.10905125408942204</v>
      </c>
      <c r="O150" s="25">
        <f t="shared" si="33"/>
        <v>0.30991735537190085</v>
      </c>
      <c r="P150" s="25">
        <f t="shared" si="43"/>
        <v>9.1313026533739253E-2</v>
      </c>
      <c r="Q150" s="25">
        <f t="shared" si="44"/>
        <v>5.3874685654906154</v>
      </c>
      <c r="S150" s="183">
        <v>44009</v>
      </c>
      <c r="T150" s="1">
        <v>44009</v>
      </c>
      <c r="U150" s="184">
        <v>59</v>
      </c>
      <c r="AB150" s="390">
        <v>44009</v>
      </c>
      <c r="AC150" s="3">
        <v>1574</v>
      </c>
      <c r="AD150" s="3">
        <v>1</v>
      </c>
      <c r="AE150" s="391">
        <f t="shared" si="39"/>
        <v>6.353240152477764E-2</v>
      </c>
      <c r="AF150" s="3">
        <v>80</v>
      </c>
      <c r="AG150" s="3">
        <v>0</v>
      </c>
      <c r="AH150" s="391">
        <f t="shared" si="40"/>
        <v>0</v>
      </c>
      <c r="AI150" s="393">
        <f t="shared" si="46"/>
        <v>1654</v>
      </c>
      <c r="AJ150" s="393">
        <f t="shared" si="46"/>
        <v>1</v>
      </c>
      <c r="AK150" s="392">
        <f t="shared" si="47"/>
        <v>1609</v>
      </c>
      <c r="AL150" s="391">
        <f t="shared" si="41"/>
        <v>160900</v>
      </c>
      <c r="AM150" s="389">
        <f t="shared" si="48"/>
        <v>0.25359256128486896</v>
      </c>
    </row>
    <row r="151" spans="1:39" ht="16" x14ac:dyDescent="0.2">
      <c r="A151" s="2">
        <v>44010</v>
      </c>
      <c r="B151" s="107">
        <v>44010</v>
      </c>
      <c r="C151" s="107"/>
      <c r="D151" s="3">
        <v>485</v>
      </c>
      <c r="E151" s="3">
        <v>2</v>
      </c>
      <c r="F151" s="3">
        <f t="shared" si="37"/>
        <v>0.41237113402061859</v>
      </c>
      <c r="G151" s="3">
        <v>6</v>
      </c>
      <c r="H151" s="3">
        <v>0</v>
      </c>
      <c r="I151" s="3">
        <f t="shared" si="34"/>
        <v>0</v>
      </c>
      <c r="J151" s="3">
        <f t="shared" si="38"/>
        <v>491</v>
      </c>
      <c r="K151" s="25">
        <f t="shared" si="42"/>
        <v>44.83469602806597</v>
      </c>
      <c r="L151" s="3">
        <f t="shared" si="35"/>
        <v>2</v>
      </c>
      <c r="M151" s="3">
        <f t="shared" si="45"/>
        <v>1765</v>
      </c>
      <c r="N151" s="3">
        <f t="shared" si="36"/>
        <v>0.40733197556008144</v>
      </c>
      <c r="O151" s="25">
        <f t="shared" si="33"/>
        <v>0.33462486791123636</v>
      </c>
      <c r="P151" s="25">
        <f t="shared" si="43"/>
        <v>0.18262605306747851</v>
      </c>
      <c r="Q151" s="25">
        <f t="shared" si="44"/>
        <v>5.2961555389568762</v>
      </c>
      <c r="S151" s="183">
        <v>44010</v>
      </c>
      <c r="T151" s="1">
        <v>44010</v>
      </c>
      <c r="U151" s="184">
        <v>58</v>
      </c>
      <c r="AB151" s="390">
        <v>44010</v>
      </c>
      <c r="AC151" s="3">
        <v>878</v>
      </c>
      <c r="AD151" s="3">
        <v>1</v>
      </c>
      <c r="AE151" s="391">
        <f t="shared" si="39"/>
        <v>0.11389521640091116</v>
      </c>
      <c r="AF151" s="3">
        <v>12</v>
      </c>
      <c r="AG151" s="3">
        <v>0</v>
      </c>
      <c r="AH151" s="391">
        <f t="shared" si="40"/>
        <v>0</v>
      </c>
      <c r="AI151" s="393">
        <f t="shared" si="46"/>
        <v>890</v>
      </c>
      <c r="AJ151" s="393">
        <f t="shared" si="46"/>
        <v>1</v>
      </c>
      <c r="AK151" s="392">
        <f t="shared" si="47"/>
        <v>1610</v>
      </c>
      <c r="AL151" s="391">
        <f t="shared" si="41"/>
        <v>161000</v>
      </c>
      <c r="AM151" s="389">
        <f t="shared" si="48"/>
        <v>0.25697154278100315</v>
      </c>
    </row>
    <row r="152" spans="1:39" ht="16" x14ac:dyDescent="0.2">
      <c r="A152" s="2">
        <v>44011</v>
      </c>
      <c r="B152" s="107">
        <v>44011</v>
      </c>
      <c r="C152" s="107"/>
      <c r="D152" s="3">
        <v>475</v>
      </c>
      <c r="E152" s="3">
        <v>2</v>
      </c>
      <c r="F152" s="3">
        <f t="shared" si="37"/>
        <v>0.42105263157894735</v>
      </c>
      <c r="G152" s="3">
        <v>7</v>
      </c>
      <c r="H152" s="3">
        <v>0</v>
      </c>
      <c r="I152" s="3">
        <f t="shared" si="34"/>
        <v>0</v>
      </c>
      <c r="J152" s="3">
        <f t="shared" si="38"/>
        <v>482</v>
      </c>
      <c r="K152" s="25">
        <f t="shared" si="42"/>
        <v>44.012878789262317</v>
      </c>
      <c r="L152" s="3">
        <f t="shared" si="35"/>
        <v>2</v>
      </c>
      <c r="M152" s="3">
        <f t="shared" ref="M152:M157" si="49">L152+M151</f>
        <v>1767</v>
      </c>
      <c r="N152" s="3">
        <f t="shared" ref="N152:N157" si="50">L152/J152*100</f>
        <v>0.41493775933609961</v>
      </c>
      <c r="O152" s="25">
        <f t="shared" ref="O152:O157" si="51">(L149+L150+L151+L152+L153+L154+L155)/(J149+J150+J151+J152+J153+J154+J155)*100</f>
        <v>0.32567049808429116</v>
      </c>
      <c r="P152" s="25">
        <f t="shared" ref="P152:P157" si="52">L152/($Z$4/100000)</f>
        <v>0.18262605306747851</v>
      </c>
      <c r="Q152" s="25">
        <f t="shared" ref="Q152:Q157" si="53">U152/($Z$4/100000)</f>
        <v>5.1135294858893978</v>
      </c>
      <c r="S152" s="183">
        <v>44011</v>
      </c>
      <c r="T152" s="1">
        <v>44011</v>
      </c>
      <c r="U152" s="184">
        <v>56</v>
      </c>
      <c r="AB152" s="390">
        <v>44011</v>
      </c>
      <c r="AC152" s="3">
        <v>856</v>
      </c>
      <c r="AD152" s="3">
        <v>3</v>
      </c>
      <c r="AE152" s="391">
        <f t="shared" si="39"/>
        <v>0.35046728971962615</v>
      </c>
      <c r="AF152" s="3">
        <v>8</v>
      </c>
      <c r="AG152" s="3">
        <v>0</v>
      </c>
      <c r="AH152" s="391">
        <f t="shared" si="40"/>
        <v>0</v>
      </c>
      <c r="AI152" s="393">
        <f t="shared" si="46"/>
        <v>864</v>
      </c>
      <c r="AJ152" s="393">
        <f t="shared" si="46"/>
        <v>3</v>
      </c>
      <c r="AK152" s="392">
        <f t="shared" si="47"/>
        <v>1613</v>
      </c>
      <c r="AL152" s="391">
        <f t="shared" si="41"/>
        <v>53766.666666666664</v>
      </c>
      <c r="AM152" s="389">
        <f t="shared" si="48"/>
        <v>0.23677166975499281</v>
      </c>
    </row>
    <row r="153" spans="1:39" ht="16" x14ac:dyDescent="0.2">
      <c r="A153" s="2">
        <v>44012</v>
      </c>
      <c r="B153" s="107">
        <v>44012</v>
      </c>
      <c r="C153" s="107"/>
      <c r="D153" s="3">
        <v>836</v>
      </c>
      <c r="E153" s="3">
        <v>5</v>
      </c>
      <c r="F153" s="3">
        <f t="shared" si="37"/>
        <v>0.59808612440191389</v>
      </c>
      <c r="G153" s="3">
        <v>4</v>
      </c>
      <c r="H153" s="3">
        <v>0</v>
      </c>
      <c r="I153" s="3">
        <f t="shared" si="34"/>
        <v>0</v>
      </c>
      <c r="J153" s="3">
        <f t="shared" si="38"/>
        <v>840</v>
      </c>
      <c r="K153" s="25">
        <f t="shared" si="42"/>
        <v>76.702942288340964</v>
      </c>
      <c r="L153" s="3">
        <f t="shared" si="35"/>
        <v>5</v>
      </c>
      <c r="M153" s="3">
        <f t="shared" si="49"/>
        <v>1772</v>
      </c>
      <c r="N153" s="3">
        <f t="shared" si="50"/>
        <v>0.59523809523809523</v>
      </c>
      <c r="O153" s="25">
        <f t="shared" si="51"/>
        <v>0.35247771096827701</v>
      </c>
      <c r="P153" s="25">
        <f t="shared" si="52"/>
        <v>0.45656513266869625</v>
      </c>
      <c r="Q153" s="25">
        <f t="shared" si="53"/>
        <v>5.1135294858893978</v>
      </c>
      <c r="S153" s="183">
        <v>44012</v>
      </c>
      <c r="T153" s="1">
        <v>44012</v>
      </c>
      <c r="U153" s="184">
        <v>56</v>
      </c>
      <c r="AB153" s="390">
        <v>44012</v>
      </c>
      <c r="AC153" s="3">
        <v>1605</v>
      </c>
      <c r="AD153" s="3">
        <v>7</v>
      </c>
      <c r="AE153" s="391">
        <f t="shared" si="39"/>
        <v>0.43613707165109034</v>
      </c>
      <c r="AF153" s="3">
        <v>11</v>
      </c>
      <c r="AG153" s="3">
        <v>0</v>
      </c>
      <c r="AH153" s="391">
        <f t="shared" si="40"/>
        <v>0</v>
      </c>
      <c r="AI153" s="393">
        <f t="shared" si="46"/>
        <v>1616</v>
      </c>
      <c r="AJ153" s="393">
        <f t="shared" si="46"/>
        <v>7</v>
      </c>
      <c r="AK153" s="392">
        <f t="shared" si="47"/>
        <v>1620</v>
      </c>
      <c r="AL153" s="391">
        <f t="shared" si="41"/>
        <v>23142.857142857141</v>
      </c>
      <c r="AM153" s="389">
        <f t="shared" si="48"/>
        <v>0.25527192008879024</v>
      </c>
    </row>
    <row r="154" spans="1:39" ht="16" x14ac:dyDescent="0.2">
      <c r="A154" s="2">
        <v>44013</v>
      </c>
      <c r="B154" s="107">
        <v>44013</v>
      </c>
      <c r="C154" s="107"/>
      <c r="D154" s="3">
        <v>826</v>
      </c>
      <c r="E154" s="3">
        <v>3</v>
      </c>
      <c r="F154" s="3">
        <f t="shared" si="37"/>
        <v>0.36319612590799033</v>
      </c>
      <c r="G154" s="3">
        <v>14</v>
      </c>
      <c r="H154" s="3">
        <v>0</v>
      </c>
      <c r="I154" s="3">
        <f t="shared" si="34"/>
        <v>0</v>
      </c>
      <c r="J154" s="3">
        <f t="shared" si="38"/>
        <v>840</v>
      </c>
      <c r="K154" s="25">
        <f t="shared" si="42"/>
        <v>76.702942288340964</v>
      </c>
      <c r="L154" s="3">
        <f t="shared" si="35"/>
        <v>3</v>
      </c>
      <c r="M154" s="3">
        <f t="shared" si="49"/>
        <v>1775</v>
      </c>
      <c r="N154" s="3">
        <f t="shared" si="50"/>
        <v>0.35714285714285715</v>
      </c>
      <c r="O154" s="25">
        <f t="shared" si="51"/>
        <v>0.39104931566369761</v>
      </c>
      <c r="P154" s="25">
        <f t="shared" si="52"/>
        <v>0.27393907960121777</v>
      </c>
      <c r="Q154" s="25">
        <f t="shared" si="53"/>
        <v>4.8395904062881803</v>
      </c>
      <c r="S154" s="183">
        <v>44013</v>
      </c>
      <c r="T154" s="1">
        <v>44013</v>
      </c>
      <c r="U154" s="184">
        <v>53</v>
      </c>
      <c r="AB154" s="390">
        <v>44013</v>
      </c>
      <c r="AC154" s="3">
        <v>1601</v>
      </c>
      <c r="AD154" s="3">
        <v>5</v>
      </c>
      <c r="AE154" s="391">
        <f t="shared" si="39"/>
        <v>0.31230480949406619</v>
      </c>
      <c r="AF154" s="3">
        <v>15</v>
      </c>
      <c r="AG154" s="3">
        <v>0</v>
      </c>
      <c r="AH154" s="391">
        <f t="shared" si="40"/>
        <v>0</v>
      </c>
      <c r="AI154" s="393">
        <f t="shared" si="46"/>
        <v>1616</v>
      </c>
      <c r="AJ154" s="393">
        <f t="shared" si="46"/>
        <v>5</v>
      </c>
      <c r="AK154" s="392">
        <f t="shared" si="47"/>
        <v>1625</v>
      </c>
      <c r="AL154" s="391">
        <f t="shared" si="41"/>
        <v>32500</v>
      </c>
      <c r="AM154" s="389">
        <f t="shared" si="48"/>
        <v>0.2888837531777213</v>
      </c>
    </row>
    <row r="155" spans="1:39" ht="16" x14ac:dyDescent="0.2">
      <c r="A155" s="2">
        <v>44014</v>
      </c>
      <c r="B155" s="107">
        <v>44014</v>
      </c>
      <c r="C155" s="107"/>
      <c r="D155" s="3">
        <v>529</v>
      </c>
      <c r="E155" s="3">
        <v>1</v>
      </c>
      <c r="F155" s="3">
        <f t="shared" si="37"/>
        <v>0.1890359168241966</v>
      </c>
      <c r="G155" s="3">
        <v>5</v>
      </c>
      <c r="H155" s="3">
        <v>0</v>
      </c>
      <c r="I155" s="3">
        <f t="shared" si="34"/>
        <v>0</v>
      </c>
      <c r="J155" s="3">
        <f t="shared" si="38"/>
        <v>534</v>
      </c>
      <c r="K155" s="25">
        <f>J155/($Z$4/100000)</f>
        <v>48.761156169016758</v>
      </c>
      <c r="L155" s="3">
        <f t="shared" si="35"/>
        <v>1</v>
      </c>
      <c r="M155" s="3">
        <f t="shared" si="49"/>
        <v>1776</v>
      </c>
      <c r="N155" s="3">
        <f t="shared" si="50"/>
        <v>0.18726591760299627</v>
      </c>
      <c r="O155" s="25">
        <f t="shared" si="51"/>
        <v>0.39796595180190142</v>
      </c>
      <c r="P155" s="25">
        <f t="shared" si="52"/>
        <v>9.1313026533739253E-2</v>
      </c>
      <c r="Q155" s="25">
        <f t="shared" si="53"/>
        <v>5.204842512423137</v>
      </c>
      <c r="S155" s="183">
        <v>44014</v>
      </c>
      <c r="T155" s="1">
        <v>44014</v>
      </c>
      <c r="U155" s="184">
        <v>57</v>
      </c>
      <c r="AB155" s="390">
        <v>44014</v>
      </c>
      <c r="AC155" s="3">
        <v>1012</v>
      </c>
      <c r="AD155" s="3">
        <v>2</v>
      </c>
      <c r="AE155" s="391">
        <f t="shared" si="39"/>
        <v>0.19762845849802371</v>
      </c>
      <c r="AF155" s="3">
        <v>12</v>
      </c>
      <c r="AG155" s="3">
        <v>0</v>
      </c>
      <c r="AH155" s="391">
        <f t="shared" si="40"/>
        <v>0</v>
      </c>
      <c r="AI155" s="393">
        <f t="shared" si="46"/>
        <v>1024</v>
      </c>
      <c r="AJ155" s="393">
        <f t="shared" si="46"/>
        <v>2</v>
      </c>
      <c r="AK155" s="392">
        <f t="shared" si="47"/>
        <v>1627</v>
      </c>
      <c r="AL155" s="391">
        <f t="shared" si="41"/>
        <v>81350</v>
      </c>
      <c r="AM155" s="389">
        <f t="shared" si="48"/>
        <v>0.31597425394967815</v>
      </c>
    </row>
    <row r="156" spans="1:39" ht="16" x14ac:dyDescent="0.2">
      <c r="A156" s="2">
        <v>44015</v>
      </c>
      <c r="B156" s="2"/>
      <c r="C156" s="107"/>
      <c r="D156" s="3">
        <v>709</v>
      </c>
      <c r="E156" s="3">
        <v>3</v>
      </c>
      <c r="F156" s="3">
        <f t="shared" si="37"/>
        <v>0.42313117066290551</v>
      </c>
      <c r="G156" s="3">
        <v>10</v>
      </c>
      <c r="H156" s="3">
        <v>0</v>
      </c>
      <c r="I156" s="3">
        <f t="shared" si="34"/>
        <v>0</v>
      </c>
      <c r="J156" s="3">
        <f t="shared" si="38"/>
        <v>719</v>
      </c>
      <c r="K156" s="3"/>
      <c r="L156" s="3">
        <f t="shared" si="35"/>
        <v>3</v>
      </c>
      <c r="M156" s="3">
        <f t="shared" si="49"/>
        <v>1779</v>
      </c>
      <c r="N156" s="3">
        <f t="shared" si="50"/>
        <v>0.41724617524339358</v>
      </c>
      <c r="O156" s="25">
        <f t="shared" si="51"/>
        <v>0.36421579786023223</v>
      </c>
      <c r="P156" s="25">
        <f t="shared" si="52"/>
        <v>0.27393907960121777</v>
      </c>
      <c r="Q156" s="25">
        <f t="shared" si="53"/>
        <v>5.752720671625573</v>
      </c>
      <c r="S156" s="183">
        <v>44015</v>
      </c>
      <c r="T156" s="1">
        <v>44015</v>
      </c>
      <c r="U156" s="184">
        <v>63</v>
      </c>
      <c r="AB156" s="390">
        <v>44015</v>
      </c>
      <c r="AC156" s="3">
        <v>1332</v>
      </c>
      <c r="AD156" s="3">
        <v>4</v>
      </c>
      <c r="AE156" s="391">
        <f t="shared" si="39"/>
        <v>0.3003003003003003</v>
      </c>
      <c r="AF156" s="3">
        <v>14</v>
      </c>
      <c r="AG156" s="3">
        <v>0</v>
      </c>
      <c r="AH156" s="391">
        <f t="shared" si="40"/>
        <v>0</v>
      </c>
      <c r="AI156" s="393">
        <f t="shared" si="46"/>
        <v>1346</v>
      </c>
      <c r="AJ156" s="393">
        <f t="shared" si="46"/>
        <v>4</v>
      </c>
      <c r="AK156" s="392">
        <f t="shared" si="47"/>
        <v>1631</v>
      </c>
      <c r="AL156" s="391">
        <f t="shared" si="41"/>
        <v>40775</v>
      </c>
      <c r="AM156" s="389">
        <f t="shared" si="48"/>
        <v>0.2894006993850235</v>
      </c>
    </row>
    <row r="157" spans="1:39" ht="16" x14ac:dyDescent="0.2">
      <c r="A157" s="2">
        <v>44016</v>
      </c>
      <c r="B157" s="2"/>
      <c r="C157" s="107"/>
      <c r="D157" s="3">
        <v>687</v>
      </c>
      <c r="E157" s="3">
        <v>2</v>
      </c>
      <c r="F157" s="3">
        <f t="shared" si="37"/>
        <v>0.29112081513828242</v>
      </c>
      <c r="G157" s="3">
        <v>10</v>
      </c>
      <c r="H157" s="3">
        <v>0</v>
      </c>
      <c r="I157" s="3">
        <f t="shared" si="34"/>
        <v>0</v>
      </c>
      <c r="J157" s="3">
        <f t="shared" si="38"/>
        <v>697</v>
      </c>
      <c r="K157" s="3"/>
      <c r="L157" s="3">
        <f t="shared" si="35"/>
        <v>2</v>
      </c>
      <c r="M157" s="3">
        <f t="shared" si="49"/>
        <v>1781</v>
      </c>
      <c r="N157" s="3">
        <f t="shared" si="50"/>
        <v>0.28694404591104739</v>
      </c>
      <c r="O157" s="25">
        <f t="shared" si="51"/>
        <v>0.35211267605633806</v>
      </c>
      <c r="P157" s="25">
        <f t="shared" si="52"/>
        <v>0.18262605306747851</v>
      </c>
      <c r="Q157" s="25">
        <f t="shared" si="53"/>
        <v>5.5700946185580946</v>
      </c>
      <c r="S157" s="183">
        <v>44016</v>
      </c>
      <c r="T157" s="1">
        <v>44016</v>
      </c>
      <c r="U157" s="184">
        <v>61</v>
      </c>
      <c r="AB157" s="390">
        <v>44016</v>
      </c>
      <c r="AC157" s="3">
        <v>1258</v>
      </c>
      <c r="AD157" s="3">
        <v>3</v>
      </c>
      <c r="AE157" s="391">
        <f t="shared" si="39"/>
        <v>0.23847376788553257</v>
      </c>
      <c r="AF157" s="3">
        <v>40</v>
      </c>
      <c r="AG157" s="3">
        <v>0</v>
      </c>
      <c r="AH157" s="391">
        <f t="shared" si="40"/>
        <v>0</v>
      </c>
      <c r="AI157" s="393">
        <f t="shared" si="46"/>
        <v>1298</v>
      </c>
      <c r="AJ157" s="393">
        <f t="shared" si="46"/>
        <v>3</v>
      </c>
      <c r="AK157" s="392">
        <f t="shared" si="47"/>
        <v>1634</v>
      </c>
      <c r="AL157" s="391">
        <f t="shared" si="41"/>
        <v>54466.666666666664</v>
      </c>
      <c r="AM157" s="389">
        <f t="shared" si="48"/>
        <v>0.27610441767068272</v>
      </c>
    </row>
    <row r="158" spans="1:39" ht="16" x14ac:dyDescent="0.2">
      <c r="A158" s="2">
        <v>44017</v>
      </c>
      <c r="B158" s="2"/>
      <c r="C158" s="107"/>
      <c r="D158" s="3">
        <v>396</v>
      </c>
      <c r="E158" s="3">
        <v>2</v>
      </c>
      <c r="F158" s="3">
        <f t="shared" si="37"/>
        <v>0.50505050505050508</v>
      </c>
      <c r="G158" s="3">
        <v>15</v>
      </c>
      <c r="H158" s="3">
        <v>0</v>
      </c>
      <c r="I158" s="3">
        <f t="shared" si="34"/>
        <v>0</v>
      </c>
      <c r="J158" s="3">
        <f t="shared" si="38"/>
        <v>411</v>
      </c>
      <c r="K158" s="3"/>
      <c r="L158" s="3">
        <f t="shared" si="35"/>
        <v>2</v>
      </c>
      <c r="M158" s="3">
        <f t="shared" ref="M158:M179" si="54">L158+M157</f>
        <v>1783</v>
      </c>
      <c r="N158" s="3">
        <f t="shared" ref="N158:N179" si="55">L158/J158*100</f>
        <v>0.48661800486618007</v>
      </c>
      <c r="O158" s="25">
        <f t="shared" ref="O158:O175" si="56">(L155+L156+L157+L158+L159+L160+L161)/(J155+J156+J157+J158+J159+J160+J161)*100</f>
        <v>0.30162412993039445</v>
      </c>
      <c r="P158" s="25">
        <f t="shared" ref="P158:P179" si="57">L158/($Z$4/100000)</f>
        <v>0.18262605306747851</v>
      </c>
      <c r="Q158" s="25">
        <f t="shared" ref="Q158:Q179" si="58">U158/($Z$4/100000)</f>
        <v>5.204842512423137</v>
      </c>
      <c r="S158" s="183">
        <v>44017</v>
      </c>
      <c r="T158" s="1">
        <v>44017</v>
      </c>
      <c r="U158" s="184">
        <v>57</v>
      </c>
      <c r="AB158" s="390">
        <v>44017</v>
      </c>
      <c r="AC158" s="3">
        <v>736</v>
      </c>
      <c r="AD158" s="3">
        <v>3</v>
      </c>
      <c r="AE158" s="391">
        <f t="shared" si="39"/>
        <v>0.40760869565217389</v>
      </c>
      <c r="AF158" s="3">
        <v>45</v>
      </c>
      <c r="AG158" s="3">
        <v>0</v>
      </c>
      <c r="AH158" s="391">
        <f t="shared" si="40"/>
        <v>0</v>
      </c>
      <c r="AI158" s="393">
        <f t="shared" si="46"/>
        <v>781</v>
      </c>
      <c r="AJ158" s="393">
        <f t="shared" si="46"/>
        <v>3</v>
      </c>
      <c r="AK158" s="392">
        <f t="shared" si="47"/>
        <v>1637</v>
      </c>
      <c r="AL158" s="391">
        <f t="shared" si="41"/>
        <v>54566.666666666664</v>
      </c>
      <c r="AM158" s="389">
        <f t="shared" si="48"/>
        <v>0.27234463976231738</v>
      </c>
    </row>
    <row r="159" spans="1:39" ht="16" x14ac:dyDescent="0.2">
      <c r="A159" s="2">
        <v>44018</v>
      </c>
      <c r="B159" s="2"/>
      <c r="C159" s="107"/>
      <c r="D159" s="3">
        <v>344</v>
      </c>
      <c r="E159" s="3">
        <v>0</v>
      </c>
      <c r="F159" s="3">
        <f t="shared" si="37"/>
        <v>0</v>
      </c>
      <c r="G159" s="3">
        <v>8</v>
      </c>
      <c r="H159" s="3">
        <v>0</v>
      </c>
      <c r="I159" s="3">
        <f t="shared" si="34"/>
        <v>0</v>
      </c>
      <c r="J159" s="3">
        <f t="shared" si="38"/>
        <v>352</v>
      </c>
      <c r="K159" s="3"/>
      <c r="L159" s="3">
        <f t="shared" si="35"/>
        <v>0</v>
      </c>
      <c r="M159" s="3">
        <f t="shared" si="54"/>
        <v>1783</v>
      </c>
      <c r="N159" s="3">
        <f t="shared" si="55"/>
        <v>0</v>
      </c>
      <c r="O159" s="25">
        <f t="shared" si="56"/>
        <v>0.32495667244367415</v>
      </c>
      <c r="P159" s="25">
        <f t="shared" si="57"/>
        <v>0</v>
      </c>
      <c r="Q159" s="25">
        <f t="shared" si="58"/>
        <v>5.4787815920243546</v>
      </c>
      <c r="S159" s="183">
        <v>44018</v>
      </c>
      <c r="T159" s="1">
        <v>44018</v>
      </c>
      <c r="U159" s="184">
        <v>60</v>
      </c>
      <c r="AB159" s="390">
        <v>44018</v>
      </c>
      <c r="AC159" s="3">
        <v>601</v>
      </c>
      <c r="AD159" s="3">
        <v>0</v>
      </c>
      <c r="AE159" s="391">
        <f t="shared" si="39"/>
        <v>0</v>
      </c>
      <c r="AF159" s="3">
        <v>11</v>
      </c>
      <c r="AG159" s="3">
        <v>0</v>
      </c>
      <c r="AH159" s="391">
        <f t="shared" si="40"/>
        <v>0</v>
      </c>
      <c r="AI159" s="393">
        <f t="shared" si="46"/>
        <v>612</v>
      </c>
      <c r="AJ159" s="393">
        <f t="shared" si="46"/>
        <v>0</v>
      </c>
      <c r="AK159" s="392">
        <f t="shared" si="47"/>
        <v>1637</v>
      </c>
      <c r="AL159" s="391" t="e">
        <f t="shared" si="41"/>
        <v>#DIV/0!</v>
      </c>
      <c r="AM159" s="389">
        <f t="shared" si="48"/>
        <v>0.2791022211885103</v>
      </c>
    </row>
    <row r="160" spans="1:39" ht="16" x14ac:dyDescent="0.2">
      <c r="A160" s="2">
        <v>44019</v>
      </c>
      <c r="B160" s="2"/>
      <c r="C160" s="107"/>
      <c r="D160" s="3">
        <v>697</v>
      </c>
      <c r="E160" s="3">
        <v>4</v>
      </c>
      <c r="F160" s="3">
        <f t="shared" si="37"/>
        <v>0.57388809182209477</v>
      </c>
      <c r="G160" s="3">
        <v>10</v>
      </c>
      <c r="H160" s="3">
        <v>0</v>
      </c>
      <c r="I160" s="3">
        <f t="shared" si="34"/>
        <v>0</v>
      </c>
      <c r="J160" s="3">
        <f t="shared" si="38"/>
        <v>707</v>
      </c>
      <c r="K160" s="3"/>
      <c r="L160" s="3">
        <f t="shared" si="35"/>
        <v>4</v>
      </c>
      <c r="M160" s="3">
        <f t="shared" si="54"/>
        <v>1787</v>
      </c>
      <c r="N160" s="3">
        <f t="shared" si="55"/>
        <v>0.56577086280056577</v>
      </c>
      <c r="O160" s="25">
        <f t="shared" si="56"/>
        <v>0.36180904522613067</v>
      </c>
      <c r="P160" s="25">
        <f t="shared" si="57"/>
        <v>0.36525210613495701</v>
      </c>
      <c r="Q160" s="25">
        <f t="shared" si="58"/>
        <v>5.2961555389568762</v>
      </c>
      <c r="S160" s="183">
        <v>44019</v>
      </c>
      <c r="T160" s="1">
        <v>44019</v>
      </c>
      <c r="U160" s="184">
        <v>58</v>
      </c>
      <c r="AB160" s="390">
        <v>44019</v>
      </c>
      <c r="AC160" s="3">
        <v>1270</v>
      </c>
      <c r="AD160" s="3">
        <v>5</v>
      </c>
      <c r="AE160" s="391">
        <f t="shared" si="39"/>
        <v>0.39370078740157477</v>
      </c>
      <c r="AF160" s="3">
        <v>21</v>
      </c>
      <c r="AG160" s="3">
        <v>0</v>
      </c>
      <c r="AH160" s="391">
        <f t="shared" si="40"/>
        <v>0</v>
      </c>
      <c r="AI160" s="393">
        <f t="shared" si="46"/>
        <v>1291</v>
      </c>
      <c r="AJ160" s="393">
        <f t="shared" si="46"/>
        <v>5</v>
      </c>
      <c r="AK160" s="392">
        <f t="shared" si="47"/>
        <v>1642</v>
      </c>
      <c r="AL160" s="391">
        <f t="shared" si="41"/>
        <v>32840</v>
      </c>
      <c r="AM160" s="389">
        <f t="shared" si="48"/>
        <v>0.37093606807767837</v>
      </c>
    </row>
    <row r="161" spans="1:39" ht="16" x14ac:dyDescent="0.2">
      <c r="A161" s="2">
        <v>44020</v>
      </c>
      <c r="B161" s="2"/>
      <c r="C161" s="107"/>
      <c r="D161" s="3">
        <v>865</v>
      </c>
      <c r="E161" s="3">
        <v>1</v>
      </c>
      <c r="F161" s="3">
        <f t="shared" si="37"/>
        <v>0.11560693641618498</v>
      </c>
      <c r="G161" s="3">
        <v>25</v>
      </c>
      <c r="H161" s="3">
        <v>0</v>
      </c>
      <c r="I161" s="3">
        <f t="shared" si="34"/>
        <v>0</v>
      </c>
      <c r="J161" s="3">
        <f t="shared" si="38"/>
        <v>890</v>
      </c>
      <c r="K161" s="3"/>
      <c r="L161" s="3">
        <f t="shared" si="35"/>
        <v>1</v>
      </c>
      <c r="M161" s="3">
        <f t="shared" si="54"/>
        <v>1788</v>
      </c>
      <c r="N161" s="3">
        <f t="shared" si="55"/>
        <v>0.11235955056179776</v>
      </c>
      <c r="O161" s="25">
        <f t="shared" si="56"/>
        <v>0.34595425715933115</v>
      </c>
      <c r="P161" s="25">
        <f t="shared" si="57"/>
        <v>9.1313026533739253E-2</v>
      </c>
      <c r="Q161" s="25">
        <f t="shared" si="58"/>
        <v>5.6614076450918338</v>
      </c>
      <c r="S161" s="183">
        <v>44020</v>
      </c>
      <c r="T161" s="1">
        <v>44020</v>
      </c>
      <c r="U161" s="184">
        <v>62</v>
      </c>
      <c r="AB161" s="390">
        <v>44020</v>
      </c>
      <c r="AC161" s="3">
        <v>1687</v>
      </c>
      <c r="AD161" s="3">
        <v>5</v>
      </c>
      <c r="AE161" s="391">
        <f t="shared" si="39"/>
        <v>0.29638411381149971</v>
      </c>
      <c r="AF161" s="3">
        <v>39</v>
      </c>
      <c r="AG161" s="3">
        <v>0</v>
      </c>
      <c r="AH161" s="391">
        <f t="shared" si="40"/>
        <v>0</v>
      </c>
      <c r="AI161" s="393">
        <f t="shared" si="46"/>
        <v>1726</v>
      </c>
      <c r="AJ161" s="393">
        <f t="shared" si="46"/>
        <v>5</v>
      </c>
      <c r="AK161" s="392">
        <f t="shared" si="47"/>
        <v>1647</v>
      </c>
      <c r="AL161" s="391">
        <f t="shared" si="41"/>
        <v>32940</v>
      </c>
      <c r="AM161" s="389">
        <f t="shared" si="48"/>
        <v>0.39095519864750639</v>
      </c>
    </row>
    <row r="162" spans="1:39" ht="16" x14ac:dyDescent="0.2">
      <c r="A162" s="2">
        <v>44021</v>
      </c>
      <c r="B162" s="2"/>
      <c r="C162" s="107"/>
      <c r="D162" s="3">
        <v>809</v>
      </c>
      <c r="E162" s="3">
        <v>3</v>
      </c>
      <c r="F162" s="3">
        <f t="shared" si="37"/>
        <v>0.37082818294190362</v>
      </c>
      <c r="G162" s="3">
        <v>31</v>
      </c>
      <c r="H162" s="3">
        <v>0</v>
      </c>
      <c r="I162" s="3">
        <f t="shared" si="34"/>
        <v>0</v>
      </c>
      <c r="J162" s="3">
        <f t="shared" si="38"/>
        <v>840</v>
      </c>
      <c r="K162" s="3"/>
      <c r="L162" s="3">
        <f t="shared" si="35"/>
        <v>3</v>
      </c>
      <c r="M162" s="3">
        <f t="shared" si="54"/>
        <v>1791</v>
      </c>
      <c r="N162" s="3">
        <f t="shared" si="55"/>
        <v>0.35714285714285715</v>
      </c>
      <c r="O162" s="25">
        <f t="shared" si="56"/>
        <v>0.46834020232296741</v>
      </c>
      <c r="P162" s="25">
        <f t="shared" si="57"/>
        <v>0.27393907960121777</v>
      </c>
      <c r="Q162" s="25">
        <f t="shared" si="58"/>
        <v>5.3874685654906154</v>
      </c>
      <c r="S162" s="183">
        <v>44021</v>
      </c>
      <c r="T162" s="1">
        <v>44021</v>
      </c>
      <c r="U162" s="184">
        <v>59</v>
      </c>
      <c r="AB162" s="390">
        <v>44021</v>
      </c>
      <c r="AC162" s="3">
        <v>1504</v>
      </c>
      <c r="AD162" s="3">
        <v>4</v>
      </c>
      <c r="AE162" s="391">
        <f t="shared" si="39"/>
        <v>0.26595744680851063</v>
      </c>
      <c r="AF162" s="3">
        <v>41</v>
      </c>
      <c r="AG162" s="3">
        <v>0</v>
      </c>
      <c r="AH162" s="391">
        <f t="shared" si="40"/>
        <v>0</v>
      </c>
      <c r="AI162" s="393">
        <f t="shared" si="46"/>
        <v>1545</v>
      </c>
      <c r="AJ162" s="393">
        <f t="shared" si="46"/>
        <v>4</v>
      </c>
      <c r="AK162" s="392">
        <f t="shared" si="47"/>
        <v>1651</v>
      </c>
      <c r="AL162" s="391">
        <f t="shared" si="41"/>
        <v>41275</v>
      </c>
      <c r="AM162" s="389">
        <f t="shared" si="48"/>
        <v>0.44039328144203194</v>
      </c>
    </row>
    <row r="163" spans="1:39" ht="16" x14ac:dyDescent="0.2">
      <c r="A163" s="2">
        <v>44022</v>
      </c>
      <c r="B163" s="2"/>
      <c r="C163" s="107"/>
      <c r="D163" s="3">
        <v>1066</v>
      </c>
      <c r="E163" s="3">
        <v>5</v>
      </c>
      <c r="F163" s="3">
        <f t="shared" si="37"/>
        <v>0.46904315196998125</v>
      </c>
      <c r="G163" s="3">
        <v>12</v>
      </c>
      <c r="H163" s="3">
        <v>1</v>
      </c>
      <c r="I163" s="3">
        <f t="shared" si="34"/>
        <v>8.3333333333333321</v>
      </c>
      <c r="J163" s="3">
        <f t="shared" si="38"/>
        <v>1078</v>
      </c>
      <c r="K163" s="3"/>
      <c r="L163" s="3">
        <f t="shared" si="35"/>
        <v>6</v>
      </c>
      <c r="M163" s="3">
        <f t="shared" si="54"/>
        <v>1797</v>
      </c>
      <c r="N163" s="3">
        <f t="shared" si="55"/>
        <v>0.55658627087198509</v>
      </c>
      <c r="O163" s="25">
        <f t="shared" si="56"/>
        <v>0.50955414012738853</v>
      </c>
      <c r="P163" s="25">
        <f t="shared" si="57"/>
        <v>0.54787815920243554</v>
      </c>
      <c r="Q163" s="25">
        <f t="shared" si="58"/>
        <v>5.752720671625573</v>
      </c>
      <c r="S163" s="183">
        <v>44022</v>
      </c>
      <c r="T163" s="1">
        <v>44022</v>
      </c>
      <c r="U163" s="184">
        <v>63</v>
      </c>
      <c r="AB163" s="390">
        <v>44022</v>
      </c>
      <c r="AC163" s="3">
        <v>1899</v>
      </c>
      <c r="AD163" s="3">
        <v>13</v>
      </c>
      <c r="AE163" s="391">
        <f t="shared" si="39"/>
        <v>0.68457082675092151</v>
      </c>
      <c r="AF163" s="3">
        <v>14</v>
      </c>
      <c r="AG163" s="3">
        <v>1</v>
      </c>
      <c r="AH163" s="391">
        <f t="shared" si="40"/>
        <v>7.1428571428571423</v>
      </c>
      <c r="AI163" s="393">
        <f t="shared" si="46"/>
        <v>1913</v>
      </c>
      <c r="AJ163" s="393">
        <f t="shared" si="46"/>
        <v>14</v>
      </c>
      <c r="AK163" s="392">
        <f t="shared" si="47"/>
        <v>1665</v>
      </c>
      <c r="AL163" s="391">
        <f t="shared" si="41"/>
        <v>11892.857142857143</v>
      </c>
      <c r="AM163" s="389">
        <f t="shared" si="48"/>
        <v>0.47880299251870323</v>
      </c>
    </row>
    <row r="164" spans="1:39" ht="16" x14ac:dyDescent="0.2">
      <c r="A164" s="2">
        <v>44023</v>
      </c>
      <c r="B164" s="2"/>
      <c r="C164" s="107"/>
      <c r="D164" s="3">
        <v>905</v>
      </c>
      <c r="E164" s="3">
        <v>2</v>
      </c>
      <c r="F164" s="3">
        <f t="shared" si="37"/>
        <v>0.22099447513812157</v>
      </c>
      <c r="G164" s="3">
        <v>20</v>
      </c>
      <c r="H164" s="3">
        <v>0</v>
      </c>
      <c r="I164" s="3">
        <f t="shared" si="34"/>
        <v>0</v>
      </c>
      <c r="J164" s="3">
        <f t="shared" si="38"/>
        <v>925</v>
      </c>
      <c r="K164" s="3"/>
      <c r="L164" s="3">
        <f t="shared" si="35"/>
        <v>2</v>
      </c>
      <c r="M164" s="3">
        <f t="shared" si="54"/>
        <v>1799</v>
      </c>
      <c r="N164" s="3">
        <f t="shared" si="55"/>
        <v>0.21621621621621623</v>
      </c>
      <c r="O164" s="25">
        <f t="shared" si="56"/>
        <v>0.49946485907955762</v>
      </c>
      <c r="P164" s="25">
        <f t="shared" si="57"/>
        <v>0.18262605306747851</v>
      </c>
      <c r="Q164" s="25">
        <f t="shared" si="58"/>
        <v>5.8440336981593122</v>
      </c>
      <c r="S164" s="183">
        <v>44023</v>
      </c>
      <c r="T164" s="1">
        <v>44023</v>
      </c>
      <c r="U164" s="184">
        <v>64</v>
      </c>
      <c r="AB164" s="390">
        <v>44023</v>
      </c>
      <c r="AC164" s="3">
        <v>1571</v>
      </c>
      <c r="AD164" s="3">
        <v>6</v>
      </c>
      <c r="AE164" s="391">
        <f t="shared" si="39"/>
        <v>0.38192234245703371</v>
      </c>
      <c r="AF164" s="3">
        <v>25</v>
      </c>
      <c r="AG164" s="3">
        <v>0</v>
      </c>
      <c r="AH164" s="391">
        <f t="shared" si="40"/>
        <v>0</v>
      </c>
      <c r="AI164" s="393">
        <f t="shared" si="46"/>
        <v>1596</v>
      </c>
      <c r="AJ164" s="393">
        <f t="shared" si="46"/>
        <v>6</v>
      </c>
      <c r="AK164" s="392">
        <f t="shared" si="47"/>
        <v>1671</v>
      </c>
      <c r="AL164" s="391">
        <f t="shared" si="41"/>
        <v>27850</v>
      </c>
      <c r="AM164" s="389">
        <f t="shared" si="48"/>
        <v>0.4800627020672088</v>
      </c>
    </row>
    <row r="165" spans="1:39" ht="16" x14ac:dyDescent="0.2">
      <c r="A165" s="2">
        <v>44024</v>
      </c>
      <c r="B165" s="2"/>
      <c r="C165" s="107"/>
      <c r="D165" s="3">
        <v>538</v>
      </c>
      <c r="E165" s="3">
        <v>9</v>
      </c>
      <c r="F165" s="3">
        <f t="shared" si="37"/>
        <v>1.6728624535315983</v>
      </c>
      <c r="G165" s="3">
        <v>8</v>
      </c>
      <c r="H165" s="3">
        <v>0</v>
      </c>
      <c r="I165" s="3">
        <f t="shared" si="34"/>
        <v>0</v>
      </c>
      <c r="J165" s="3">
        <f t="shared" si="38"/>
        <v>546</v>
      </c>
      <c r="K165" s="3"/>
      <c r="L165" s="3">
        <f t="shared" si="35"/>
        <v>9</v>
      </c>
      <c r="M165" s="3">
        <f t="shared" si="54"/>
        <v>1808</v>
      </c>
      <c r="N165" s="3">
        <f t="shared" si="55"/>
        <v>1.6483516483516485</v>
      </c>
      <c r="O165" s="25">
        <f t="shared" si="56"/>
        <v>0.61750817290228843</v>
      </c>
      <c r="P165" s="25">
        <f t="shared" si="57"/>
        <v>0.82181723880365321</v>
      </c>
      <c r="Q165" s="25">
        <f t="shared" si="58"/>
        <v>5.9353467246930514</v>
      </c>
      <c r="S165" s="183">
        <v>44024</v>
      </c>
      <c r="T165" s="1">
        <v>44024</v>
      </c>
      <c r="U165" s="184">
        <v>65</v>
      </c>
      <c r="AB165" s="390">
        <v>44024</v>
      </c>
      <c r="AC165" s="3">
        <v>1068</v>
      </c>
      <c r="AD165" s="3">
        <v>9</v>
      </c>
      <c r="AE165" s="391">
        <f t="shared" si="39"/>
        <v>0.84269662921348309</v>
      </c>
      <c r="AF165" s="3">
        <v>13</v>
      </c>
      <c r="AG165" s="3">
        <v>0</v>
      </c>
      <c r="AH165" s="391">
        <f t="shared" si="40"/>
        <v>0</v>
      </c>
      <c r="AI165" s="393">
        <f t="shared" si="46"/>
        <v>1081</v>
      </c>
      <c r="AJ165" s="393">
        <f t="shared" si="46"/>
        <v>9</v>
      </c>
      <c r="AK165" s="392">
        <f t="shared" si="47"/>
        <v>1680</v>
      </c>
      <c r="AL165" s="391">
        <f t="shared" si="41"/>
        <v>18666.666666666664</v>
      </c>
      <c r="AM165" s="389">
        <f t="shared" si="48"/>
        <v>0.54391619661563251</v>
      </c>
    </row>
    <row r="166" spans="1:39" ht="16" x14ac:dyDescent="0.2">
      <c r="A166" s="2">
        <v>44025</v>
      </c>
      <c r="B166" s="2"/>
      <c r="C166" s="107"/>
      <c r="D166" s="3">
        <v>462</v>
      </c>
      <c r="E166" s="3">
        <v>3</v>
      </c>
      <c r="F166" s="3">
        <f t="shared" si="37"/>
        <v>0.64935064935064934</v>
      </c>
      <c r="G166" s="3">
        <v>47</v>
      </c>
      <c r="H166" s="3">
        <v>0</v>
      </c>
      <c r="I166" s="3">
        <f t="shared" si="34"/>
        <v>0</v>
      </c>
      <c r="J166" s="3">
        <f t="shared" si="38"/>
        <v>509</v>
      </c>
      <c r="K166" s="3"/>
      <c r="L166" s="3">
        <f t="shared" si="35"/>
        <v>3</v>
      </c>
      <c r="M166" s="3">
        <f t="shared" si="54"/>
        <v>1811</v>
      </c>
      <c r="N166" s="3">
        <f t="shared" si="55"/>
        <v>0.58939096267190572</v>
      </c>
      <c r="O166" s="25">
        <f t="shared" si="56"/>
        <v>0.71250445315283217</v>
      </c>
      <c r="P166" s="25">
        <f t="shared" si="57"/>
        <v>0.27393907960121777</v>
      </c>
      <c r="Q166" s="25">
        <f t="shared" si="58"/>
        <v>6.8484769900304441</v>
      </c>
      <c r="S166" s="183">
        <v>44025</v>
      </c>
      <c r="T166" s="1">
        <v>44025</v>
      </c>
      <c r="U166" s="184">
        <v>75</v>
      </c>
      <c r="AB166" s="390">
        <v>44025</v>
      </c>
      <c r="AC166" s="3">
        <v>808</v>
      </c>
      <c r="AD166" s="3">
        <v>5</v>
      </c>
      <c r="AE166" s="391">
        <f t="shared" si="39"/>
        <v>0.61881188118811881</v>
      </c>
      <c r="AF166" s="3">
        <v>65</v>
      </c>
      <c r="AG166" s="3">
        <v>0</v>
      </c>
      <c r="AH166" s="391">
        <f t="shared" si="40"/>
        <v>0</v>
      </c>
      <c r="AI166" s="393">
        <f t="shared" si="46"/>
        <v>873</v>
      </c>
      <c r="AJ166" s="393">
        <f t="shared" si="46"/>
        <v>5</v>
      </c>
      <c r="AK166" s="392">
        <f t="shared" si="47"/>
        <v>1685</v>
      </c>
      <c r="AL166" s="391">
        <f t="shared" si="41"/>
        <v>33700</v>
      </c>
      <c r="AM166" s="389">
        <f t="shared" si="48"/>
        <v>0.60402020001980394</v>
      </c>
    </row>
    <row r="167" spans="1:39" ht="16" x14ac:dyDescent="0.2">
      <c r="A167" s="2">
        <v>44026</v>
      </c>
      <c r="B167" s="2"/>
      <c r="C167" s="107"/>
      <c r="D167" s="3">
        <v>774</v>
      </c>
      <c r="E167" s="3">
        <v>4</v>
      </c>
      <c r="F167" s="3">
        <f t="shared" si="37"/>
        <v>0.516795865633075</v>
      </c>
      <c r="G167" s="3">
        <v>44</v>
      </c>
      <c r="H167" s="3">
        <v>0</v>
      </c>
      <c r="I167" s="3">
        <f t="shared" si="34"/>
        <v>0</v>
      </c>
      <c r="J167" s="3">
        <f t="shared" si="38"/>
        <v>818</v>
      </c>
      <c r="K167" s="3"/>
      <c r="L167" s="3">
        <f t="shared" si="35"/>
        <v>4</v>
      </c>
      <c r="M167" s="3">
        <f t="shared" si="54"/>
        <v>1815</v>
      </c>
      <c r="N167" s="3">
        <f t="shared" si="55"/>
        <v>0.48899755501222492</v>
      </c>
      <c r="O167" s="25">
        <f t="shared" si="56"/>
        <v>0.7465404224326293</v>
      </c>
      <c r="P167" s="25">
        <f t="shared" si="57"/>
        <v>0.36525210613495701</v>
      </c>
      <c r="Q167" s="25">
        <f t="shared" si="58"/>
        <v>6.3919118573617473</v>
      </c>
      <c r="S167" s="183">
        <v>44026</v>
      </c>
      <c r="T167" s="1">
        <v>44026</v>
      </c>
      <c r="U167" s="184">
        <v>70</v>
      </c>
      <c r="AB167" s="390">
        <v>44026</v>
      </c>
      <c r="AC167" s="3">
        <v>1406</v>
      </c>
      <c r="AD167" s="3">
        <v>6</v>
      </c>
      <c r="AE167" s="391">
        <f t="shared" si="39"/>
        <v>0.42674253200568996</v>
      </c>
      <c r="AF167" s="3">
        <v>67</v>
      </c>
      <c r="AG167" s="3">
        <v>0</v>
      </c>
      <c r="AH167" s="391">
        <f t="shared" si="40"/>
        <v>0</v>
      </c>
      <c r="AI167" s="393">
        <f t="shared" si="46"/>
        <v>1473</v>
      </c>
      <c r="AJ167" s="393">
        <f t="shared" si="46"/>
        <v>6</v>
      </c>
      <c r="AK167" s="392">
        <f t="shared" si="47"/>
        <v>1691</v>
      </c>
      <c r="AL167" s="391">
        <f t="shared" si="41"/>
        <v>28183.333333333332</v>
      </c>
      <c r="AM167" s="389">
        <f t="shared" si="48"/>
        <v>0.62037222333400033</v>
      </c>
    </row>
    <row r="168" spans="1:39" ht="16" x14ac:dyDescent="0.2">
      <c r="A168" s="2">
        <v>44027</v>
      </c>
      <c r="B168" s="2"/>
      <c r="C168" s="107"/>
      <c r="D168" s="3">
        <v>763</v>
      </c>
      <c r="E168" s="3">
        <v>7</v>
      </c>
      <c r="F168" s="3">
        <f t="shared" si="37"/>
        <v>0.91743119266055051</v>
      </c>
      <c r="G168" s="3">
        <v>27</v>
      </c>
      <c r="H168" s="3">
        <v>0</v>
      </c>
      <c r="I168" s="3">
        <f t="shared" si="34"/>
        <v>0</v>
      </c>
      <c r="J168" s="3">
        <f t="shared" si="38"/>
        <v>790</v>
      </c>
      <c r="K168" s="3"/>
      <c r="L168" s="3">
        <f t="shared" si="35"/>
        <v>7</v>
      </c>
      <c r="M168" s="3">
        <f t="shared" si="54"/>
        <v>1822</v>
      </c>
      <c r="N168" s="3">
        <f t="shared" si="55"/>
        <v>0.88607594936708867</v>
      </c>
      <c r="O168" s="25">
        <f t="shared" si="56"/>
        <v>0.83122515359595228</v>
      </c>
      <c r="P168" s="25">
        <f t="shared" si="57"/>
        <v>0.63919118573617473</v>
      </c>
      <c r="Q168" s="25">
        <f t="shared" si="58"/>
        <v>0</v>
      </c>
      <c r="AB168" s="390">
        <v>44027</v>
      </c>
      <c r="AC168" s="3">
        <v>1402</v>
      </c>
      <c r="AD168" s="3">
        <v>10</v>
      </c>
      <c r="AE168" s="391">
        <f t="shared" si="39"/>
        <v>0.71326676176890158</v>
      </c>
      <c r="AF168" s="3">
        <v>45</v>
      </c>
      <c r="AG168" s="3">
        <v>0</v>
      </c>
      <c r="AH168" s="391">
        <f t="shared" si="40"/>
        <v>0</v>
      </c>
      <c r="AI168" s="393">
        <f t="shared" si="46"/>
        <v>1447</v>
      </c>
      <c r="AJ168" s="393">
        <f t="shared" si="46"/>
        <v>10</v>
      </c>
      <c r="AK168" s="392">
        <f t="shared" si="47"/>
        <v>1701</v>
      </c>
      <c r="AL168" s="391">
        <f t="shared" si="41"/>
        <v>17010</v>
      </c>
      <c r="AM168" s="389">
        <f t="shared" si="48"/>
        <v>0.66746363817493526</v>
      </c>
    </row>
    <row r="169" spans="1:39" ht="16" x14ac:dyDescent="0.2">
      <c r="A169" s="2">
        <v>44028</v>
      </c>
      <c r="B169" s="2"/>
      <c r="C169" s="107"/>
      <c r="D169" s="3">
        <v>930</v>
      </c>
      <c r="E169" s="3">
        <v>8</v>
      </c>
      <c r="F169" s="3">
        <f t="shared" si="37"/>
        <v>0.86021505376344087</v>
      </c>
      <c r="G169" s="3">
        <v>18</v>
      </c>
      <c r="H169" s="3">
        <v>1</v>
      </c>
      <c r="I169" s="3">
        <f t="shared" si="34"/>
        <v>5.5555555555555554</v>
      </c>
      <c r="J169" s="3">
        <f t="shared" si="38"/>
        <v>948</v>
      </c>
      <c r="K169" s="3"/>
      <c r="L169" s="3">
        <f t="shared" si="35"/>
        <v>9</v>
      </c>
      <c r="M169" s="3">
        <f t="shared" si="54"/>
        <v>1831</v>
      </c>
      <c r="N169" s="3">
        <f t="shared" si="55"/>
        <v>0.949367088607595</v>
      </c>
      <c r="O169" s="25">
        <f t="shared" si="56"/>
        <v>1.079913606911447</v>
      </c>
      <c r="P169" s="25">
        <f t="shared" si="57"/>
        <v>0.82181723880365321</v>
      </c>
      <c r="Q169" s="25">
        <f t="shared" si="58"/>
        <v>0</v>
      </c>
      <c r="AB169" s="390">
        <v>44028</v>
      </c>
      <c r="AC169" s="3">
        <v>1691</v>
      </c>
      <c r="AD169" s="3">
        <v>10</v>
      </c>
      <c r="AE169" s="391">
        <f t="shared" si="39"/>
        <v>0.59136605558840927</v>
      </c>
      <c r="AF169" s="3">
        <v>25</v>
      </c>
      <c r="AG169" s="3">
        <v>1</v>
      </c>
      <c r="AH169" s="391">
        <f t="shared" si="40"/>
        <v>4</v>
      </c>
      <c r="AI169" s="393">
        <f t="shared" si="46"/>
        <v>1716</v>
      </c>
      <c r="AJ169" s="393">
        <f t="shared" si="46"/>
        <v>11</v>
      </c>
      <c r="AK169" s="392">
        <f t="shared" si="47"/>
        <v>1712</v>
      </c>
      <c r="AL169" s="391">
        <f t="shared" si="41"/>
        <v>15563.636363636362</v>
      </c>
      <c r="AM169" s="389">
        <f t="shared" si="48"/>
        <v>0.91859936334697589</v>
      </c>
    </row>
    <row r="170" spans="1:39" ht="16" x14ac:dyDescent="0.2">
      <c r="A170" s="2">
        <v>44029</v>
      </c>
      <c r="B170" s="2"/>
      <c r="C170" s="107"/>
      <c r="D170" s="3">
        <v>939</v>
      </c>
      <c r="E170" s="3">
        <v>7</v>
      </c>
      <c r="F170" s="3">
        <f t="shared" si="37"/>
        <v>0.7454739084132056</v>
      </c>
      <c r="G170" s="3">
        <v>17</v>
      </c>
      <c r="H170" s="3">
        <v>0</v>
      </c>
      <c r="I170" s="3">
        <f t="shared" si="34"/>
        <v>0</v>
      </c>
      <c r="J170" s="3">
        <f t="shared" si="38"/>
        <v>956</v>
      </c>
      <c r="K170" s="3"/>
      <c r="L170" s="3">
        <f t="shared" si="35"/>
        <v>7</v>
      </c>
      <c r="M170" s="3">
        <f t="shared" si="54"/>
        <v>1838</v>
      </c>
      <c r="N170" s="3">
        <f t="shared" si="55"/>
        <v>0.73221757322175729</v>
      </c>
      <c r="O170" s="25">
        <f t="shared" si="56"/>
        <v>1.1761016151795514</v>
      </c>
      <c r="P170" s="25">
        <f t="shared" si="57"/>
        <v>0.63919118573617473</v>
      </c>
      <c r="Q170" s="25">
        <f t="shared" si="58"/>
        <v>0</v>
      </c>
      <c r="AB170" s="390">
        <v>44029</v>
      </c>
      <c r="AC170" s="3">
        <v>1787</v>
      </c>
      <c r="AD170" s="3">
        <v>15</v>
      </c>
      <c r="AE170" s="391">
        <f t="shared" si="39"/>
        <v>0.83939563514269722</v>
      </c>
      <c r="AF170" s="3">
        <v>21</v>
      </c>
      <c r="AG170" s="3">
        <v>0</v>
      </c>
      <c r="AH170" s="391">
        <f t="shared" si="40"/>
        <v>0</v>
      </c>
      <c r="AI170" s="393">
        <f t="shared" si="46"/>
        <v>1808</v>
      </c>
      <c r="AJ170" s="393">
        <f t="shared" si="46"/>
        <v>15</v>
      </c>
      <c r="AK170" s="392">
        <f t="shared" si="47"/>
        <v>1727</v>
      </c>
      <c r="AL170" s="391">
        <f t="shared" si="41"/>
        <v>11513.333333333334</v>
      </c>
      <c r="AM170" s="389">
        <f t="shared" si="48"/>
        <v>1.0166595472020505</v>
      </c>
    </row>
    <row r="171" spans="1:39" ht="16" x14ac:dyDescent="0.2">
      <c r="A171" s="2">
        <v>44030</v>
      </c>
      <c r="B171" s="2"/>
      <c r="C171" s="107"/>
      <c r="D171" s="3">
        <v>898</v>
      </c>
      <c r="E171" s="3">
        <v>7</v>
      </c>
      <c r="F171" s="3">
        <f t="shared" si="37"/>
        <v>0.77951002227171495</v>
      </c>
      <c r="G171" s="3">
        <v>69</v>
      </c>
      <c r="H171" s="3">
        <v>0</v>
      </c>
      <c r="I171" s="3">
        <f t="shared" si="34"/>
        <v>0</v>
      </c>
      <c r="J171" s="3">
        <f t="shared" si="38"/>
        <v>967</v>
      </c>
      <c r="K171" s="3"/>
      <c r="L171" s="3">
        <f t="shared" si="35"/>
        <v>7</v>
      </c>
      <c r="M171" s="3">
        <f t="shared" si="54"/>
        <v>1845</v>
      </c>
      <c r="N171" s="3">
        <f t="shared" si="55"/>
        <v>0.72388831437435364</v>
      </c>
      <c r="O171" s="25">
        <f t="shared" si="56"/>
        <v>1.318297331639136</v>
      </c>
      <c r="P171" s="25">
        <f t="shared" si="57"/>
        <v>0.63919118573617473</v>
      </c>
      <c r="Q171" s="25">
        <f t="shared" si="58"/>
        <v>0</v>
      </c>
      <c r="AB171" s="390">
        <v>44030</v>
      </c>
      <c r="AC171" s="3">
        <v>1559</v>
      </c>
      <c r="AD171" s="3">
        <v>11</v>
      </c>
      <c r="AE171" s="391">
        <f t="shared" si="39"/>
        <v>0.7055805003207184</v>
      </c>
      <c r="AF171" s="3">
        <v>81</v>
      </c>
      <c r="AG171" s="3">
        <v>0</v>
      </c>
      <c r="AH171" s="391">
        <f t="shared" si="40"/>
        <v>0</v>
      </c>
      <c r="AI171" s="393">
        <f t="shared" si="46"/>
        <v>1640</v>
      </c>
      <c r="AJ171" s="393">
        <f t="shared" si="46"/>
        <v>11</v>
      </c>
      <c r="AK171" s="392">
        <f t="shared" si="47"/>
        <v>1738</v>
      </c>
      <c r="AL171" s="391">
        <f t="shared" si="41"/>
        <v>15800</v>
      </c>
      <c r="AM171" s="389">
        <f t="shared" si="48"/>
        <v>1.1733470366563892</v>
      </c>
    </row>
    <row r="172" spans="1:39" ht="16" x14ac:dyDescent="0.2">
      <c r="A172" s="2">
        <v>44031</v>
      </c>
      <c r="B172" s="2"/>
      <c r="C172" s="107"/>
      <c r="D172" s="3">
        <v>1019</v>
      </c>
      <c r="E172" s="3">
        <v>28</v>
      </c>
      <c r="F172" s="3">
        <f t="shared" si="37"/>
        <v>2.7477919528949948</v>
      </c>
      <c r="G172" s="3">
        <v>12</v>
      </c>
      <c r="H172" s="3">
        <v>0</v>
      </c>
      <c r="I172" s="3">
        <f t="shared" si="34"/>
        <v>0</v>
      </c>
      <c r="J172" s="3">
        <f t="shared" si="38"/>
        <v>1031</v>
      </c>
      <c r="K172" s="3"/>
      <c r="L172" s="3">
        <f t="shared" si="35"/>
        <v>28</v>
      </c>
      <c r="M172" s="3">
        <f t="shared" si="54"/>
        <v>1873</v>
      </c>
      <c r="N172" s="3">
        <f t="shared" si="55"/>
        <v>2.7158098933074686</v>
      </c>
      <c r="O172" s="25">
        <f t="shared" si="56"/>
        <v>1.2784966112138016</v>
      </c>
      <c r="P172" s="25">
        <f t="shared" si="57"/>
        <v>2.5567647429446989</v>
      </c>
      <c r="Q172" s="25">
        <f t="shared" si="58"/>
        <v>0</v>
      </c>
      <c r="AB172" s="390">
        <v>44031</v>
      </c>
      <c r="AC172" s="3">
        <v>2016</v>
      </c>
      <c r="AD172" s="3">
        <v>43</v>
      </c>
      <c r="AE172" s="391">
        <f t="shared" si="39"/>
        <v>2.1329365079365079</v>
      </c>
      <c r="AF172" s="3">
        <v>22</v>
      </c>
      <c r="AG172" s="3">
        <v>0</v>
      </c>
      <c r="AH172" s="391">
        <f t="shared" si="40"/>
        <v>0</v>
      </c>
      <c r="AI172" s="393">
        <f t="shared" si="46"/>
        <v>2038</v>
      </c>
      <c r="AJ172" s="393">
        <f t="shared" si="46"/>
        <v>43</v>
      </c>
      <c r="AK172" s="392">
        <f t="shared" si="47"/>
        <v>1781</v>
      </c>
      <c r="AL172" s="391">
        <f t="shared" si="41"/>
        <v>4141.8604651162786</v>
      </c>
      <c r="AM172" s="389">
        <f t="shared" si="48"/>
        <v>1.1909719330390605</v>
      </c>
    </row>
    <row r="173" spans="1:39" ht="16" x14ac:dyDescent="0.2">
      <c r="A173" s="2">
        <v>44032</v>
      </c>
      <c r="B173" s="2"/>
      <c r="C173" s="107"/>
      <c r="D173" s="3">
        <v>846</v>
      </c>
      <c r="E173" s="3">
        <v>12</v>
      </c>
      <c r="F173" s="3">
        <f t="shared" si="37"/>
        <v>1.4184397163120568</v>
      </c>
      <c r="G173" s="3">
        <v>21</v>
      </c>
      <c r="H173" s="3">
        <v>1</v>
      </c>
      <c r="I173" s="3">
        <f t="shared" si="34"/>
        <v>4.7619047619047619</v>
      </c>
      <c r="J173" s="3">
        <f t="shared" si="38"/>
        <v>867</v>
      </c>
      <c r="K173" s="3"/>
      <c r="L173" s="3">
        <f t="shared" si="35"/>
        <v>13</v>
      </c>
      <c r="M173" s="3">
        <f t="shared" si="54"/>
        <v>1886</v>
      </c>
      <c r="N173" s="3">
        <f t="shared" si="55"/>
        <v>1.4994232987312572</v>
      </c>
      <c r="O173" s="25">
        <f t="shared" si="56"/>
        <v>1.2806665638018824</v>
      </c>
      <c r="P173" s="25">
        <f t="shared" si="57"/>
        <v>1.1870693449386103</v>
      </c>
      <c r="Q173" s="25">
        <f t="shared" si="58"/>
        <v>0</v>
      </c>
      <c r="AB173" s="390">
        <v>44032</v>
      </c>
      <c r="AC173" s="3">
        <v>1548</v>
      </c>
      <c r="AD173" s="3">
        <v>22</v>
      </c>
      <c r="AE173" s="391">
        <f t="shared" si="39"/>
        <v>1.421188630490956</v>
      </c>
      <c r="AF173" s="3">
        <v>35</v>
      </c>
      <c r="AG173" s="3">
        <v>1</v>
      </c>
      <c r="AH173" s="391">
        <f t="shared" si="40"/>
        <v>2.8571428571428572</v>
      </c>
      <c r="AI173" s="393">
        <f t="shared" si="46"/>
        <v>1583</v>
      </c>
      <c r="AJ173" s="393">
        <f t="shared" si="46"/>
        <v>23</v>
      </c>
      <c r="AK173" s="392">
        <f t="shared" si="47"/>
        <v>1804</v>
      </c>
      <c r="AL173" s="391">
        <f t="shared" si="41"/>
        <v>7843.4782608695659</v>
      </c>
      <c r="AM173" s="389">
        <f t="shared" si="48"/>
        <v>1.2427022518765638</v>
      </c>
    </row>
    <row r="174" spans="1:39" ht="16" x14ac:dyDescent="0.2">
      <c r="A174" s="2">
        <v>44033</v>
      </c>
      <c r="B174" s="2"/>
      <c r="C174" s="107"/>
      <c r="D174" s="3">
        <v>733</v>
      </c>
      <c r="E174" s="3">
        <v>11</v>
      </c>
      <c r="F174" s="3">
        <f t="shared" si="37"/>
        <v>1.5006821282401093</v>
      </c>
      <c r="G174" s="3">
        <v>4</v>
      </c>
      <c r="H174" s="3">
        <v>1</v>
      </c>
      <c r="I174" s="3">
        <f t="shared" si="34"/>
        <v>25</v>
      </c>
      <c r="J174" s="3">
        <f t="shared" si="38"/>
        <v>737</v>
      </c>
      <c r="K174" s="3"/>
      <c r="L174" s="3">
        <f t="shared" si="35"/>
        <v>12</v>
      </c>
      <c r="M174" s="3">
        <f t="shared" si="54"/>
        <v>1898</v>
      </c>
      <c r="N174" s="3">
        <f t="shared" si="55"/>
        <v>1.6282225237449117</v>
      </c>
      <c r="O174" s="25">
        <f t="shared" si="56"/>
        <v>1.3207263995197358</v>
      </c>
      <c r="P174" s="25">
        <f t="shared" si="57"/>
        <v>1.0957563184048711</v>
      </c>
      <c r="Q174" s="25">
        <f t="shared" si="58"/>
        <v>0</v>
      </c>
      <c r="AB174" s="390">
        <v>44033</v>
      </c>
      <c r="AC174" s="3">
        <v>1429</v>
      </c>
      <c r="AD174" s="3">
        <v>24</v>
      </c>
      <c r="AE174" s="391">
        <f t="shared" si="39"/>
        <v>1.6794961511546536</v>
      </c>
      <c r="AF174" s="3">
        <v>15</v>
      </c>
      <c r="AG174" s="3">
        <v>0</v>
      </c>
      <c r="AH174" s="391">
        <f t="shared" si="40"/>
        <v>0</v>
      </c>
      <c r="AI174" s="393">
        <f t="shared" si="46"/>
        <v>1444</v>
      </c>
      <c r="AJ174" s="393">
        <f t="shared" si="46"/>
        <v>24</v>
      </c>
      <c r="AK174" s="392">
        <f t="shared" si="47"/>
        <v>1828</v>
      </c>
      <c r="AL174" s="391">
        <f t="shared" si="41"/>
        <v>7616.666666666667</v>
      </c>
      <c r="AM174" s="389">
        <f t="shared" si="48"/>
        <v>1.2926829268292683</v>
      </c>
    </row>
    <row r="175" spans="1:39" ht="16" x14ac:dyDescent="0.2">
      <c r="A175" s="2">
        <v>44034</v>
      </c>
      <c r="B175" s="2"/>
      <c r="C175" s="107"/>
      <c r="D175" s="316">
        <v>976</v>
      </c>
      <c r="E175" s="316">
        <v>7</v>
      </c>
      <c r="F175" s="3">
        <f t="shared" si="37"/>
        <v>0.71721311475409832</v>
      </c>
      <c r="G175" s="316">
        <v>10</v>
      </c>
      <c r="H175" s="316">
        <v>0</v>
      </c>
      <c r="I175" s="3">
        <f t="shared" si="34"/>
        <v>0</v>
      </c>
      <c r="J175" s="3">
        <f t="shared" si="38"/>
        <v>986</v>
      </c>
      <c r="K175" s="3"/>
      <c r="L175" s="3">
        <f t="shared" si="35"/>
        <v>7</v>
      </c>
      <c r="M175" s="3">
        <f t="shared" si="54"/>
        <v>1905</v>
      </c>
      <c r="N175" s="3">
        <f t="shared" si="55"/>
        <v>0.70993914807302227</v>
      </c>
      <c r="O175" s="25">
        <f t="shared" si="56"/>
        <v>1.3070077864293661</v>
      </c>
      <c r="P175" s="25">
        <f t="shared" si="57"/>
        <v>0.63919118573617473</v>
      </c>
      <c r="Q175" s="25">
        <f t="shared" si="58"/>
        <v>0</v>
      </c>
      <c r="AB175" s="390">
        <v>44034</v>
      </c>
      <c r="AC175" s="3">
        <v>1762</v>
      </c>
      <c r="AD175" s="3">
        <v>16</v>
      </c>
      <c r="AE175" s="391">
        <f t="shared" si="39"/>
        <v>0.90805902383654935</v>
      </c>
      <c r="AF175" s="3">
        <v>16</v>
      </c>
      <c r="AG175" s="3">
        <v>0</v>
      </c>
      <c r="AH175" s="391">
        <f t="shared" si="40"/>
        <v>0</v>
      </c>
      <c r="AI175" s="393">
        <f t="shared" si="46"/>
        <v>1778</v>
      </c>
      <c r="AJ175" s="393">
        <f t="shared" si="46"/>
        <v>16</v>
      </c>
      <c r="AK175" s="392">
        <f t="shared" si="47"/>
        <v>1844</v>
      </c>
      <c r="AL175" s="391">
        <f t="shared" si="41"/>
        <v>11525</v>
      </c>
      <c r="AM175" s="389">
        <f t="shared" si="48"/>
        <v>1.2588693064774548</v>
      </c>
    </row>
    <row r="176" spans="1:39" ht="16" x14ac:dyDescent="0.2">
      <c r="A176" s="2">
        <v>44035</v>
      </c>
      <c r="B176" s="2"/>
      <c r="C176" s="107"/>
      <c r="D176" s="316">
        <v>917</v>
      </c>
      <c r="E176" s="316">
        <v>9</v>
      </c>
      <c r="F176" s="3">
        <f t="shared" si="37"/>
        <v>0.98146128680479827</v>
      </c>
      <c r="G176" s="316">
        <v>20</v>
      </c>
      <c r="H176" s="316">
        <v>0</v>
      </c>
      <c r="I176" s="3">
        <f t="shared" si="34"/>
        <v>0</v>
      </c>
      <c r="J176" s="3">
        <f t="shared" si="38"/>
        <v>937</v>
      </c>
      <c r="K176" s="3"/>
      <c r="L176" s="3">
        <f t="shared" si="35"/>
        <v>9</v>
      </c>
      <c r="M176" s="3">
        <f t="shared" si="54"/>
        <v>1914</v>
      </c>
      <c r="N176" s="3">
        <f t="shared" si="55"/>
        <v>0.96051227321237997</v>
      </c>
      <c r="O176" s="25">
        <f>(L173+L174+L175+L176+L177+L178+L179)/(J173+J174+J175+J176+J177+J178+J179)*100</f>
        <v>1.0192837465564737</v>
      </c>
      <c r="P176" s="25">
        <f t="shared" si="57"/>
        <v>0.82181723880365321</v>
      </c>
      <c r="Q176" s="25">
        <f t="shared" si="58"/>
        <v>0</v>
      </c>
      <c r="AB176" s="390">
        <v>44035</v>
      </c>
      <c r="AC176" s="3">
        <v>1667</v>
      </c>
      <c r="AD176" s="3">
        <v>17</v>
      </c>
      <c r="AE176" s="391">
        <f t="shared" si="39"/>
        <v>1.0197960407918416</v>
      </c>
      <c r="AF176" s="3">
        <v>32</v>
      </c>
      <c r="AG176" s="3">
        <v>0</v>
      </c>
      <c r="AH176" s="391">
        <f t="shared" si="40"/>
        <v>0</v>
      </c>
      <c r="AI176" s="393">
        <f t="shared" si="46"/>
        <v>1699</v>
      </c>
      <c r="AJ176" s="393">
        <f t="shared" si="46"/>
        <v>17</v>
      </c>
      <c r="AK176" s="392">
        <f t="shared" si="47"/>
        <v>1861</v>
      </c>
      <c r="AL176" s="391">
        <f t="shared" si="41"/>
        <v>10947.058823529411</v>
      </c>
      <c r="AM176" s="389">
        <f t="shared" si="48"/>
        <v>1.1114541525162087</v>
      </c>
    </row>
    <row r="177" spans="1:39" ht="16" x14ac:dyDescent="0.2">
      <c r="A177" s="2">
        <v>44036</v>
      </c>
      <c r="B177" s="2"/>
      <c r="C177" s="107"/>
      <c r="D177" s="316">
        <v>1103</v>
      </c>
      <c r="E177" s="316">
        <v>12</v>
      </c>
      <c r="F177" s="3">
        <f t="shared" si="37"/>
        <v>1.0879419764279239</v>
      </c>
      <c r="G177" s="316">
        <v>35</v>
      </c>
      <c r="H177" s="316">
        <v>0</v>
      </c>
      <c r="I177" s="3">
        <f t="shared" si="34"/>
        <v>0</v>
      </c>
      <c r="J177" s="3">
        <f t="shared" si="38"/>
        <v>1138</v>
      </c>
      <c r="K177" s="3"/>
      <c r="L177" s="3">
        <f t="shared" si="35"/>
        <v>12</v>
      </c>
      <c r="M177" s="3">
        <f t="shared" si="54"/>
        <v>1926</v>
      </c>
      <c r="N177" s="3">
        <f t="shared" si="55"/>
        <v>1.0544815465729349</v>
      </c>
      <c r="O177" s="25"/>
      <c r="P177" s="25">
        <f t="shared" si="57"/>
        <v>1.0957563184048711</v>
      </c>
      <c r="Q177" s="25">
        <f t="shared" si="58"/>
        <v>0</v>
      </c>
      <c r="AB177" s="390">
        <v>44036</v>
      </c>
      <c r="AC177" s="3">
        <v>2035</v>
      </c>
      <c r="AD177" s="3">
        <v>25</v>
      </c>
      <c r="AE177" s="391">
        <f t="shared" si="39"/>
        <v>1.2285012285012284</v>
      </c>
      <c r="AF177" s="3">
        <v>83</v>
      </c>
      <c r="AG177" s="3">
        <v>0</v>
      </c>
      <c r="AH177" s="391">
        <f t="shared" si="40"/>
        <v>0</v>
      </c>
      <c r="AI177" s="393">
        <f t="shared" si="46"/>
        <v>2118</v>
      </c>
      <c r="AJ177" s="393">
        <f t="shared" si="46"/>
        <v>25</v>
      </c>
      <c r="AK177" s="392">
        <f t="shared" si="47"/>
        <v>1886</v>
      </c>
      <c r="AL177" s="391">
        <f t="shared" si="41"/>
        <v>7544</v>
      </c>
      <c r="AM177" s="389">
        <f t="shared" si="48"/>
        <v>1.0387012387474033</v>
      </c>
    </row>
    <row r="178" spans="1:39" ht="16" x14ac:dyDescent="0.2">
      <c r="A178" s="2">
        <v>44037</v>
      </c>
      <c r="B178" s="2"/>
      <c r="C178" s="107"/>
      <c r="D178" s="316">
        <v>1272</v>
      </c>
      <c r="E178" s="316">
        <v>13</v>
      </c>
      <c r="F178" s="3">
        <f t="shared" si="37"/>
        <v>1.0220125786163521</v>
      </c>
      <c r="G178" s="316">
        <v>224</v>
      </c>
      <c r="H178" s="316">
        <v>0</v>
      </c>
      <c r="I178" s="3">
        <f t="shared" si="34"/>
        <v>0</v>
      </c>
      <c r="J178" s="3">
        <f t="shared" si="38"/>
        <v>1496</v>
      </c>
      <c r="K178" s="3"/>
      <c r="L178" s="3">
        <f t="shared" si="35"/>
        <v>13</v>
      </c>
      <c r="M178" s="3">
        <f t="shared" si="54"/>
        <v>1939</v>
      </c>
      <c r="N178" s="3">
        <f t="shared" si="55"/>
        <v>0.86898395721925137</v>
      </c>
      <c r="O178" s="25"/>
      <c r="P178" s="25">
        <f t="shared" si="57"/>
        <v>1.1870693449386103</v>
      </c>
      <c r="Q178" s="25">
        <f t="shared" si="58"/>
        <v>0</v>
      </c>
      <c r="AB178" s="390">
        <v>44037</v>
      </c>
      <c r="AC178" s="3">
        <v>2128</v>
      </c>
      <c r="AD178" s="3">
        <v>17</v>
      </c>
      <c r="AE178" s="391">
        <f t="shared" si="39"/>
        <v>0.79887218045112773</v>
      </c>
      <c r="AF178" s="3">
        <v>319</v>
      </c>
      <c r="AG178" s="3">
        <v>0</v>
      </c>
      <c r="AH178" s="391">
        <f t="shared" si="40"/>
        <v>0</v>
      </c>
      <c r="AI178" s="393">
        <f t="shared" si="46"/>
        <v>2447</v>
      </c>
      <c r="AJ178" s="393">
        <f t="shared" si="46"/>
        <v>17</v>
      </c>
      <c r="AK178" s="392">
        <f t="shared" si="47"/>
        <v>1903</v>
      </c>
      <c r="AL178" s="391">
        <f t="shared" si="41"/>
        <v>11194.117647058823</v>
      </c>
      <c r="AM178" s="389">
        <f t="shared" si="48"/>
        <v>0.93379257558362028</v>
      </c>
    </row>
    <row r="179" spans="1:39" ht="16" x14ac:dyDescent="0.2">
      <c r="A179" s="2">
        <v>44038</v>
      </c>
      <c r="B179" s="2"/>
      <c r="C179" s="107"/>
      <c r="D179" s="316">
        <v>1059</v>
      </c>
      <c r="E179" s="316">
        <v>8</v>
      </c>
      <c r="F179" s="3">
        <f t="shared" si="37"/>
        <v>0.75542965061378664</v>
      </c>
      <c r="G179" s="316">
        <v>40</v>
      </c>
      <c r="H179" s="316">
        <v>0</v>
      </c>
      <c r="I179" s="3">
        <f t="shared" si="34"/>
        <v>0</v>
      </c>
      <c r="J179" s="3">
        <f t="shared" si="38"/>
        <v>1099</v>
      </c>
      <c r="K179" s="3"/>
      <c r="L179" s="3">
        <f t="shared" si="35"/>
        <v>8</v>
      </c>
      <c r="M179" s="3">
        <f t="shared" si="54"/>
        <v>1947</v>
      </c>
      <c r="N179" s="3">
        <f t="shared" si="55"/>
        <v>0.72793448589626941</v>
      </c>
      <c r="O179" s="25"/>
      <c r="P179" s="25">
        <f t="shared" si="57"/>
        <v>0.73050421226991402</v>
      </c>
      <c r="Q179" s="25">
        <f t="shared" si="58"/>
        <v>0</v>
      </c>
      <c r="AB179" s="390">
        <v>44038</v>
      </c>
      <c r="AC179" s="3">
        <v>1815</v>
      </c>
      <c r="AD179" s="3">
        <v>22</v>
      </c>
      <c r="AE179" s="391">
        <f t="shared" si="39"/>
        <v>1.2121212121212122</v>
      </c>
      <c r="AF179" s="3">
        <v>72</v>
      </c>
      <c r="AG179" s="3">
        <v>0</v>
      </c>
      <c r="AH179" s="391">
        <f t="shared" si="40"/>
        <v>0</v>
      </c>
      <c r="AI179" s="393">
        <f t="shared" si="46"/>
        <v>1887</v>
      </c>
      <c r="AJ179" s="393">
        <f t="shared" si="46"/>
        <v>22</v>
      </c>
      <c r="AK179" s="392">
        <f t="shared" si="47"/>
        <v>1925</v>
      </c>
      <c r="AL179" s="391">
        <f t="shared" si="41"/>
        <v>8750</v>
      </c>
      <c r="AM179" s="389">
        <f t="shared" si="48"/>
        <v>0.8826774549466716</v>
      </c>
    </row>
    <row r="180" spans="1:39" ht="16" x14ac:dyDescent="0.2">
      <c r="A180" s="2">
        <v>44039</v>
      </c>
      <c r="B180" s="2"/>
      <c r="C180" s="107"/>
      <c r="D180" s="3"/>
      <c r="E180" s="3"/>
      <c r="F180" s="3" t="e">
        <f t="shared" si="37"/>
        <v>#DIV/0!</v>
      </c>
      <c r="G180" s="3"/>
      <c r="H180" s="3"/>
      <c r="I180" s="3" t="e">
        <f t="shared" si="34"/>
        <v>#DIV/0!</v>
      </c>
      <c r="J180" s="3">
        <f t="shared" si="38"/>
        <v>0</v>
      </c>
      <c r="K180" s="3"/>
      <c r="L180" s="3">
        <f t="shared" si="35"/>
        <v>0</v>
      </c>
      <c r="M180" s="3"/>
      <c r="N180" s="3"/>
      <c r="AB180" s="390">
        <v>44039</v>
      </c>
      <c r="AC180" s="3">
        <v>1600</v>
      </c>
      <c r="AD180" s="3">
        <v>14</v>
      </c>
      <c r="AE180" s="391">
        <f t="shared" si="39"/>
        <v>0.87500000000000011</v>
      </c>
      <c r="AF180" s="3">
        <v>24</v>
      </c>
      <c r="AG180" s="3">
        <v>0</v>
      </c>
      <c r="AH180" s="391">
        <f t="shared" si="40"/>
        <v>0</v>
      </c>
      <c r="AI180" s="393">
        <f t="shared" si="46"/>
        <v>1624</v>
      </c>
      <c r="AJ180" s="393">
        <f t="shared" si="46"/>
        <v>14</v>
      </c>
      <c r="AK180" s="392">
        <f t="shared" si="47"/>
        <v>1939</v>
      </c>
      <c r="AL180" s="391">
        <f t="shared" si="41"/>
        <v>13850</v>
      </c>
      <c r="AM180" s="389">
        <f t="shared" si="48"/>
        <v>0.86213090020834837</v>
      </c>
    </row>
    <row r="181" spans="1:39" ht="16" x14ac:dyDescent="0.2">
      <c r="A181" s="2">
        <v>44040</v>
      </c>
      <c r="B181" s="2"/>
      <c r="C181" s="107"/>
      <c r="D181" s="3"/>
      <c r="E181" s="3"/>
      <c r="F181" s="3" t="e">
        <f t="shared" si="37"/>
        <v>#DIV/0!</v>
      </c>
      <c r="G181" s="3"/>
      <c r="H181" s="3"/>
      <c r="I181" s="3" t="e">
        <f t="shared" si="34"/>
        <v>#DIV/0!</v>
      </c>
      <c r="J181" s="3">
        <f t="shared" si="38"/>
        <v>0</v>
      </c>
      <c r="K181" s="3"/>
      <c r="L181" s="3">
        <f t="shared" si="35"/>
        <v>0</v>
      </c>
      <c r="M181" s="3"/>
      <c r="N181" s="3"/>
      <c r="AB181" s="390">
        <v>44040</v>
      </c>
      <c r="AC181" s="3">
        <v>1488</v>
      </c>
      <c r="AD181" s="3">
        <v>11</v>
      </c>
      <c r="AE181" s="391">
        <f t="shared" si="39"/>
        <v>0.739247311827957</v>
      </c>
      <c r="AF181" s="3">
        <v>24</v>
      </c>
      <c r="AG181" s="3">
        <v>0</v>
      </c>
      <c r="AH181" s="391">
        <f t="shared" si="40"/>
        <v>0</v>
      </c>
      <c r="AI181" s="393">
        <f t="shared" si="46"/>
        <v>1512</v>
      </c>
      <c r="AJ181" s="393">
        <f t="shared" si="46"/>
        <v>11</v>
      </c>
      <c r="AK181" s="392">
        <f t="shared" si="47"/>
        <v>1950</v>
      </c>
      <c r="AL181" s="391">
        <f t="shared" si="41"/>
        <v>17727.272727272728</v>
      </c>
      <c r="AM181" s="389">
        <f t="shared" si="48"/>
        <v>0.79224729433401719</v>
      </c>
    </row>
    <row r="182" spans="1:39" ht="16" x14ac:dyDescent="0.2">
      <c r="A182" s="2">
        <v>44041</v>
      </c>
      <c r="B182" s="2"/>
      <c r="C182" s="107"/>
      <c r="D182" s="3"/>
      <c r="E182" s="3"/>
      <c r="F182" s="3" t="e">
        <f t="shared" si="37"/>
        <v>#DIV/0!</v>
      </c>
      <c r="G182" s="3"/>
      <c r="H182" s="3"/>
      <c r="I182" s="3" t="e">
        <f t="shared" si="34"/>
        <v>#DIV/0!</v>
      </c>
      <c r="J182" s="3">
        <f t="shared" si="38"/>
        <v>0</v>
      </c>
      <c r="K182" s="3"/>
      <c r="L182" s="3">
        <f t="shared" si="35"/>
        <v>0</v>
      </c>
      <c r="M182" s="3"/>
      <c r="N182" s="3"/>
      <c r="AB182" s="390">
        <v>44041</v>
      </c>
      <c r="AC182" s="3">
        <v>2255</v>
      </c>
      <c r="AD182" s="3">
        <v>14</v>
      </c>
      <c r="AE182" s="391">
        <f t="shared" si="39"/>
        <v>0.62084257206208426</v>
      </c>
      <c r="AF182" s="3">
        <v>53</v>
      </c>
      <c r="AG182" s="3">
        <v>0</v>
      </c>
      <c r="AH182" s="391">
        <f t="shared" si="40"/>
        <v>0</v>
      </c>
      <c r="AI182" s="393">
        <f t="shared" si="46"/>
        <v>2308</v>
      </c>
      <c r="AJ182" s="393">
        <f t="shared" si="46"/>
        <v>14</v>
      </c>
      <c r="AK182" s="392">
        <f t="shared" si="47"/>
        <v>1964</v>
      </c>
      <c r="AL182" s="391">
        <f t="shared" si="41"/>
        <v>14028.571428571428</v>
      </c>
      <c r="AM182" s="389">
        <f t="shared" si="48"/>
        <v>0.78334825425246202</v>
      </c>
    </row>
    <row r="183" spans="1:39" ht="16" x14ac:dyDescent="0.2">
      <c r="A183" s="2">
        <v>44042</v>
      </c>
      <c r="B183" s="2"/>
      <c r="C183" s="107"/>
      <c r="D183" s="3"/>
      <c r="E183" s="3"/>
      <c r="F183" s="3" t="e">
        <f t="shared" si="37"/>
        <v>#DIV/0!</v>
      </c>
      <c r="G183" s="3"/>
      <c r="H183" s="3"/>
      <c r="I183" s="3" t="e">
        <f t="shared" si="34"/>
        <v>#DIV/0!</v>
      </c>
      <c r="J183" s="3">
        <f t="shared" si="38"/>
        <v>0</v>
      </c>
      <c r="K183" s="3"/>
      <c r="L183" s="3">
        <f t="shared" si="35"/>
        <v>0</v>
      </c>
      <c r="M183" s="3"/>
      <c r="N183" s="3"/>
      <c r="AB183" s="390">
        <v>44042</v>
      </c>
      <c r="AC183" s="3">
        <v>1889</v>
      </c>
      <c r="AD183" s="3">
        <v>17</v>
      </c>
      <c r="AE183" s="391">
        <f t="shared" si="39"/>
        <v>0.89994706193753315</v>
      </c>
      <c r="AF183" s="3">
        <v>134</v>
      </c>
      <c r="AG183" s="3">
        <v>0</v>
      </c>
      <c r="AH183" s="391">
        <f t="shared" si="40"/>
        <v>0</v>
      </c>
      <c r="AI183" s="393">
        <f t="shared" si="46"/>
        <v>2023</v>
      </c>
      <c r="AJ183" s="393">
        <f t="shared" si="46"/>
        <v>17</v>
      </c>
      <c r="AK183" s="392">
        <f t="shared" si="47"/>
        <v>1981</v>
      </c>
      <c r="AL183" s="391">
        <f t="shared" si="41"/>
        <v>11652.941176470589</v>
      </c>
      <c r="AM183" s="389">
        <f t="shared" si="48"/>
        <v>0.66827259305307329</v>
      </c>
    </row>
    <row r="184" spans="1:39" ht="16" x14ac:dyDescent="0.2">
      <c r="A184" s="2">
        <v>44043</v>
      </c>
      <c r="B184" s="2"/>
      <c r="C184" s="107"/>
      <c r="D184" s="3"/>
      <c r="E184" s="3"/>
      <c r="F184" s="3" t="e">
        <f t="shared" si="37"/>
        <v>#DIV/0!</v>
      </c>
      <c r="G184" s="3"/>
      <c r="H184" s="3"/>
      <c r="I184" s="3" t="e">
        <f t="shared" si="34"/>
        <v>#DIV/0!</v>
      </c>
      <c r="J184" s="3">
        <f t="shared" si="38"/>
        <v>0</v>
      </c>
      <c r="K184" s="3"/>
      <c r="L184" s="3">
        <f t="shared" si="35"/>
        <v>0</v>
      </c>
      <c r="M184" s="3"/>
      <c r="N184" s="3"/>
      <c r="AB184" s="390">
        <v>44043</v>
      </c>
      <c r="AC184" s="3">
        <v>2129</v>
      </c>
      <c r="AD184" s="3">
        <v>17</v>
      </c>
      <c r="AE184" s="391">
        <f t="shared" si="39"/>
        <v>0.7984969469234382</v>
      </c>
      <c r="AF184" s="3">
        <v>207</v>
      </c>
      <c r="AG184" s="3">
        <v>0</v>
      </c>
      <c r="AH184" s="391">
        <f t="shared" si="40"/>
        <v>0</v>
      </c>
      <c r="AI184" s="393">
        <f t="shared" si="46"/>
        <v>2336</v>
      </c>
      <c r="AJ184" s="393">
        <f t="shared" si="46"/>
        <v>17</v>
      </c>
      <c r="AK184" s="392">
        <f t="shared" si="47"/>
        <v>1998</v>
      </c>
      <c r="AL184" s="391">
        <f t="shared" si="41"/>
        <v>11752.941176470589</v>
      </c>
      <c r="AM184" s="389">
        <f t="shared" si="48"/>
        <v>0.67725550270095947</v>
      </c>
    </row>
    <row r="185" spans="1:39" ht="16" x14ac:dyDescent="0.2">
      <c r="A185" s="2">
        <v>44044</v>
      </c>
      <c r="B185" s="2"/>
      <c r="C185" s="107"/>
      <c r="D185" s="3"/>
      <c r="E185" s="3"/>
      <c r="F185" s="3" t="e">
        <f t="shared" si="37"/>
        <v>#DIV/0!</v>
      </c>
      <c r="G185" s="3"/>
      <c r="H185" s="3"/>
      <c r="I185" s="3" t="e">
        <f t="shared" si="34"/>
        <v>#DIV/0!</v>
      </c>
      <c r="J185" s="3">
        <f t="shared" si="38"/>
        <v>0</v>
      </c>
      <c r="K185" s="3"/>
      <c r="L185" s="3">
        <f t="shared" si="35"/>
        <v>0</v>
      </c>
      <c r="M185" s="3"/>
      <c r="N185" s="3"/>
      <c r="AB185" s="390">
        <v>44044</v>
      </c>
      <c r="AC185" s="3">
        <v>1631</v>
      </c>
      <c r="AD185" s="3">
        <v>9</v>
      </c>
      <c r="AE185" s="391">
        <f t="shared" si="39"/>
        <v>0.55180870631514412</v>
      </c>
      <c r="AF185" s="3">
        <v>83</v>
      </c>
      <c r="AG185" s="3">
        <v>1</v>
      </c>
      <c r="AH185" s="391">
        <f t="shared" si="40"/>
        <v>1.2048192771084338</v>
      </c>
      <c r="AI185" s="393">
        <f t="shared" si="46"/>
        <v>1714</v>
      </c>
      <c r="AJ185" s="393">
        <f t="shared" si="46"/>
        <v>10</v>
      </c>
      <c r="AK185" s="392">
        <f t="shared" si="47"/>
        <v>2008</v>
      </c>
      <c r="AL185" s="391">
        <f t="shared" si="41"/>
        <v>20080</v>
      </c>
      <c r="AM185" s="389">
        <f t="shared" si="48"/>
        <v>0.66114385853114543</v>
      </c>
    </row>
    <row r="186" spans="1:39" ht="16" x14ac:dyDescent="0.2">
      <c r="A186" s="2">
        <v>44045</v>
      </c>
      <c r="B186" s="2"/>
      <c r="C186" s="107"/>
      <c r="D186" s="3"/>
      <c r="E186" s="3"/>
      <c r="F186" s="3" t="e">
        <f t="shared" si="37"/>
        <v>#DIV/0!</v>
      </c>
      <c r="G186" s="3"/>
      <c r="H186" s="3"/>
      <c r="I186" s="3" t="e">
        <f t="shared" si="34"/>
        <v>#DIV/0!</v>
      </c>
      <c r="J186" s="3">
        <f t="shared" si="38"/>
        <v>0</v>
      </c>
      <c r="K186" s="3"/>
      <c r="L186" s="3">
        <f t="shared" si="35"/>
        <v>0</v>
      </c>
      <c r="M186" s="3"/>
      <c r="N186" s="3"/>
      <c r="AB186" s="390">
        <v>44045</v>
      </c>
      <c r="AC186" s="3">
        <v>1341</v>
      </c>
      <c r="AD186" s="3">
        <v>3</v>
      </c>
      <c r="AE186" s="391">
        <f t="shared" si="39"/>
        <v>0.22371364653243847</v>
      </c>
      <c r="AF186" s="3">
        <v>11</v>
      </c>
      <c r="AG186" s="3">
        <v>0</v>
      </c>
      <c r="AH186" s="391">
        <f t="shared" si="40"/>
        <v>0</v>
      </c>
      <c r="AI186" s="393">
        <f t="shared" si="46"/>
        <v>1352</v>
      </c>
      <c r="AJ186" s="393">
        <f t="shared" si="46"/>
        <v>3</v>
      </c>
      <c r="AK186" s="392">
        <f t="shared" si="47"/>
        <v>2011</v>
      </c>
      <c r="AL186" s="391">
        <f t="shared" si="41"/>
        <v>67033.333333333343</v>
      </c>
      <c r="AM186" s="389">
        <f t="shared" si="48"/>
        <v>0.64700445340727675</v>
      </c>
    </row>
    <row r="187" spans="1:39" ht="16" x14ac:dyDescent="0.2">
      <c r="A187" s="2">
        <v>44046</v>
      </c>
      <c r="B187" s="2"/>
      <c r="C187" s="107"/>
      <c r="D187" s="3"/>
      <c r="E187" s="3"/>
      <c r="F187" s="3" t="e">
        <f t="shared" si="37"/>
        <v>#DIV/0!</v>
      </c>
      <c r="G187" s="3"/>
      <c r="H187" s="3"/>
      <c r="I187" s="3" t="e">
        <f t="shared" si="34"/>
        <v>#DIV/0!</v>
      </c>
      <c r="J187" s="3">
        <f t="shared" si="38"/>
        <v>0</v>
      </c>
      <c r="K187" s="3"/>
      <c r="L187" s="3">
        <f t="shared" si="35"/>
        <v>0</v>
      </c>
      <c r="M187" s="3"/>
      <c r="N187" s="3"/>
      <c r="AB187" s="390">
        <v>44046</v>
      </c>
      <c r="AC187" s="3">
        <v>1110</v>
      </c>
      <c r="AD187" s="3">
        <v>12</v>
      </c>
      <c r="AE187" s="391">
        <f t="shared" si="39"/>
        <v>1.0810810810810811</v>
      </c>
      <c r="AF187" s="3">
        <v>48</v>
      </c>
      <c r="AG187" s="3">
        <v>0</v>
      </c>
      <c r="AH187" s="391">
        <f t="shared" si="40"/>
        <v>0</v>
      </c>
      <c r="AI187" s="393">
        <f t="shared" si="46"/>
        <v>1158</v>
      </c>
      <c r="AJ187" s="393">
        <f t="shared" si="46"/>
        <v>12</v>
      </c>
      <c r="AK187" s="392">
        <f t="shared" si="47"/>
        <v>2023</v>
      </c>
      <c r="AL187" s="391">
        <f t="shared" si="41"/>
        <v>16858.333333333336</v>
      </c>
      <c r="AM187" s="389">
        <f t="shared" si="48"/>
        <v>0.55531453362255967</v>
      </c>
    </row>
    <row r="188" spans="1:39" ht="16" x14ac:dyDescent="0.2">
      <c r="A188" s="2">
        <v>44047</v>
      </c>
      <c r="B188" s="2"/>
      <c r="C188" s="107"/>
      <c r="D188" s="3"/>
      <c r="E188" s="3"/>
      <c r="F188" s="3" t="e">
        <f t="shared" si="37"/>
        <v>#DIV/0!</v>
      </c>
      <c r="G188" s="3"/>
      <c r="H188" s="3"/>
      <c r="I188" s="3" t="e">
        <f t="shared" si="34"/>
        <v>#DIV/0!</v>
      </c>
      <c r="J188" s="3">
        <f t="shared" si="38"/>
        <v>0</v>
      </c>
      <c r="K188" s="3"/>
      <c r="L188" s="3">
        <f t="shared" si="35"/>
        <v>0</v>
      </c>
      <c r="M188" s="3"/>
      <c r="N188" s="3"/>
      <c r="AB188" s="390">
        <v>44047</v>
      </c>
      <c r="AC188" s="3">
        <v>1651</v>
      </c>
      <c r="AD188" s="3">
        <v>10</v>
      </c>
      <c r="AE188" s="391">
        <f t="shared" si="39"/>
        <v>0.60569351907934588</v>
      </c>
      <c r="AF188" s="3">
        <v>12</v>
      </c>
      <c r="AG188" s="3">
        <v>0</v>
      </c>
      <c r="AH188" s="391">
        <f t="shared" si="40"/>
        <v>0</v>
      </c>
      <c r="AI188" s="393">
        <f t="shared" si="46"/>
        <v>1663</v>
      </c>
      <c r="AJ188" s="393">
        <f t="shared" si="46"/>
        <v>10</v>
      </c>
      <c r="AK188" s="392">
        <f t="shared" si="47"/>
        <v>2033</v>
      </c>
      <c r="AL188" s="391">
        <f t="shared" si="41"/>
        <v>20330</v>
      </c>
      <c r="AM188" s="389">
        <f t="shared" si="48"/>
        <v>0.43044234820038463</v>
      </c>
    </row>
    <row r="189" spans="1:39" ht="16" x14ac:dyDescent="0.2">
      <c r="A189" s="2">
        <v>44048</v>
      </c>
      <c r="B189" s="2"/>
      <c r="C189" s="107"/>
      <c r="D189" s="3"/>
      <c r="E189" s="3"/>
      <c r="F189" s="3" t="e">
        <f t="shared" si="37"/>
        <v>#DIV/0!</v>
      </c>
      <c r="G189" s="3"/>
      <c r="H189" s="3"/>
      <c r="I189" s="3" t="e">
        <f t="shared" si="34"/>
        <v>#DIV/0!</v>
      </c>
      <c r="J189" s="3">
        <f t="shared" si="38"/>
        <v>0</v>
      </c>
      <c r="K189" s="3"/>
      <c r="L189" s="3">
        <f t="shared" si="35"/>
        <v>0</v>
      </c>
      <c r="M189" s="3"/>
      <c r="N189" s="3"/>
      <c r="AB189" s="390">
        <v>44048</v>
      </c>
      <c r="AC189" s="3">
        <v>1585</v>
      </c>
      <c r="AD189" s="3">
        <v>8</v>
      </c>
      <c r="AE189" s="391">
        <f t="shared" si="39"/>
        <v>0.50473186119873825</v>
      </c>
      <c r="AF189" s="3">
        <v>70</v>
      </c>
      <c r="AG189" s="3">
        <v>0</v>
      </c>
      <c r="AH189" s="391">
        <f t="shared" si="40"/>
        <v>0</v>
      </c>
      <c r="AI189" s="393">
        <f t="shared" si="46"/>
        <v>1655</v>
      </c>
      <c r="AJ189" s="393">
        <f t="shared" si="46"/>
        <v>8</v>
      </c>
      <c r="AK189" s="392">
        <f t="shared" si="47"/>
        <v>2041</v>
      </c>
      <c r="AL189" s="391">
        <f t="shared" si="41"/>
        <v>25512.5</v>
      </c>
      <c r="AM189" s="389">
        <f t="shared" si="48"/>
        <v>0.44366392457713277</v>
      </c>
    </row>
    <row r="190" spans="1:39" ht="16" x14ac:dyDescent="0.2">
      <c r="A190" s="2">
        <v>44049</v>
      </c>
      <c r="B190" s="2"/>
      <c r="C190" s="107"/>
      <c r="D190" s="3"/>
      <c r="E190" s="3"/>
      <c r="F190" s="3" t="e">
        <f t="shared" si="37"/>
        <v>#DIV/0!</v>
      </c>
      <c r="G190" s="3"/>
      <c r="H190" s="3"/>
      <c r="I190" s="3" t="e">
        <f t="shared" si="34"/>
        <v>#DIV/0!</v>
      </c>
      <c r="J190" s="3">
        <f t="shared" si="38"/>
        <v>0</v>
      </c>
      <c r="K190" s="3"/>
      <c r="L190" s="3">
        <f t="shared" si="35"/>
        <v>0</v>
      </c>
      <c r="M190" s="3"/>
      <c r="N190" s="3"/>
      <c r="AB190" s="390">
        <v>44049</v>
      </c>
      <c r="AC190" s="3">
        <v>1637</v>
      </c>
      <c r="AD190" s="3">
        <v>4</v>
      </c>
      <c r="AE190" s="391">
        <f t="shared" si="39"/>
        <v>0.2443494196701283</v>
      </c>
      <c r="AF190" s="3">
        <v>10</v>
      </c>
      <c r="AG190" s="3">
        <v>0</v>
      </c>
      <c r="AH190" s="391">
        <f t="shared" si="40"/>
        <v>0</v>
      </c>
      <c r="AI190" s="393">
        <f t="shared" si="46"/>
        <v>1647</v>
      </c>
      <c r="AJ190" s="393">
        <f t="shared" si="46"/>
        <v>4</v>
      </c>
      <c r="AK190" s="392">
        <f t="shared" si="47"/>
        <v>2045</v>
      </c>
      <c r="AL190" s="391">
        <f t="shared" si="41"/>
        <v>51125</v>
      </c>
      <c r="AM190" s="389">
        <f t="shared" si="48"/>
        <v>0.46607510979654027</v>
      </c>
    </row>
    <row r="191" spans="1:39" ht="16" x14ac:dyDescent="0.2">
      <c r="A191" s="2">
        <v>44050</v>
      </c>
      <c r="B191" s="2"/>
      <c r="C191" s="107"/>
      <c r="D191" s="3"/>
      <c r="E191" s="3"/>
      <c r="F191" s="3" t="e">
        <f t="shared" si="37"/>
        <v>#DIV/0!</v>
      </c>
      <c r="G191" s="3"/>
      <c r="H191" s="3"/>
      <c r="I191" s="3" t="e">
        <f t="shared" ref="I191:I254" si="59">H191/G191*100</f>
        <v>#DIV/0!</v>
      </c>
      <c r="J191" s="3">
        <f t="shared" si="38"/>
        <v>0</v>
      </c>
      <c r="K191" s="3"/>
      <c r="L191" s="3">
        <f t="shared" ref="L191:L254" si="60">E191+H191</f>
        <v>0</v>
      </c>
      <c r="M191" s="3"/>
      <c r="N191" s="3"/>
      <c r="AB191" s="390">
        <v>44050</v>
      </c>
      <c r="AC191" s="3">
        <v>1691</v>
      </c>
      <c r="AD191" s="3">
        <v>0</v>
      </c>
      <c r="AE191" s="391">
        <f t="shared" si="39"/>
        <v>0</v>
      </c>
      <c r="AF191" s="3">
        <v>39</v>
      </c>
      <c r="AG191" s="3">
        <v>0</v>
      </c>
      <c r="AH191" s="391">
        <f t="shared" si="40"/>
        <v>0</v>
      </c>
      <c r="AI191" s="393">
        <f t="shared" si="46"/>
        <v>1730</v>
      </c>
      <c r="AJ191" s="393">
        <f t="shared" si="46"/>
        <v>0</v>
      </c>
      <c r="AK191" s="392">
        <f t="shared" si="47"/>
        <v>2045</v>
      </c>
      <c r="AL191" s="391" t="e">
        <f t="shared" si="41"/>
        <v>#DIV/0!</v>
      </c>
      <c r="AM191" s="389">
        <f t="shared" si="48"/>
        <v>0.42064674436946803</v>
      </c>
    </row>
    <row r="192" spans="1:39" ht="16" x14ac:dyDescent="0.2">
      <c r="A192" s="2">
        <v>44051</v>
      </c>
      <c r="B192" s="2"/>
      <c r="C192" s="107"/>
      <c r="D192" s="3"/>
      <c r="E192" s="3"/>
      <c r="F192" s="3" t="e">
        <f t="shared" si="37"/>
        <v>#DIV/0!</v>
      </c>
      <c r="G192" s="3"/>
      <c r="H192" s="3"/>
      <c r="I192" s="3" t="e">
        <f t="shared" si="59"/>
        <v>#DIV/0!</v>
      </c>
      <c r="J192" s="3">
        <f t="shared" si="38"/>
        <v>0</v>
      </c>
      <c r="K192" s="3"/>
      <c r="L192" s="3">
        <f t="shared" si="60"/>
        <v>0</v>
      </c>
      <c r="M192" s="3"/>
      <c r="N192" s="3"/>
      <c r="AB192" s="390">
        <v>44051</v>
      </c>
      <c r="AC192" s="3">
        <v>1519</v>
      </c>
      <c r="AD192" s="3">
        <v>11</v>
      </c>
      <c r="AE192" s="391">
        <f t="shared" si="39"/>
        <v>0.72416063199473335</v>
      </c>
      <c r="AF192" s="3">
        <v>95</v>
      </c>
      <c r="AG192" s="3">
        <v>0</v>
      </c>
      <c r="AH192" s="391">
        <f t="shared" si="40"/>
        <v>0</v>
      </c>
      <c r="AI192" s="393">
        <f t="shared" si="46"/>
        <v>1614</v>
      </c>
      <c r="AJ192" s="393">
        <f t="shared" si="46"/>
        <v>11</v>
      </c>
      <c r="AK192" s="392">
        <f t="shared" si="47"/>
        <v>2056</v>
      </c>
      <c r="AL192" s="391">
        <f t="shared" si="41"/>
        <v>18690.909090909092</v>
      </c>
      <c r="AM192" s="389">
        <f t="shared" si="48"/>
        <v>0.38229018492176386</v>
      </c>
    </row>
    <row r="193" spans="1:39" ht="16" x14ac:dyDescent="0.2">
      <c r="A193" s="2">
        <v>44052</v>
      </c>
      <c r="B193" s="2"/>
      <c r="C193" s="107"/>
      <c r="D193" s="3"/>
      <c r="E193" s="3"/>
      <c r="F193" s="3" t="e">
        <f t="shared" si="37"/>
        <v>#DIV/0!</v>
      </c>
      <c r="G193" s="3"/>
      <c r="H193" s="3"/>
      <c r="I193" s="3" t="e">
        <f t="shared" si="59"/>
        <v>#DIV/0!</v>
      </c>
      <c r="J193" s="3">
        <f t="shared" si="38"/>
        <v>0</v>
      </c>
      <c r="K193" s="3"/>
      <c r="L193" s="3">
        <f t="shared" si="60"/>
        <v>0</v>
      </c>
      <c r="M193" s="3"/>
      <c r="N193" s="3"/>
      <c r="AB193" s="390">
        <v>44052</v>
      </c>
      <c r="AC193" s="3">
        <v>1588</v>
      </c>
      <c r="AD193" s="3">
        <v>7</v>
      </c>
      <c r="AE193" s="391">
        <f t="shared" si="39"/>
        <v>0.44080604534005041</v>
      </c>
      <c r="AF193" s="3">
        <v>102</v>
      </c>
      <c r="AG193" s="3">
        <v>0</v>
      </c>
      <c r="AH193" s="391">
        <f t="shared" si="40"/>
        <v>0</v>
      </c>
      <c r="AI193" s="393">
        <f t="shared" si="46"/>
        <v>1690</v>
      </c>
      <c r="AJ193" s="393">
        <f t="shared" si="46"/>
        <v>7</v>
      </c>
      <c r="AK193" s="392">
        <f t="shared" si="47"/>
        <v>2063</v>
      </c>
      <c r="AL193" s="391">
        <f t="shared" si="41"/>
        <v>29471.428571428572</v>
      </c>
      <c r="AM193" s="389">
        <f t="shared" si="48"/>
        <v>0.35166816952209196</v>
      </c>
    </row>
    <row r="194" spans="1:39" ht="16" x14ac:dyDescent="0.2">
      <c r="A194" s="2">
        <v>44053</v>
      </c>
      <c r="B194" s="2"/>
      <c r="C194" s="107"/>
      <c r="D194" s="3"/>
      <c r="E194" s="3"/>
      <c r="F194" s="3" t="e">
        <f t="shared" si="37"/>
        <v>#DIV/0!</v>
      </c>
      <c r="G194" s="3"/>
      <c r="H194" s="3"/>
      <c r="I194" s="3" t="e">
        <f t="shared" si="59"/>
        <v>#DIV/0!</v>
      </c>
      <c r="J194" s="3">
        <f t="shared" si="38"/>
        <v>0</v>
      </c>
      <c r="K194" s="3"/>
      <c r="L194" s="3">
        <f t="shared" si="60"/>
        <v>0</v>
      </c>
      <c r="M194" s="3"/>
      <c r="N194" s="3"/>
      <c r="AB194" s="390">
        <v>44053</v>
      </c>
      <c r="AC194" s="3">
        <v>1385</v>
      </c>
      <c r="AD194" s="3">
        <v>8</v>
      </c>
      <c r="AE194" s="391">
        <f t="shared" si="39"/>
        <v>0.57761732851985559</v>
      </c>
      <c r="AF194" s="3">
        <v>27</v>
      </c>
      <c r="AG194" s="3">
        <v>0</v>
      </c>
      <c r="AH194" s="391">
        <f t="shared" si="40"/>
        <v>0</v>
      </c>
      <c r="AI194" s="393">
        <f t="shared" si="46"/>
        <v>1412</v>
      </c>
      <c r="AJ194" s="393">
        <f t="shared" si="46"/>
        <v>8</v>
      </c>
      <c r="AK194" s="392">
        <f t="shared" si="47"/>
        <v>2071</v>
      </c>
      <c r="AL194" s="391">
        <f t="shared" si="41"/>
        <v>25887.5</v>
      </c>
      <c r="AM194" s="389">
        <f t="shared" si="48"/>
        <v>0.39334882889325945</v>
      </c>
    </row>
    <row r="195" spans="1:39" ht="16" x14ac:dyDescent="0.2">
      <c r="A195" s="2">
        <v>44054</v>
      </c>
      <c r="B195" s="2"/>
      <c r="C195" s="107"/>
      <c r="D195" s="3"/>
      <c r="E195" s="3"/>
      <c r="F195" s="3" t="e">
        <f t="shared" si="37"/>
        <v>#DIV/0!</v>
      </c>
      <c r="G195" s="3"/>
      <c r="H195" s="3"/>
      <c r="I195" s="3" t="e">
        <f t="shared" si="59"/>
        <v>#DIV/0!</v>
      </c>
      <c r="J195" s="3">
        <f t="shared" si="38"/>
        <v>0</v>
      </c>
      <c r="K195" s="3"/>
      <c r="L195" s="3">
        <f t="shared" si="60"/>
        <v>0</v>
      </c>
      <c r="M195" s="3"/>
      <c r="N195" s="3"/>
      <c r="AB195" s="390">
        <v>44054</v>
      </c>
      <c r="AC195" s="3">
        <v>1459</v>
      </c>
      <c r="AD195" s="3">
        <v>5</v>
      </c>
      <c r="AE195" s="391">
        <f t="shared" si="39"/>
        <v>0.3427004797806717</v>
      </c>
      <c r="AF195" s="3">
        <v>41</v>
      </c>
      <c r="AG195" s="3">
        <v>0</v>
      </c>
      <c r="AH195" s="391">
        <f t="shared" si="40"/>
        <v>0</v>
      </c>
      <c r="AI195" s="393">
        <f t="shared" si="46"/>
        <v>1500</v>
      </c>
      <c r="AJ195" s="393">
        <f t="shared" si="46"/>
        <v>5</v>
      </c>
      <c r="AK195" s="392">
        <f t="shared" si="47"/>
        <v>2076</v>
      </c>
      <c r="AL195" s="391">
        <f t="shared" si="41"/>
        <v>41520</v>
      </c>
      <c r="AM195" s="389">
        <f t="shared" si="48"/>
        <v>0.46593406593406589</v>
      </c>
    </row>
    <row r="196" spans="1:39" ht="16" x14ac:dyDescent="0.2">
      <c r="A196" s="2">
        <v>44055</v>
      </c>
      <c r="B196" s="2"/>
      <c r="C196" s="107"/>
      <c r="D196" s="3"/>
      <c r="E196" s="3"/>
      <c r="F196" s="3" t="e">
        <f t="shared" ref="F196:F258" si="61">E196/D196*100</f>
        <v>#DIV/0!</v>
      </c>
      <c r="G196" s="3"/>
      <c r="H196" s="3"/>
      <c r="I196" s="3" t="e">
        <f t="shared" si="59"/>
        <v>#DIV/0!</v>
      </c>
      <c r="J196" s="3">
        <f t="shared" ref="J196:J258" si="62">D196+G196</f>
        <v>0</v>
      </c>
      <c r="K196" s="3"/>
      <c r="L196" s="3">
        <f t="shared" si="60"/>
        <v>0</v>
      </c>
      <c r="M196" s="3"/>
      <c r="N196" s="3"/>
      <c r="AB196" s="390">
        <v>44055</v>
      </c>
      <c r="AC196" s="3">
        <v>1490</v>
      </c>
      <c r="AD196" s="3">
        <v>4</v>
      </c>
      <c r="AE196" s="391">
        <f t="shared" ref="AE196:AE253" si="63">AD196/AC196*100</f>
        <v>0.26845637583892618</v>
      </c>
      <c r="AF196" s="3">
        <v>7</v>
      </c>
      <c r="AG196" s="3">
        <v>0</v>
      </c>
      <c r="AH196" s="391">
        <f t="shared" ref="AH196:AH259" si="64">AG196/AF196*100</f>
        <v>0</v>
      </c>
      <c r="AI196" s="393">
        <f t="shared" si="46"/>
        <v>1497</v>
      </c>
      <c r="AJ196" s="393">
        <f t="shared" si="46"/>
        <v>4</v>
      </c>
      <c r="AK196" s="392">
        <f t="shared" si="47"/>
        <v>2080</v>
      </c>
      <c r="AL196" s="391">
        <f t="shared" ref="AL196:AL229" si="65">AK196/AJ196*100</f>
        <v>52000</v>
      </c>
      <c r="AM196" s="389">
        <f t="shared" si="48"/>
        <v>0.48207036535859266</v>
      </c>
    </row>
    <row r="197" spans="1:39" ht="16" x14ac:dyDescent="0.2">
      <c r="A197" s="2">
        <v>44056</v>
      </c>
      <c r="B197" s="2"/>
      <c r="C197" s="107"/>
      <c r="D197" s="3"/>
      <c r="E197" s="3"/>
      <c r="F197" s="3" t="e">
        <f t="shared" si="61"/>
        <v>#DIV/0!</v>
      </c>
      <c r="G197" s="3"/>
      <c r="H197" s="3"/>
      <c r="I197" s="3" t="e">
        <f t="shared" si="59"/>
        <v>#DIV/0!</v>
      </c>
      <c r="J197" s="3">
        <f t="shared" si="62"/>
        <v>0</v>
      </c>
      <c r="K197" s="3"/>
      <c r="L197" s="3">
        <f t="shared" si="60"/>
        <v>0</v>
      </c>
      <c r="M197" s="3"/>
      <c r="N197" s="3"/>
      <c r="AB197" s="390">
        <v>44056</v>
      </c>
      <c r="AC197" s="3">
        <v>1687</v>
      </c>
      <c r="AD197" s="3">
        <v>9</v>
      </c>
      <c r="AE197" s="391">
        <f t="shared" si="63"/>
        <v>0.53349140486069946</v>
      </c>
      <c r="AF197" s="3">
        <v>56</v>
      </c>
      <c r="AG197" s="3">
        <v>0</v>
      </c>
      <c r="AH197" s="391">
        <f t="shared" si="64"/>
        <v>0</v>
      </c>
      <c r="AI197" s="393">
        <f t="shared" si="46"/>
        <v>1743</v>
      </c>
      <c r="AJ197" s="393">
        <f t="shared" si="46"/>
        <v>9</v>
      </c>
      <c r="AK197" s="392">
        <f t="shared" si="47"/>
        <v>2089</v>
      </c>
      <c r="AL197" s="391">
        <f t="shared" si="65"/>
        <v>23211.111111111113</v>
      </c>
      <c r="AM197" s="389">
        <f t="shared" si="48"/>
        <v>0.49330514446793516</v>
      </c>
    </row>
    <row r="198" spans="1:39" ht="16" x14ac:dyDescent="0.2">
      <c r="A198" s="2">
        <v>44057</v>
      </c>
      <c r="B198" s="2"/>
      <c r="C198" s="107"/>
      <c r="D198" s="3"/>
      <c r="E198" s="3"/>
      <c r="F198" s="3" t="e">
        <f t="shared" si="61"/>
        <v>#DIV/0!</v>
      </c>
      <c r="G198" s="3"/>
      <c r="H198" s="3"/>
      <c r="I198" s="3" t="e">
        <f t="shared" si="59"/>
        <v>#DIV/0!</v>
      </c>
      <c r="J198" s="3">
        <f t="shared" si="62"/>
        <v>0</v>
      </c>
      <c r="K198" s="3"/>
      <c r="L198" s="3">
        <f t="shared" si="60"/>
        <v>0</v>
      </c>
      <c r="M198" s="3"/>
      <c r="N198" s="3"/>
      <c r="AB198" s="390">
        <v>44057</v>
      </c>
      <c r="AC198" s="3">
        <v>1882</v>
      </c>
      <c r="AD198" s="3">
        <v>9</v>
      </c>
      <c r="AE198" s="391">
        <f t="shared" si="63"/>
        <v>0.47821466524973438</v>
      </c>
      <c r="AF198" s="3">
        <v>37</v>
      </c>
      <c r="AG198" s="3">
        <v>0</v>
      </c>
      <c r="AH198" s="391">
        <f t="shared" si="64"/>
        <v>0</v>
      </c>
      <c r="AI198" s="393">
        <f t="shared" ref="AI198:AJ261" si="66">AC198+AF198</f>
        <v>1919</v>
      </c>
      <c r="AJ198" s="393">
        <f t="shared" si="66"/>
        <v>9</v>
      </c>
      <c r="AK198" s="392">
        <f t="shared" ref="AK198:AK261" si="67">AK197+AJ198</f>
        <v>2098</v>
      </c>
      <c r="AL198" s="391">
        <f t="shared" si="65"/>
        <v>23311.111111111113</v>
      </c>
      <c r="AM198" s="389">
        <f t="shared" ref="AM198:AM229" si="68">(AJ195+AJ196+AJ197+AJ198+AJ199+AJ200+AJ201)/(AI195+AI196+AI197+AI198+AI199+AI200+AI201)*100</f>
        <v>0.50322238898207816</v>
      </c>
    </row>
    <row r="199" spans="1:39" ht="16" x14ac:dyDescent="0.2">
      <c r="A199" s="2">
        <v>44058</v>
      </c>
      <c r="B199" s="2"/>
      <c r="C199" s="107"/>
      <c r="D199" s="3"/>
      <c r="E199" s="3"/>
      <c r="F199" s="3" t="e">
        <f t="shared" si="61"/>
        <v>#DIV/0!</v>
      </c>
      <c r="G199" s="3"/>
      <c r="H199" s="3"/>
      <c r="I199" s="3" t="e">
        <f t="shared" si="59"/>
        <v>#DIV/0!</v>
      </c>
      <c r="J199" s="3">
        <f t="shared" si="62"/>
        <v>0</v>
      </c>
      <c r="K199" s="3"/>
      <c r="L199" s="3">
        <f t="shared" si="60"/>
        <v>0</v>
      </c>
      <c r="M199" s="3"/>
      <c r="N199" s="3"/>
      <c r="AB199" s="390">
        <v>44058</v>
      </c>
      <c r="AC199" s="3">
        <v>2042</v>
      </c>
      <c r="AD199" s="3">
        <v>15</v>
      </c>
      <c r="AE199" s="391">
        <f t="shared" si="63"/>
        <v>0.73457394711067581</v>
      </c>
      <c r="AF199" s="3">
        <v>21</v>
      </c>
      <c r="AG199" s="3">
        <v>0</v>
      </c>
      <c r="AH199" s="391">
        <f t="shared" si="64"/>
        <v>0</v>
      </c>
      <c r="AI199" s="393">
        <f t="shared" si="66"/>
        <v>2063</v>
      </c>
      <c r="AJ199" s="393">
        <f t="shared" si="66"/>
        <v>15</v>
      </c>
      <c r="AK199" s="392">
        <f t="shared" si="67"/>
        <v>2113</v>
      </c>
      <c r="AL199" s="391">
        <f t="shared" si="65"/>
        <v>14086.666666666668</v>
      </c>
      <c r="AM199" s="389">
        <f t="shared" si="68"/>
        <v>0.56818181818181823</v>
      </c>
    </row>
    <row r="200" spans="1:39" ht="16" x14ac:dyDescent="0.2">
      <c r="A200" s="2">
        <v>44059</v>
      </c>
      <c r="B200" s="2"/>
      <c r="C200" s="107"/>
      <c r="D200" s="3"/>
      <c r="E200" s="3"/>
      <c r="F200" s="3" t="e">
        <f t="shared" si="61"/>
        <v>#DIV/0!</v>
      </c>
      <c r="G200" s="3"/>
      <c r="H200" s="3"/>
      <c r="I200" s="3" t="e">
        <f t="shared" si="59"/>
        <v>#DIV/0!</v>
      </c>
      <c r="J200" s="3">
        <f t="shared" si="62"/>
        <v>0</v>
      </c>
      <c r="K200" s="3"/>
      <c r="L200" s="3">
        <f t="shared" si="60"/>
        <v>0</v>
      </c>
      <c r="M200" s="3"/>
      <c r="N200" s="3"/>
      <c r="AB200" s="390">
        <v>44059</v>
      </c>
      <c r="AC200" s="3">
        <v>1196</v>
      </c>
      <c r="AD200" s="3">
        <v>6</v>
      </c>
      <c r="AE200" s="391">
        <f t="shared" si="63"/>
        <v>0.50167224080267558</v>
      </c>
      <c r="AF200" s="3">
        <v>22</v>
      </c>
      <c r="AG200" s="3">
        <v>0</v>
      </c>
      <c r="AH200" s="391">
        <f t="shared" si="64"/>
        <v>0</v>
      </c>
      <c r="AI200" s="393">
        <f t="shared" si="66"/>
        <v>1218</v>
      </c>
      <c r="AJ200" s="393">
        <f t="shared" si="66"/>
        <v>6</v>
      </c>
      <c r="AK200" s="392">
        <f t="shared" si="67"/>
        <v>2119</v>
      </c>
      <c r="AL200" s="391">
        <f t="shared" si="65"/>
        <v>35316.666666666672</v>
      </c>
      <c r="AM200" s="389">
        <f t="shared" si="68"/>
        <v>0.69262606639074242</v>
      </c>
    </row>
    <row r="201" spans="1:39" ht="16" x14ac:dyDescent="0.2">
      <c r="A201" s="2">
        <v>44060</v>
      </c>
      <c r="B201" s="2"/>
      <c r="C201" s="107"/>
      <c r="D201" s="3"/>
      <c r="E201" s="3"/>
      <c r="F201" s="3" t="e">
        <f t="shared" si="61"/>
        <v>#DIV/0!</v>
      </c>
      <c r="G201" s="3"/>
      <c r="H201" s="3"/>
      <c r="I201" s="3" t="e">
        <f t="shared" si="59"/>
        <v>#DIV/0!</v>
      </c>
      <c r="J201" s="3">
        <f t="shared" si="62"/>
        <v>0</v>
      </c>
      <c r="K201" s="3"/>
      <c r="L201" s="3">
        <f t="shared" si="60"/>
        <v>0</v>
      </c>
      <c r="M201" s="3"/>
      <c r="N201" s="3"/>
      <c r="AB201" s="390">
        <v>44060</v>
      </c>
      <c r="AC201" s="3">
        <v>1355</v>
      </c>
      <c r="AD201" s="3">
        <v>9</v>
      </c>
      <c r="AE201" s="391">
        <f t="shared" si="63"/>
        <v>0.66420664206642066</v>
      </c>
      <c r="AF201" s="3">
        <v>32</v>
      </c>
      <c r="AG201" s="3">
        <v>0</v>
      </c>
      <c r="AH201" s="391">
        <f t="shared" si="64"/>
        <v>0</v>
      </c>
      <c r="AI201" s="393">
        <f t="shared" si="66"/>
        <v>1387</v>
      </c>
      <c r="AJ201" s="393">
        <f t="shared" si="66"/>
        <v>9</v>
      </c>
      <c r="AK201" s="392">
        <f t="shared" si="67"/>
        <v>2128</v>
      </c>
      <c r="AL201" s="391">
        <f t="shared" si="65"/>
        <v>23644.444444444445</v>
      </c>
      <c r="AM201" s="389">
        <f t="shared" si="68"/>
        <v>0.75385397255632736</v>
      </c>
    </row>
    <row r="202" spans="1:39" ht="16" x14ac:dyDescent="0.2">
      <c r="A202" s="2">
        <v>44061</v>
      </c>
      <c r="B202" s="2"/>
      <c r="C202" s="107"/>
      <c r="D202" s="3"/>
      <c r="E202" s="3"/>
      <c r="F202" s="3" t="e">
        <f t="shared" si="61"/>
        <v>#DIV/0!</v>
      </c>
      <c r="G202" s="3"/>
      <c r="H202" s="3"/>
      <c r="I202" s="3" t="e">
        <f t="shared" si="59"/>
        <v>#DIV/0!</v>
      </c>
      <c r="J202" s="3">
        <f t="shared" si="62"/>
        <v>0</v>
      </c>
      <c r="K202" s="3"/>
      <c r="L202" s="3">
        <f t="shared" si="60"/>
        <v>0</v>
      </c>
      <c r="M202" s="3"/>
      <c r="N202" s="3"/>
      <c r="AB202" s="390">
        <v>44061</v>
      </c>
      <c r="AC202" s="3">
        <v>1888</v>
      </c>
      <c r="AD202" s="3">
        <v>11</v>
      </c>
      <c r="AE202" s="391">
        <f t="shared" si="63"/>
        <v>0.5826271186440678</v>
      </c>
      <c r="AF202" s="3">
        <v>77</v>
      </c>
      <c r="AG202" s="3">
        <v>4</v>
      </c>
      <c r="AH202" s="391">
        <f t="shared" si="64"/>
        <v>5.1948051948051948</v>
      </c>
      <c r="AI202" s="393">
        <f t="shared" si="66"/>
        <v>1965</v>
      </c>
      <c r="AJ202" s="393">
        <f t="shared" si="66"/>
        <v>15</v>
      </c>
      <c r="AK202" s="392">
        <f t="shared" si="67"/>
        <v>2143</v>
      </c>
      <c r="AL202" s="391">
        <f t="shared" si="65"/>
        <v>14286.666666666668</v>
      </c>
      <c r="AM202" s="389">
        <f t="shared" si="68"/>
        <v>0.79627276577721307</v>
      </c>
    </row>
    <row r="203" spans="1:39" ht="16" x14ac:dyDescent="0.2">
      <c r="A203" s="2">
        <v>44062</v>
      </c>
      <c r="B203" s="2"/>
      <c r="C203" s="107"/>
      <c r="D203" s="3"/>
      <c r="E203" s="3"/>
      <c r="F203" s="3" t="e">
        <f t="shared" si="61"/>
        <v>#DIV/0!</v>
      </c>
      <c r="G203" s="3"/>
      <c r="H203" s="3"/>
      <c r="I203" s="3" t="e">
        <f t="shared" si="59"/>
        <v>#DIV/0!</v>
      </c>
      <c r="J203" s="3">
        <f t="shared" si="62"/>
        <v>0</v>
      </c>
      <c r="K203" s="3"/>
      <c r="L203" s="3">
        <f t="shared" si="60"/>
        <v>0</v>
      </c>
      <c r="M203" s="3"/>
      <c r="N203" s="3"/>
      <c r="AB203" s="390">
        <v>44062</v>
      </c>
      <c r="AC203" s="3">
        <v>1519</v>
      </c>
      <c r="AD203" s="3">
        <v>18</v>
      </c>
      <c r="AE203" s="391">
        <f t="shared" si="63"/>
        <v>1.184990125082291</v>
      </c>
      <c r="AF203" s="3">
        <v>25</v>
      </c>
      <c r="AG203" s="3">
        <v>1</v>
      </c>
      <c r="AH203" s="391">
        <f t="shared" si="64"/>
        <v>4</v>
      </c>
      <c r="AI203" s="393">
        <f t="shared" si="66"/>
        <v>1544</v>
      </c>
      <c r="AJ203" s="393">
        <f t="shared" si="66"/>
        <v>19</v>
      </c>
      <c r="AK203" s="392">
        <f t="shared" si="67"/>
        <v>2162</v>
      </c>
      <c r="AL203" s="391">
        <f t="shared" si="65"/>
        <v>11378.947368421052</v>
      </c>
      <c r="AM203" s="389">
        <f t="shared" si="68"/>
        <v>0.77048197928259565</v>
      </c>
    </row>
    <row r="204" spans="1:39" ht="16" x14ac:dyDescent="0.2">
      <c r="A204" s="2">
        <v>44063</v>
      </c>
      <c r="B204" s="2"/>
      <c r="C204" s="107"/>
      <c r="D204" s="3"/>
      <c r="E204" s="3"/>
      <c r="F204" s="3" t="e">
        <f t="shared" si="61"/>
        <v>#DIV/0!</v>
      </c>
      <c r="G204" s="3"/>
      <c r="H204" s="3"/>
      <c r="I204" s="3" t="e">
        <f t="shared" si="59"/>
        <v>#DIV/0!</v>
      </c>
      <c r="J204" s="3">
        <f t="shared" si="62"/>
        <v>0</v>
      </c>
      <c r="K204" s="3"/>
      <c r="L204" s="3">
        <f t="shared" si="60"/>
        <v>0</v>
      </c>
      <c r="M204" s="3"/>
      <c r="N204" s="3"/>
      <c r="AB204" s="390">
        <v>44063</v>
      </c>
      <c r="AC204" s="3">
        <v>1607</v>
      </c>
      <c r="AD204" s="3">
        <v>16</v>
      </c>
      <c r="AE204" s="391">
        <f t="shared" si="63"/>
        <v>0.99564405724953331</v>
      </c>
      <c r="AF204" s="3">
        <v>103</v>
      </c>
      <c r="AG204" s="3">
        <v>0</v>
      </c>
      <c r="AH204" s="391">
        <f t="shared" si="64"/>
        <v>0</v>
      </c>
      <c r="AI204" s="393">
        <f t="shared" si="66"/>
        <v>1710</v>
      </c>
      <c r="AJ204" s="393">
        <f t="shared" si="66"/>
        <v>16</v>
      </c>
      <c r="AK204" s="392">
        <f t="shared" si="67"/>
        <v>2178</v>
      </c>
      <c r="AL204" s="391">
        <f t="shared" si="65"/>
        <v>13612.5</v>
      </c>
      <c r="AM204" s="389">
        <f t="shared" si="68"/>
        <v>0.86121826500403698</v>
      </c>
    </row>
    <row r="205" spans="1:39" ht="16" x14ac:dyDescent="0.2">
      <c r="A205" s="2">
        <v>44064</v>
      </c>
      <c r="B205" s="2"/>
      <c r="C205" s="107"/>
      <c r="D205" s="3"/>
      <c r="E205" s="3"/>
      <c r="F205" s="3" t="e">
        <f t="shared" si="61"/>
        <v>#DIV/0!</v>
      </c>
      <c r="G205" s="3"/>
      <c r="H205" s="3"/>
      <c r="I205" s="3" t="e">
        <f t="shared" si="59"/>
        <v>#DIV/0!</v>
      </c>
      <c r="J205" s="3">
        <f t="shared" si="62"/>
        <v>0</v>
      </c>
      <c r="K205" s="3"/>
      <c r="L205" s="3">
        <f t="shared" si="60"/>
        <v>0</v>
      </c>
      <c r="M205" s="3"/>
      <c r="N205" s="3"/>
      <c r="AB205" s="390">
        <v>44064</v>
      </c>
      <c r="AC205" s="3">
        <v>1802</v>
      </c>
      <c r="AD205" s="3">
        <v>13</v>
      </c>
      <c r="AE205" s="391">
        <f t="shared" si="63"/>
        <v>0.72142064372918979</v>
      </c>
      <c r="AF205" s="3">
        <v>116</v>
      </c>
      <c r="AG205" s="3">
        <v>1</v>
      </c>
      <c r="AH205" s="391">
        <f t="shared" si="64"/>
        <v>0.86206896551724133</v>
      </c>
      <c r="AI205" s="393">
        <f t="shared" si="66"/>
        <v>1918</v>
      </c>
      <c r="AJ205" s="393">
        <f t="shared" si="66"/>
        <v>14</v>
      </c>
      <c r="AK205" s="392">
        <f t="shared" si="67"/>
        <v>2192</v>
      </c>
      <c r="AL205" s="391">
        <f t="shared" si="65"/>
        <v>15657.142857142859</v>
      </c>
      <c r="AM205" s="389">
        <f t="shared" si="68"/>
        <v>0.89489544333850801</v>
      </c>
    </row>
    <row r="206" spans="1:39" ht="16" x14ac:dyDescent="0.2">
      <c r="A206" s="2">
        <v>44065</v>
      </c>
      <c r="B206" s="2"/>
      <c r="C206" s="107"/>
      <c r="D206" s="3"/>
      <c r="E206" s="3"/>
      <c r="F206" s="3" t="e">
        <f t="shared" si="61"/>
        <v>#DIV/0!</v>
      </c>
      <c r="G206" s="3"/>
      <c r="H206" s="3"/>
      <c r="I206" s="3" t="e">
        <f t="shared" si="59"/>
        <v>#DIV/0!</v>
      </c>
      <c r="J206" s="3">
        <f t="shared" si="62"/>
        <v>0</v>
      </c>
      <c r="K206" s="3"/>
      <c r="L206" s="3">
        <f t="shared" si="60"/>
        <v>0</v>
      </c>
      <c r="M206" s="3"/>
      <c r="N206" s="3"/>
      <c r="AB206" s="390">
        <v>44065</v>
      </c>
      <c r="AC206" s="3">
        <v>1866</v>
      </c>
      <c r="AD206" s="3">
        <v>11</v>
      </c>
      <c r="AE206" s="391">
        <f t="shared" si="63"/>
        <v>0.58949624866023587</v>
      </c>
      <c r="AF206" s="3">
        <v>73</v>
      </c>
      <c r="AG206" s="3">
        <v>0</v>
      </c>
      <c r="AH206" s="391">
        <f t="shared" si="64"/>
        <v>0</v>
      </c>
      <c r="AI206" s="393">
        <f t="shared" si="66"/>
        <v>1939</v>
      </c>
      <c r="AJ206" s="393">
        <f t="shared" si="66"/>
        <v>11</v>
      </c>
      <c r="AK206" s="392">
        <f t="shared" si="67"/>
        <v>2203</v>
      </c>
      <c r="AL206" s="391">
        <f t="shared" si="65"/>
        <v>20027.272727272728</v>
      </c>
      <c r="AM206" s="389">
        <f t="shared" si="68"/>
        <v>0.99934622209769308</v>
      </c>
    </row>
    <row r="207" spans="1:39" ht="16" x14ac:dyDescent="0.2">
      <c r="A207" s="2">
        <v>44066</v>
      </c>
      <c r="B207" s="2"/>
      <c r="C207" s="107"/>
      <c r="D207" s="3"/>
      <c r="E207" s="3"/>
      <c r="F207" s="3" t="e">
        <f t="shared" si="61"/>
        <v>#DIV/0!</v>
      </c>
      <c r="G207" s="3"/>
      <c r="H207" s="3"/>
      <c r="I207" s="3" t="e">
        <f t="shared" si="59"/>
        <v>#DIV/0!</v>
      </c>
      <c r="J207" s="3">
        <f t="shared" si="62"/>
        <v>0</v>
      </c>
      <c r="K207" s="3"/>
      <c r="L207" s="3">
        <f t="shared" si="60"/>
        <v>0</v>
      </c>
      <c r="M207" s="3"/>
      <c r="N207" s="3"/>
      <c r="AB207" s="390">
        <v>44066</v>
      </c>
      <c r="AC207" s="3">
        <v>679</v>
      </c>
      <c r="AD207" s="3">
        <v>12</v>
      </c>
      <c r="AE207" s="391">
        <f t="shared" si="63"/>
        <v>1.7673048600883652</v>
      </c>
      <c r="AF207" s="3">
        <v>5</v>
      </c>
      <c r="AG207" s="3">
        <v>0</v>
      </c>
      <c r="AH207" s="391">
        <f t="shared" si="64"/>
        <v>0</v>
      </c>
      <c r="AI207" s="393">
        <f t="shared" si="66"/>
        <v>684</v>
      </c>
      <c r="AJ207" s="393">
        <f t="shared" si="66"/>
        <v>12</v>
      </c>
      <c r="AK207" s="392">
        <f t="shared" si="67"/>
        <v>2215</v>
      </c>
      <c r="AL207" s="391">
        <f t="shared" si="65"/>
        <v>18458.333333333336</v>
      </c>
      <c r="AM207" s="389">
        <f t="shared" si="68"/>
        <v>0.87043249614652285</v>
      </c>
    </row>
    <row r="208" spans="1:39" ht="16" x14ac:dyDescent="0.2">
      <c r="A208" s="2">
        <v>44067</v>
      </c>
      <c r="B208" s="2"/>
      <c r="C208" s="107"/>
      <c r="D208" s="3"/>
      <c r="E208" s="3"/>
      <c r="F208" s="3" t="e">
        <f t="shared" si="61"/>
        <v>#DIV/0!</v>
      </c>
      <c r="G208" s="3"/>
      <c r="H208" s="3"/>
      <c r="I208" s="3" t="e">
        <f t="shared" si="59"/>
        <v>#DIV/0!</v>
      </c>
      <c r="J208" s="3">
        <f t="shared" si="62"/>
        <v>0</v>
      </c>
      <c r="K208" s="3"/>
      <c r="L208" s="3">
        <f t="shared" si="60"/>
        <v>0</v>
      </c>
      <c r="M208" s="3"/>
      <c r="N208" s="3"/>
      <c r="AB208" s="390">
        <v>44067</v>
      </c>
      <c r="AC208" s="3">
        <v>1132</v>
      </c>
      <c r="AD208" s="3">
        <v>11</v>
      </c>
      <c r="AE208" s="391">
        <f t="shared" si="63"/>
        <v>0.9717314487632509</v>
      </c>
      <c r="AF208" s="3">
        <v>59</v>
      </c>
      <c r="AG208" s="3">
        <v>0</v>
      </c>
      <c r="AH208" s="391">
        <f t="shared" si="64"/>
        <v>0</v>
      </c>
      <c r="AI208" s="393">
        <f t="shared" si="66"/>
        <v>1191</v>
      </c>
      <c r="AJ208" s="393">
        <f t="shared" si="66"/>
        <v>11</v>
      </c>
      <c r="AK208" s="392">
        <f t="shared" si="67"/>
        <v>2226</v>
      </c>
      <c r="AL208" s="391">
        <f t="shared" si="65"/>
        <v>20236.363636363636</v>
      </c>
      <c r="AM208" s="389">
        <f t="shared" si="68"/>
        <v>0.81564556492724072</v>
      </c>
    </row>
    <row r="209" spans="1:39" ht="16" x14ac:dyDescent="0.2">
      <c r="A209" s="2">
        <v>44068</v>
      </c>
      <c r="B209" s="2"/>
      <c r="C209" s="107"/>
      <c r="D209" s="3"/>
      <c r="E209" s="3"/>
      <c r="F209" s="3" t="e">
        <f t="shared" si="61"/>
        <v>#DIV/0!</v>
      </c>
      <c r="G209" s="3"/>
      <c r="H209" s="3"/>
      <c r="I209" s="3" t="e">
        <f t="shared" si="59"/>
        <v>#DIV/0!</v>
      </c>
      <c r="J209" s="3">
        <f t="shared" si="62"/>
        <v>0</v>
      </c>
      <c r="K209" s="3"/>
      <c r="L209" s="3">
        <f t="shared" si="60"/>
        <v>0</v>
      </c>
      <c r="M209" s="3"/>
      <c r="N209" s="3"/>
      <c r="AB209" s="390">
        <v>44068</v>
      </c>
      <c r="AC209" s="3">
        <v>1648</v>
      </c>
      <c r="AD209" s="3">
        <v>24</v>
      </c>
      <c r="AE209" s="391">
        <f t="shared" si="63"/>
        <v>1.4563106796116505</v>
      </c>
      <c r="AF209" s="3">
        <v>73</v>
      </c>
      <c r="AG209" s="3">
        <v>0</v>
      </c>
      <c r="AH209" s="391">
        <f t="shared" si="64"/>
        <v>0</v>
      </c>
      <c r="AI209" s="393">
        <f t="shared" si="66"/>
        <v>1721</v>
      </c>
      <c r="AJ209" s="393">
        <f t="shared" si="66"/>
        <v>24</v>
      </c>
      <c r="AK209" s="392">
        <f t="shared" si="67"/>
        <v>2250</v>
      </c>
      <c r="AL209" s="391">
        <f t="shared" si="65"/>
        <v>9375</v>
      </c>
      <c r="AM209" s="389">
        <f t="shared" si="68"/>
        <v>0.80652469415496142</v>
      </c>
    </row>
    <row r="210" spans="1:39" ht="16" x14ac:dyDescent="0.2">
      <c r="A210" s="2">
        <v>44069</v>
      </c>
      <c r="B210" s="2"/>
      <c r="C210" s="107"/>
      <c r="D210" s="3"/>
      <c r="E210" s="3"/>
      <c r="F210" s="3" t="e">
        <f t="shared" si="61"/>
        <v>#DIV/0!</v>
      </c>
      <c r="G210" s="3"/>
      <c r="H210" s="3"/>
      <c r="I210" s="3" t="e">
        <f t="shared" si="59"/>
        <v>#DIV/0!</v>
      </c>
      <c r="J210" s="3">
        <f t="shared" si="62"/>
        <v>0</v>
      </c>
      <c r="K210" s="3"/>
      <c r="L210" s="3">
        <f t="shared" si="60"/>
        <v>0</v>
      </c>
      <c r="M210" s="3"/>
      <c r="N210" s="3"/>
      <c r="AB210" s="390">
        <v>44069</v>
      </c>
      <c r="AC210" s="3">
        <v>1827</v>
      </c>
      <c r="AD210" s="3">
        <v>8</v>
      </c>
      <c r="AE210" s="391">
        <f t="shared" si="63"/>
        <v>0.4378762999452655</v>
      </c>
      <c r="AF210" s="3">
        <v>39</v>
      </c>
      <c r="AG210" s="3">
        <v>0</v>
      </c>
      <c r="AH210" s="391">
        <f t="shared" si="64"/>
        <v>0</v>
      </c>
      <c r="AI210" s="393">
        <f t="shared" si="66"/>
        <v>1866</v>
      </c>
      <c r="AJ210" s="393">
        <f t="shared" si="66"/>
        <v>8</v>
      </c>
      <c r="AK210" s="392">
        <f t="shared" si="67"/>
        <v>2258</v>
      </c>
      <c r="AL210" s="391">
        <f t="shared" si="65"/>
        <v>28225</v>
      </c>
      <c r="AM210" s="389">
        <f t="shared" si="68"/>
        <v>0.84496693607641438</v>
      </c>
    </row>
    <row r="211" spans="1:39" ht="16" x14ac:dyDescent="0.2">
      <c r="A211" s="2">
        <v>44070</v>
      </c>
      <c r="B211" s="2"/>
      <c r="C211" s="107"/>
      <c r="D211" s="3"/>
      <c r="E211" s="3"/>
      <c r="F211" s="3" t="e">
        <f t="shared" si="61"/>
        <v>#DIV/0!</v>
      </c>
      <c r="G211" s="3"/>
      <c r="H211" s="3"/>
      <c r="I211" s="3" t="e">
        <f t="shared" si="59"/>
        <v>#DIV/0!</v>
      </c>
      <c r="J211" s="3">
        <f t="shared" si="62"/>
        <v>0</v>
      </c>
      <c r="K211" s="3"/>
      <c r="L211" s="3">
        <f t="shared" si="60"/>
        <v>0</v>
      </c>
      <c r="M211" s="3"/>
      <c r="N211" s="3"/>
      <c r="AB211" s="390">
        <v>44070</v>
      </c>
      <c r="AC211" s="3">
        <v>1462</v>
      </c>
      <c r="AD211" s="3">
        <v>8</v>
      </c>
      <c r="AE211" s="391">
        <f t="shared" si="63"/>
        <v>0.54719562243502051</v>
      </c>
      <c r="AF211" s="3">
        <v>8</v>
      </c>
      <c r="AG211" s="3">
        <v>0</v>
      </c>
      <c r="AH211" s="391">
        <f t="shared" si="64"/>
        <v>0</v>
      </c>
      <c r="AI211" s="393">
        <f t="shared" si="66"/>
        <v>1470</v>
      </c>
      <c r="AJ211" s="393">
        <f t="shared" si="66"/>
        <v>8</v>
      </c>
      <c r="AK211" s="392">
        <f t="shared" si="67"/>
        <v>2266</v>
      </c>
      <c r="AL211" s="391">
        <f t="shared" si="65"/>
        <v>28325</v>
      </c>
      <c r="AM211" s="389">
        <f t="shared" si="68"/>
        <v>0.73914911903738723</v>
      </c>
    </row>
    <row r="212" spans="1:39" ht="16" x14ac:dyDescent="0.2">
      <c r="A212" s="2">
        <v>44071</v>
      </c>
      <c r="B212" s="2"/>
      <c r="C212" s="107"/>
      <c r="D212" s="3"/>
      <c r="E212" s="3"/>
      <c r="F212" s="3" t="e">
        <f t="shared" si="61"/>
        <v>#DIV/0!</v>
      </c>
      <c r="G212" s="3"/>
      <c r="H212" s="3"/>
      <c r="I212" s="3" t="e">
        <f t="shared" si="59"/>
        <v>#DIV/0!</v>
      </c>
      <c r="J212" s="3">
        <f t="shared" si="62"/>
        <v>0</v>
      </c>
      <c r="K212" s="3"/>
      <c r="L212" s="3">
        <f t="shared" si="60"/>
        <v>0</v>
      </c>
      <c r="M212" s="3"/>
      <c r="N212" s="3"/>
      <c r="AB212" s="390">
        <v>44071</v>
      </c>
      <c r="AC212" s="3">
        <v>2129</v>
      </c>
      <c r="AD212" s="3">
        <v>15</v>
      </c>
      <c r="AE212" s="391">
        <f t="shared" si="63"/>
        <v>0.70455612963832792</v>
      </c>
      <c r="AF212" s="3">
        <v>35</v>
      </c>
      <c r="AG212" s="3">
        <v>0</v>
      </c>
      <c r="AH212" s="391">
        <f t="shared" si="64"/>
        <v>0</v>
      </c>
      <c r="AI212" s="393">
        <f t="shared" si="66"/>
        <v>2164</v>
      </c>
      <c r="AJ212" s="393">
        <f t="shared" si="66"/>
        <v>15</v>
      </c>
      <c r="AK212" s="392">
        <f t="shared" si="67"/>
        <v>2281</v>
      </c>
      <c r="AL212" s="391">
        <f t="shared" si="65"/>
        <v>15206.666666666666</v>
      </c>
      <c r="AM212" s="389">
        <f t="shared" si="68"/>
        <v>0.69180798110183073</v>
      </c>
    </row>
    <row r="213" spans="1:39" ht="16" x14ac:dyDescent="0.2">
      <c r="A213" s="2">
        <v>44072</v>
      </c>
      <c r="B213" s="2"/>
      <c r="C213" s="107"/>
      <c r="D213" s="3"/>
      <c r="E213" s="3"/>
      <c r="F213" s="3" t="e">
        <f t="shared" si="61"/>
        <v>#DIV/0!</v>
      </c>
      <c r="G213" s="3"/>
      <c r="H213" s="3"/>
      <c r="I213" s="3" t="e">
        <f t="shared" si="59"/>
        <v>#DIV/0!</v>
      </c>
      <c r="J213" s="3">
        <f t="shared" si="62"/>
        <v>0</v>
      </c>
      <c r="K213" s="3"/>
      <c r="L213" s="3">
        <f t="shared" si="60"/>
        <v>0</v>
      </c>
      <c r="M213" s="3"/>
      <c r="N213" s="3"/>
      <c r="AB213" s="390">
        <v>44072</v>
      </c>
      <c r="AC213" s="3">
        <v>1781</v>
      </c>
      <c r="AD213" s="3">
        <v>13</v>
      </c>
      <c r="AE213" s="391">
        <f t="shared" si="63"/>
        <v>0.72992700729927007</v>
      </c>
      <c r="AF213" s="3">
        <v>11</v>
      </c>
      <c r="AG213" s="3">
        <v>1</v>
      </c>
      <c r="AH213" s="391">
        <f t="shared" si="64"/>
        <v>9.0909090909090917</v>
      </c>
      <c r="AI213" s="393">
        <f t="shared" si="66"/>
        <v>1792</v>
      </c>
      <c r="AJ213" s="393">
        <f t="shared" si="66"/>
        <v>14</v>
      </c>
      <c r="AK213" s="392">
        <f t="shared" si="67"/>
        <v>2295</v>
      </c>
      <c r="AL213" s="391">
        <f t="shared" si="65"/>
        <v>16392.857142857141</v>
      </c>
      <c r="AM213" s="389">
        <f t="shared" si="68"/>
        <v>0.70288094411662616</v>
      </c>
    </row>
    <row r="214" spans="1:39" ht="16" x14ac:dyDescent="0.2">
      <c r="A214" s="2">
        <v>44073</v>
      </c>
      <c r="B214" s="2"/>
      <c r="C214" s="107"/>
      <c r="D214" s="3"/>
      <c r="E214" s="3"/>
      <c r="F214" s="3" t="e">
        <f t="shared" si="61"/>
        <v>#DIV/0!</v>
      </c>
      <c r="G214" s="3"/>
      <c r="H214" s="3"/>
      <c r="I214" s="3" t="e">
        <f t="shared" si="59"/>
        <v>#DIV/0!</v>
      </c>
      <c r="J214" s="3">
        <f t="shared" si="62"/>
        <v>0</v>
      </c>
      <c r="K214" s="3"/>
      <c r="L214" s="3">
        <f t="shared" si="60"/>
        <v>0</v>
      </c>
      <c r="M214" s="3"/>
      <c r="N214" s="3"/>
      <c r="AB214" s="390">
        <v>44073</v>
      </c>
      <c r="AC214" s="3">
        <v>1399</v>
      </c>
      <c r="AD214" s="3">
        <v>6</v>
      </c>
      <c r="AE214" s="391">
        <f t="shared" si="63"/>
        <v>0.42887776983559683</v>
      </c>
      <c r="AF214" s="3">
        <v>32</v>
      </c>
      <c r="AG214" s="3">
        <v>0</v>
      </c>
      <c r="AH214" s="391">
        <f t="shared" si="64"/>
        <v>0</v>
      </c>
      <c r="AI214" s="393">
        <f t="shared" si="66"/>
        <v>1431</v>
      </c>
      <c r="AJ214" s="393">
        <f t="shared" si="66"/>
        <v>6</v>
      </c>
      <c r="AK214" s="392">
        <f t="shared" si="67"/>
        <v>2301</v>
      </c>
      <c r="AL214" s="391">
        <f t="shared" si="65"/>
        <v>38350</v>
      </c>
      <c r="AM214" s="389">
        <f t="shared" si="68"/>
        <v>0.68535825545171336</v>
      </c>
    </row>
    <row r="215" spans="1:39" ht="16" x14ac:dyDescent="0.2">
      <c r="A215" s="2">
        <v>44074</v>
      </c>
      <c r="B215" s="2"/>
      <c r="C215" s="107"/>
      <c r="D215" s="3"/>
      <c r="E215" s="3"/>
      <c r="F215" s="3" t="e">
        <f t="shared" si="61"/>
        <v>#DIV/0!</v>
      </c>
      <c r="G215" s="3"/>
      <c r="H215" s="3"/>
      <c r="I215" s="3" t="e">
        <f t="shared" si="59"/>
        <v>#DIV/0!</v>
      </c>
      <c r="J215" s="3">
        <f t="shared" si="62"/>
        <v>0</v>
      </c>
      <c r="K215" s="3"/>
      <c r="L215" s="3">
        <f t="shared" si="60"/>
        <v>0</v>
      </c>
      <c r="M215" s="3"/>
      <c r="N215" s="3"/>
      <c r="AB215" s="390">
        <v>44074</v>
      </c>
      <c r="AC215" s="3">
        <v>1356</v>
      </c>
      <c r="AD215" s="3">
        <v>7</v>
      </c>
      <c r="AE215" s="391">
        <f t="shared" si="63"/>
        <v>0.51622418879056042</v>
      </c>
      <c r="AF215" s="3">
        <v>53</v>
      </c>
      <c r="AG215" s="3">
        <v>0</v>
      </c>
      <c r="AH215" s="391">
        <f t="shared" si="64"/>
        <v>0</v>
      </c>
      <c r="AI215" s="393">
        <f t="shared" si="66"/>
        <v>1409</v>
      </c>
      <c r="AJ215" s="393">
        <f t="shared" si="66"/>
        <v>7</v>
      </c>
      <c r="AK215" s="392">
        <f t="shared" si="67"/>
        <v>2308</v>
      </c>
      <c r="AL215" s="391">
        <f t="shared" si="65"/>
        <v>32971.428571428572</v>
      </c>
      <c r="AM215" s="389">
        <f t="shared" si="68"/>
        <v>0.73852646386495513</v>
      </c>
    </row>
    <row r="216" spans="1:39" ht="16" x14ac:dyDescent="0.2">
      <c r="A216" s="2">
        <v>44075</v>
      </c>
      <c r="B216" s="2"/>
      <c r="C216" s="107"/>
      <c r="D216" s="3"/>
      <c r="E216" s="3"/>
      <c r="F216" s="3" t="e">
        <f t="shared" si="61"/>
        <v>#DIV/0!</v>
      </c>
      <c r="G216" s="3"/>
      <c r="H216" s="3"/>
      <c r="I216" s="3" t="e">
        <f t="shared" si="59"/>
        <v>#DIV/0!</v>
      </c>
      <c r="J216" s="3">
        <f t="shared" si="62"/>
        <v>0</v>
      </c>
      <c r="K216" s="3"/>
      <c r="L216" s="3">
        <f t="shared" si="60"/>
        <v>0</v>
      </c>
      <c r="M216" s="3"/>
      <c r="N216" s="3"/>
      <c r="AB216" s="390">
        <v>44075</v>
      </c>
      <c r="AC216" s="3">
        <v>1370</v>
      </c>
      <c r="AD216" s="3">
        <v>21</v>
      </c>
      <c r="AE216" s="391">
        <f t="shared" si="63"/>
        <v>1.5328467153284671</v>
      </c>
      <c r="AF216" s="3">
        <v>22</v>
      </c>
      <c r="AG216" s="3">
        <v>2</v>
      </c>
      <c r="AH216" s="391">
        <f t="shared" si="64"/>
        <v>9.0909090909090917</v>
      </c>
      <c r="AI216" s="393">
        <f t="shared" si="66"/>
        <v>1392</v>
      </c>
      <c r="AJ216" s="393">
        <f t="shared" si="66"/>
        <v>23</v>
      </c>
      <c r="AK216" s="392">
        <f t="shared" si="67"/>
        <v>2331</v>
      </c>
      <c r="AL216" s="391">
        <f t="shared" si="65"/>
        <v>10134.782608695652</v>
      </c>
      <c r="AM216" s="389">
        <f t="shared" si="68"/>
        <v>0.76429980276134124</v>
      </c>
    </row>
    <row r="217" spans="1:39" ht="16" x14ac:dyDescent="0.2">
      <c r="A217" s="2">
        <v>44076</v>
      </c>
      <c r="B217" s="2"/>
      <c r="C217" s="107"/>
      <c r="D217" s="3"/>
      <c r="E217" s="3"/>
      <c r="F217" s="3" t="e">
        <f t="shared" si="61"/>
        <v>#DIV/0!</v>
      </c>
      <c r="G217" s="3"/>
      <c r="H217" s="3"/>
      <c r="I217" s="3" t="e">
        <f t="shared" si="59"/>
        <v>#DIV/0!</v>
      </c>
      <c r="J217" s="3">
        <f t="shared" si="62"/>
        <v>0</v>
      </c>
      <c r="K217" s="3"/>
      <c r="L217" s="3">
        <f t="shared" si="60"/>
        <v>0</v>
      </c>
      <c r="M217" s="3"/>
      <c r="N217" s="3"/>
      <c r="AB217" s="390">
        <v>44076</v>
      </c>
      <c r="AC217" s="3">
        <v>1527</v>
      </c>
      <c r="AD217" s="3">
        <v>4</v>
      </c>
      <c r="AE217" s="391">
        <f t="shared" si="63"/>
        <v>0.26195153896529144</v>
      </c>
      <c r="AF217" s="3">
        <v>50</v>
      </c>
      <c r="AG217" s="3">
        <v>0</v>
      </c>
      <c r="AH217" s="391">
        <f t="shared" si="64"/>
        <v>0</v>
      </c>
      <c r="AI217" s="393">
        <f t="shared" si="66"/>
        <v>1577</v>
      </c>
      <c r="AJ217" s="393">
        <f t="shared" si="66"/>
        <v>4</v>
      </c>
      <c r="AK217" s="392">
        <f t="shared" si="67"/>
        <v>2335</v>
      </c>
      <c r="AL217" s="391">
        <f t="shared" si="65"/>
        <v>58375</v>
      </c>
      <c r="AM217" s="389">
        <f t="shared" si="68"/>
        <v>0.68787618228718828</v>
      </c>
    </row>
    <row r="218" spans="1:39" ht="16" x14ac:dyDescent="0.2">
      <c r="A218" s="2">
        <v>44077</v>
      </c>
      <c r="B218" s="2"/>
      <c r="C218" s="107"/>
      <c r="D218" s="3"/>
      <c r="E218" s="3"/>
      <c r="F218" s="3" t="e">
        <f t="shared" si="61"/>
        <v>#DIV/0!</v>
      </c>
      <c r="G218" s="3"/>
      <c r="H218" s="3"/>
      <c r="I218" s="3" t="e">
        <f t="shared" si="59"/>
        <v>#DIV/0!</v>
      </c>
      <c r="J218" s="3">
        <f t="shared" si="62"/>
        <v>0</v>
      </c>
      <c r="K218" s="3"/>
      <c r="L218" s="3">
        <f t="shared" si="60"/>
        <v>0</v>
      </c>
      <c r="M218" s="3"/>
      <c r="N218" s="3"/>
      <c r="AB218" s="390">
        <v>44077</v>
      </c>
      <c r="AC218" s="3">
        <v>1476</v>
      </c>
      <c r="AD218" s="3">
        <v>14</v>
      </c>
      <c r="AE218" s="391">
        <f t="shared" si="63"/>
        <v>0.94850948509485089</v>
      </c>
      <c r="AF218" s="3">
        <v>133</v>
      </c>
      <c r="AG218" s="3">
        <v>1</v>
      </c>
      <c r="AH218" s="391">
        <f t="shared" si="64"/>
        <v>0.75187969924812026</v>
      </c>
      <c r="AI218" s="393">
        <f t="shared" si="66"/>
        <v>1609</v>
      </c>
      <c r="AJ218" s="393">
        <f t="shared" si="66"/>
        <v>15</v>
      </c>
      <c r="AK218" s="392">
        <f t="shared" si="67"/>
        <v>2350</v>
      </c>
      <c r="AL218" s="391">
        <f t="shared" si="65"/>
        <v>15666.666666666666</v>
      </c>
      <c r="AM218" s="389">
        <f t="shared" si="68"/>
        <v>0.74923905408569424</v>
      </c>
    </row>
    <row r="219" spans="1:39" ht="16" x14ac:dyDescent="0.2">
      <c r="A219" s="2">
        <v>44078</v>
      </c>
      <c r="B219" s="2"/>
      <c r="C219" s="107"/>
      <c r="D219" s="3"/>
      <c r="E219" s="3"/>
      <c r="F219" s="3" t="e">
        <f t="shared" si="61"/>
        <v>#DIV/0!</v>
      </c>
      <c r="G219" s="3"/>
      <c r="H219" s="3"/>
      <c r="I219" s="3" t="e">
        <f t="shared" si="59"/>
        <v>#DIV/0!</v>
      </c>
      <c r="J219" s="3">
        <f t="shared" si="62"/>
        <v>0</v>
      </c>
      <c r="K219" s="3"/>
      <c r="L219" s="3">
        <f t="shared" si="60"/>
        <v>0</v>
      </c>
      <c r="M219" s="3"/>
      <c r="N219" s="3"/>
      <c r="AB219" s="390">
        <v>44078</v>
      </c>
      <c r="AC219" s="3">
        <v>2701</v>
      </c>
      <c r="AD219" s="3">
        <v>22</v>
      </c>
      <c r="AE219" s="391">
        <f t="shared" si="63"/>
        <v>0.81451314328026647</v>
      </c>
      <c r="AF219" s="3">
        <v>257</v>
      </c>
      <c r="AG219" s="3">
        <v>2</v>
      </c>
      <c r="AH219" s="391">
        <f t="shared" si="64"/>
        <v>0.77821011673151752</v>
      </c>
      <c r="AI219" s="393">
        <f t="shared" si="66"/>
        <v>2958</v>
      </c>
      <c r="AJ219" s="393">
        <f t="shared" si="66"/>
        <v>24</v>
      </c>
      <c r="AK219" s="392">
        <f t="shared" si="67"/>
        <v>2374</v>
      </c>
      <c r="AL219" s="391">
        <f t="shared" si="65"/>
        <v>9891.6666666666679</v>
      </c>
      <c r="AM219" s="389">
        <f t="shared" si="68"/>
        <v>0.84785680640602923</v>
      </c>
    </row>
    <row r="220" spans="1:39" ht="16" x14ac:dyDescent="0.2">
      <c r="A220" s="2">
        <v>44079</v>
      </c>
      <c r="B220" s="2"/>
      <c r="C220" s="107"/>
      <c r="D220" s="3"/>
      <c r="E220" s="3"/>
      <c r="F220" s="3" t="e">
        <f t="shared" si="61"/>
        <v>#DIV/0!</v>
      </c>
      <c r="G220" s="3"/>
      <c r="H220" s="3"/>
      <c r="I220" s="3" t="e">
        <f t="shared" si="59"/>
        <v>#DIV/0!</v>
      </c>
      <c r="J220" s="3">
        <f t="shared" si="62"/>
        <v>0</v>
      </c>
      <c r="K220" s="3"/>
      <c r="L220" s="3">
        <f t="shared" si="60"/>
        <v>0</v>
      </c>
      <c r="M220" s="3"/>
      <c r="N220" s="3"/>
      <c r="AB220" s="390">
        <v>44079</v>
      </c>
      <c r="AC220" s="3">
        <v>2253</v>
      </c>
      <c r="AD220" s="3">
        <v>9</v>
      </c>
      <c r="AE220" s="391">
        <f t="shared" si="63"/>
        <v>0.39946737683089217</v>
      </c>
      <c r="AF220" s="3">
        <v>164</v>
      </c>
      <c r="AG220" s="3">
        <v>0</v>
      </c>
      <c r="AH220" s="391">
        <f t="shared" si="64"/>
        <v>0</v>
      </c>
      <c r="AI220" s="393">
        <f t="shared" si="66"/>
        <v>2417</v>
      </c>
      <c r="AJ220" s="393">
        <f t="shared" si="66"/>
        <v>9</v>
      </c>
      <c r="AK220" s="392">
        <f t="shared" si="67"/>
        <v>2383</v>
      </c>
      <c r="AL220" s="391">
        <f t="shared" si="65"/>
        <v>26477.777777777777</v>
      </c>
      <c r="AM220" s="389">
        <f t="shared" si="68"/>
        <v>0.7874648453194053</v>
      </c>
    </row>
    <row r="221" spans="1:39" ht="16" x14ac:dyDescent="0.2">
      <c r="A221" s="2">
        <v>44080</v>
      </c>
      <c r="B221" s="2"/>
      <c r="C221" s="107"/>
      <c r="D221" s="3"/>
      <c r="E221" s="3"/>
      <c r="F221" s="3" t="e">
        <f t="shared" si="61"/>
        <v>#DIV/0!</v>
      </c>
      <c r="G221" s="3"/>
      <c r="H221" s="3"/>
      <c r="I221" s="3" t="e">
        <f t="shared" si="59"/>
        <v>#DIV/0!</v>
      </c>
      <c r="J221" s="3">
        <f t="shared" si="62"/>
        <v>0</v>
      </c>
      <c r="K221" s="3"/>
      <c r="L221" s="3">
        <f t="shared" si="60"/>
        <v>0</v>
      </c>
      <c r="M221" s="3"/>
      <c r="N221" s="3"/>
      <c r="AB221" s="390">
        <v>44080</v>
      </c>
      <c r="AC221" s="3">
        <v>1261</v>
      </c>
      <c r="AD221" s="3">
        <v>8</v>
      </c>
      <c r="AE221" s="391">
        <f t="shared" si="63"/>
        <v>0.63441712926249005</v>
      </c>
      <c r="AF221" s="3">
        <v>190</v>
      </c>
      <c r="AG221" s="3">
        <v>6</v>
      </c>
      <c r="AH221" s="391">
        <f t="shared" si="64"/>
        <v>3.1578947368421053</v>
      </c>
      <c r="AI221" s="393">
        <f t="shared" si="66"/>
        <v>1451</v>
      </c>
      <c r="AJ221" s="393">
        <f t="shared" si="66"/>
        <v>14</v>
      </c>
      <c r="AK221" s="392">
        <f t="shared" si="67"/>
        <v>2397</v>
      </c>
      <c r="AL221" s="391">
        <f t="shared" si="65"/>
        <v>17121.428571428572</v>
      </c>
      <c r="AM221" s="389">
        <f t="shared" si="68"/>
        <v>0.93719961550785014</v>
      </c>
    </row>
    <row r="222" spans="1:39" ht="16" x14ac:dyDescent="0.2">
      <c r="A222" s="2">
        <v>44081</v>
      </c>
      <c r="B222" s="2"/>
      <c r="C222" s="107"/>
      <c r="D222" s="3"/>
      <c r="E222" s="3"/>
      <c r="F222" s="3" t="e">
        <f t="shared" si="61"/>
        <v>#DIV/0!</v>
      </c>
      <c r="G222" s="3"/>
      <c r="H222" s="3"/>
      <c r="I222" s="3" t="e">
        <f t="shared" si="59"/>
        <v>#DIV/0!</v>
      </c>
      <c r="J222" s="3">
        <f t="shared" si="62"/>
        <v>0</v>
      </c>
      <c r="K222" s="3"/>
      <c r="L222" s="3">
        <f t="shared" si="60"/>
        <v>0</v>
      </c>
      <c r="M222" s="3"/>
      <c r="N222" s="3"/>
      <c r="AB222" s="390">
        <v>44081</v>
      </c>
      <c r="AC222" s="3">
        <v>1290</v>
      </c>
      <c r="AD222" s="3">
        <v>19</v>
      </c>
      <c r="AE222" s="391">
        <f t="shared" si="63"/>
        <v>1.4728682170542635</v>
      </c>
      <c r="AF222" s="3">
        <v>44</v>
      </c>
      <c r="AG222" s="3">
        <v>0</v>
      </c>
      <c r="AH222" s="391">
        <f t="shared" si="64"/>
        <v>0</v>
      </c>
      <c r="AI222" s="393">
        <f t="shared" si="66"/>
        <v>1334</v>
      </c>
      <c r="AJ222" s="393">
        <f t="shared" si="66"/>
        <v>19</v>
      </c>
      <c r="AK222" s="392">
        <f t="shared" si="67"/>
        <v>2416</v>
      </c>
      <c r="AL222" s="391">
        <f t="shared" si="65"/>
        <v>12715.789473684212</v>
      </c>
      <c r="AM222" s="389">
        <f t="shared" si="68"/>
        <v>0.98732799502448887</v>
      </c>
    </row>
    <row r="223" spans="1:39" ht="16" x14ac:dyDescent="0.2">
      <c r="A223" s="2">
        <v>44082</v>
      </c>
      <c r="B223" s="2"/>
      <c r="C223" s="107"/>
      <c r="D223" s="3"/>
      <c r="E223" s="3"/>
      <c r="F223" s="3" t="e">
        <f t="shared" si="61"/>
        <v>#DIV/0!</v>
      </c>
      <c r="G223" s="3"/>
      <c r="H223" s="3"/>
      <c r="I223" s="3" t="e">
        <f t="shared" si="59"/>
        <v>#DIV/0!</v>
      </c>
      <c r="J223" s="3">
        <f t="shared" si="62"/>
        <v>0</v>
      </c>
      <c r="K223" s="3"/>
      <c r="L223" s="3">
        <f t="shared" si="60"/>
        <v>0</v>
      </c>
      <c r="M223" s="3"/>
      <c r="N223" s="3"/>
      <c r="AB223" s="390">
        <v>44082</v>
      </c>
      <c r="AC223" s="3">
        <v>1095</v>
      </c>
      <c r="AD223" s="3">
        <v>13</v>
      </c>
      <c r="AE223" s="391">
        <f t="shared" si="63"/>
        <v>1.1872146118721461</v>
      </c>
      <c r="AF223" s="3">
        <v>4</v>
      </c>
      <c r="AG223" s="3">
        <v>0</v>
      </c>
      <c r="AH223" s="391">
        <f t="shared" si="64"/>
        <v>0</v>
      </c>
      <c r="AI223" s="393">
        <f t="shared" si="66"/>
        <v>1099</v>
      </c>
      <c r="AJ223" s="393">
        <f t="shared" si="66"/>
        <v>13</v>
      </c>
      <c r="AK223" s="392">
        <f t="shared" si="67"/>
        <v>2429</v>
      </c>
      <c r="AL223" s="391">
        <f t="shared" si="65"/>
        <v>18684.615384615383</v>
      </c>
      <c r="AM223" s="389">
        <f t="shared" si="68"/>
        <v>1.1960943856794142</v>
      </c>
    </row>
    <row r="224" spans="1:39" ht="16" x14ac:dyDescent="0.2">
      <c r="A224" s="2">
        <v>44083</v>
      </c>
      <c r="B224" s="2"/>
      <c r="C224" s="107"/>
      <c r="D224" s="3"/>
      <c r="E224" s="3"/>
      <c r="F224" s="3" t="e">
        <f t="shared" si="61"/>
        <v>#DIV/0!</v>
      </c>
      <c r="G224" s="3"/>
      <c r="H224" s="3"/>
      <c r="I224" s="3" t="e">
        <f t="shared" si="59"/>
        <v>#DIV/0!</v>
      </c>
      <c r="J224" s="3">
        <f t="shared" si="62"/>
        <v>0</v>
      </c>
      <c r="K224" s="3"/>
      <c r="L224" s="3">
        <f t="shared" si="60"/>
        <v>0</v>
      </c>
      <c r="M224" s="3"/>
      <c r="N224" s="3"/>
      <c r="AB224" s="390">
        <v>44083</v>
      </c>
      <c r="AC224" s="3">
        <v>1587</v>
      </c>
      <c r="AD224" s="3">
        <v>23</v>
      </c>
      <c r="AE224" s="391">
        <f t="shared" si="63"/>
        <v>1.4492753623188406</v>
      </c>
      <c r="AF224" s="3">
        <v>29</v>
      </c>
      <c r="AG224" s="3">
        <v>0</v>
      </c>
      <c r="AH224" s="391">
        <f t="shared" si="64"/>
        <v>0</v>
      </c>
      <c r="AI224" s="393">
        <f t="shared" si="66"/>
        <v>1616</v>
      </c>
      <c r="AJ224" s="393">
        <f t="shared" si="66"/>
        <v>23</v>
      </c>
      <c r="AK224" s="392">
        <f t="shared" si="67"/>
        <v>2452</v>
      </c>
      <c r="AL224" s="391">
        <f t="shared" si="65"/>
        <v>10660.86956521739</v>
      </c>
      <c r="AM224" s="389">
        <f t="shared" si="68"/>
        <v>1.4423892754115053</v>
      </c>
    </row>
    <row r="225" spans="1:39" ht="16" x14ac:dyDescent="0.2">
      <c r="A225" s="2">
        <v>44084</v>
      </c>
      <c r="B225" s="2"/>
      <c r="C225" s="107"/>
      <c r="D225" s="3"/>
      <c r="E225" s="3"/>
      <c r="F225" s="3" t="e">
        <f t="shared" si="61"/>
        <v>#DIV/0!</v>
      </c>
      <c r="G225" s="3"/>
      <c r="H225" s="3"/>
      <c r="I225" s="3" t="e">
        <f t="shared" si="59"/>
        <v>#DIV/0!</v>
      </c>
      <c r="J225" s="3">
        <f t="shared" si="62"/>
        <v>0</v>
      </c>
      <c r="K225" s="3"/>
      <c r="L225" s="3">
        <f t="shared" si="60"/>
        <v>0</v>
      </c>
      <c r="M225" s="3"/>
      <c r="N225" s="3"/>
      <c r="AB225" s="390">
        <v>44084</v>
      </c>
      <c r="AC225" s="3">
        <v>1928</v>
      </c>
      <c r="AD225" s="3">
        <v>25</v>
      </c>
      <c r="AE225" s="391">
        <f t="shared" si="63"/>
        <v>1.2966804979253113</v>
      </c>
      <c r="AF225" s="3">
        <v>60</v>
      </c>
      <c r="AG225" s="3">
        <v>0</v>
      </c>
      <c r="AH225" s="391">
        <f t="shared" si="64"/>
        <v>0</v>
      </c>
      <c r="AI225" s="393">
        <f t="shared" si="66"/>
        <v>1988</v>
      </c>
      <c r="AJ225" s="393">
        <f t="shared" si="66"/>
        <v>25</v>
      </c>
      <c r="AK225" s="392">
        <f t="shared" si="67"/>
        <v>2477</v>
      </c>
      <c r="AL225" s="391">
        <f t="shared" si="65"/>
        <v>9908</v>
      </c>
      <c r="AM225" s="389">
        <f t="shared" si="68"/>
        <v>1.513840830449827</v>
      </c>
    </row>
    <row r="226" spans="1:39" ht="16" x14ac:dyDescent="0.2">
      <c r="A226" s="2">
        <v>44085</v>
      </c>
      <c r="B226" s="2"/>
      <c r="C226" s="107"/>
      <c r="D226" s="3"/>
      <c r="E226" s="3"/>
      <c r="F226" s="3" t="e">
        <f t="shared" si="61"/>
        <v>#DIV/0!</v>
      </c>
      <c r="G226" s="3"/>
      <c r="H226" s="3"/>
      <c r="I226" s="3" t="e">
        <f t="shared" si="59"/>
        <v>#DIV/0!</v>
      </c>
      <c r="J226" s="3">
        <f t="shared" si="62"/>
        <v>0</v>
      </c>
      <c r="K226" s="3"/>
      <c r="L226" s="3">
        <f t="shared" si="60"/>
        <v>0</v>
      </c>
      <c r="M226" s="3"/>
      <c r="N226" s="3"/>
      <c r="AB226" s="390">
        <v>44085</v>
      </c>
      <c r="AC226" s="3">
        <v>2292</v>
      </c>
      <c r="AD226" s="3">
        <v>37</v>
      </c>
      <c r="AE226" s="391">
        <f t="shared" si="63"/>
        <v>1.6143106457242582</v>
      </c>
      <c r="AF226" s="3">
        <v>93</v>
      </c>
      <c r="AG226" s="3">
        <v>7</v>
      </c>
      <c r="AH226" s="391">
        <f t="shared" si="64"/>
        <v>7.5268817204301079</v>
      </c>
      <c r="AI226" s="393">
        <f t="shared" si="66"/>
        <v>2385</v>
      </c>
      <c r="AJ226" s="393">
        <f t="shared" si="66"/>
        <v>44</v>
      </c>
      <c r="AK226" s="392">
        <f t="shared" si="67"/>
        <v>2521</v>
      </c>
      <c r="AL226" s="391">
        <f t="shared" si="65"/>
        <v>5729.545454545455</v>
      </c>
      <c r="AM226" s="389">
        <f t="shared" si="68"/>
        <v>1.5508104738154613</v>
      </c>
    </row>
    <row r="227" spans="1:39" ht="16" x14ac:dyDescent="0.2">
      <c r="A227" s="2">
        <v>44086</v>
      </c>
      <c r="B227" s="2"/>
      <c r="C227" s="107"/>
      <c r="D227" s="3"/>
      <c r="E227" s="3"/>
      <c r="F227" s="3" t="e">
        <f t="shared" si="61"/>
        <v>#DIV/0!</v>
      </c>
      <c r="G227" s="3"/>
      <c r="H227" s="3"/>
      <c r="I227" s="3" t="e">
        <f t="shared" si="59"/>
        <v>#DIV/0!</v>
      </c>
      <c r="J227" s="3">
        <f t="shared" si="62"/>
        <v>0</v>
      </c>
      <c r="K227" s="3"/>
      <c r="L227" s="3">
        <f t="shared" si="60"/>
        <v>0</v>
      </c>
      <c r="M227" s="3"/>
      <c r="N227" s="3"/>
      <c r="AB227" s="390">
        <v>44086</v>
      </c>
      <c r="AC227" s="3">
        <v>1887</v>
      </c>
      <c r="AD227" s="3">
        <v>32</v>
      </c>
      <c r="AE227" s="391">
        <f t="shared" si="63"/>
        <v>1.6958134605193429</v>
      </c>
      <c r="AF227" s="3">
        <v>26</v>
      </c>
      <c r="AG227" s="3">
        <v>0</v>
      </c>
      <c r="AH227" s="391">
        <f t="shared" si="64"/>
        <v>0</v>
      </c>
      <c r="AI227" s="393">
        <f t="shared" si="66"/>
        <v>1913</v>
      </c>
      <c r="AJ227" s="393">
        <f t="shared" si="66"/>
        <v>32</v>
      </c>
      <c r="AK227" s="392">
        <f t="shared" si="67"/>
        <v>2553</v>
      </c>
      <c r="AL227" s="391">
        <f t="shared" si="65"/>
        <v>7978.125</v>
      </c>
      <c r="AM227" s="389">
        <f t="shared" si="68"/>
        <v>1.5079472897704116</v>
      </c>
    </row>
    <row r="228" spans="1:39" ht="16" x14ac:dyDescent="0.2">
      <c r="A228" s="2">
        <v>44087</v>
      </c>
      <c r="B228" s="2"/>
      <c r="C228" s="107"/>
      <c r="D228" s="3"/>
      <c r="E228" s="3"/>
      <c r="F228" s="3" t="e">
        <f t="shared" si="61"/>
        <v>#DIV/0!</v>
      </c>
      <c r="G228" s="3"/>
      <c r="H228" s="3"/>
      <c r="I228" s="3" t="e">
        <f t="shared" si="59"/>
        <v>#DIV/0!</v>
      </c>
      <c r="J228" s="3">
        <f t="shared" si="62"/>
        <v>0</v>
      </c>
      <c r="K228" s="3"/>
      <c r="L228" s="3">
        <f t="shared" si="60"/>
        <v>0</v>
      </c>
      <c r="M228" s="3"/>
      <c r="N228" s="3"/>
      <c r="AB228" s="390">
        <v>44087</v>
      </c>
      <c r="AC228" s="3">
        <v>1181</v>
      </c>
      <c r="AD228" s="3">
        <v>19</v>
      </c>
      <c r="AE228" s="391">
        <f t="shared" si="63"/>
        <v>1.6088060965283657</v>
      </c>
      <c r="AF228" s="3">
        <v>44</v>
      </c>
      <c r="AG228" s="3">
        <v>0</v>
      </c>
      <c r="AH228" s="391">
        <f t="shared" si="64"/>
        <v>0</v>
      </c>
      <c r="AI228" s="393">
        <f t="shared" si="66"/>
        <v>1225</v>
      </c>
      <c r="AJ228" s="393">
        <f t="shared" si="66"/>
        <v>19</v>
      </c>
      <c r="AK228" s="392">
        <f t="shared" si="67"/>
        <v>2572</v>
      </c>
      <c r="AL228" s="391">
        <f t="shared" si="65"/>
        <v>13536.842105263158</v>
      </c>
      <c r="AM228" s="389">
        <f t="shared" si="68"/>
        <v>1.5642531846082768</v>
      </c>
    </row>
    <row r="229" spans="1:39" ht="16" x14ac:dyDescent="0.2">
      <c r="A229" s="2">
        <v>44088</v>
      </c>
      <c r="B229" s="2"/>
      <c r="C229" s="107"/>
      <c r="D229" s="3"/>
      <c r="E229" s="3"/>
      <c r="F229" s="3" t="e">
        <f t="shared" si="61"/>
        <v>#DIV/0!</v>
      </c>
      <c r="G229" s="3"/>
      <c r="H229" s="3"/>
      <c r="I229" s="3" t="e">
        <f t="shared" si="59"/>
        <v>#DIV/0!</v>
      </c>
      <c r="J229" s="3">
        <f t="shared" si="62"/>
        <v>0</v>
      </c>
      <c r="K229" s="3"/>
      <c r="L229" s="3">
        <f t="shared" si="60"/>
        <v>0</v>
      </c>
      <c r="M229" s="3"/>
      <c r="N229" s="3"/>
      <c r="AB229" s="390">
        <v>44088</v>
      </c>
      <c r="AC229" s="3">
        <v>2387</v>
      </c>
      <c r="AD229" s="3">
        <v>34</v>
      </c>
      <c r="AE229" s="391">
        <f t="shared" si="63"/>
        <v>1.4243820695433598</v>
      </c>
      <c r="AF229" s="3">
        <v>219</v>
      </c>
      <c r="AG229" s="3">
        <v>9</v>
      </c>
      <c r="AH229" s="391">
        <f t="shared" si="64"/>
        <v>4.10958904109589</v>
      </c>
      <c r="AI229" s="393">
        <f t="shared" si="66"/>
        <v>2606</v>
      </c>
      <c r="AJ229" s="393">
        <f t="shared" si="66"/>
        <v>43</v>
      </c>
      <c r="AK229" s="392">
        <f t="shared" si="67"/>
        <v>2615</v>
      </c>
      <c r="AL229" s="391">
        <f t="shared" si="65"/>
        <v>6081.395348837209</v>
      </c>
      <c r="AM229" s="389">
        <f t="shared" si="68"/>
        <v>1.6457532000756669</v>
      </c>
    </row>
    <row r="230" spans="1:39" ht="16" x14ac:dyDescent="0.2">
      <c r="A230" s="2">
        <v>44089</v>
      </c>
      <c r="B230" s="2"/>
      <c r="C230" s="107"/>
      <c r="D230" s="3"/>
      <c r="E230" s="3"/>
      <c r="F230" s="3" t="e">
        <f t="shared" si="61"/>
        <v>#DIV/0!</v>
      </c>
      <c r="G230" s="3"/>
      <c r="H230" s="3"/>
      <c r="I230" s="3" t="e">
        <f t="shared" si="59"/>
        <v>#DIV/0!</v>
      </c>
      <c r="J230" s="3">
        <f t="shared" si="62"/>
        <v>0</v>
      </c>
      <c r="K230" s="3"/>
      <c r="L230" s="3">
        <f t="shared" si="60"/>
        <v>0</v>
      </c>
      <c r="M230" s="3"/>
      <c r="N230" s="3"/>
      <c r="AB230" s="390">
        <v>44089</v>
      </c>
      <c r="AC230" s="3">
        <v>2961</v>
      </c>
      <c r="AD230" s="3">
        <v>36</v>
      </c>
      <c r="AE230" s="391">
        <f t="shared" si="63"/>
        <v>1.21580547112462</v>
      </c>
      <c r="AF230" s="3">
        <v>28</v>
      </c>
      <c r="AG230" s="3">
        <v>0</v>
      </c>
      <c r="AH230" s="391">
        <f t="shared" si="64"/>
        <v>0</v>
      </c>
      <c r="AI230" s="393">
        <f t="shared" si="66"/>
        <v>2989</v>
      </c>
      <c r="AJ230" s="393">
        <f t="shared" si="66"/>
        <v>36</v>
      </c>
      <c r="AK230" s="392">
        <f t="shared" si="67"/>
        <v>2651</v>
      </c>
      <c r="AL230" s="391">
        <f>AK230/AJ230*100</f>
        <v>7363.8888888888887</v>
      </c>
      <c r="AM230" s="389">
        <f>(AJ227+AJ228+AJ229+AJ230+AJ231+AJ232+AJ233)/(AI227+AI228+AI229+AI230+AI231+AI232+AI233)*100</f>
        <v>1.5762690827851558</v>
      </c>
    </row>
    <row r="231" spans="1:39" ht="16" x14ac:dyDescent="0.2">
      <c r="A231" s="2">
        <v>44090</v>
      </c>
      <c r="B231" s="2"/>
      <c r="C231" s="107"/>
      <c r="D231" s="3"/>
      <c r="E231" s="3"/>
      <c r="F231" s="3" t="e">
        <f t="shared" si="61"/>
        <v>#DIV/0!</v>
      </c>
      <c r="G231" s="3"/>
      <c r="H231" s="3"/>
      <c r="I231" s="3" t="e">
        <f t="shared" si="59"/>
        <v>#DIV/0!</v>
      </c>
      <c r="J231" s="3">
        <f t="shared" si="62"/>
        <v>0</v>
      </c>
      <c r="K231" s="3"/>
      <c r="L231" s="3">
        <f t="shared" si="60"/>
        <v>0</v>
      </c>
      <c r="M231" s="3"/>
      <c r="N231" s="3"/>
      <c r="AB231" s="390">
        <v>44090</v>
      </c>
      <c r="AC231" s="3">
        <v>1884</v>
      </c>
      <c r="AD231" s="3">
        <v>37</v>
      </c>
      <c r="AE231" s="391">
        <f t="shared" si="63"/>
        <v>1.9639065817409767</v>
      </c>
      <c r="AF231" s="3">
        <v>161</v>
      </c>
      <c r="AG231" s="3">
        <v>1</v>
      </c>
      <c r="AH231" s="391">
        <f t="shared" si="64"/>
        <v>0.6211180124223602</v>
      </c>
      <c r="AI231" s="393">
        <f t="shared" si="66"/>
        <v>2045</v>
      </c>
      <c r="AJ231" s="393">
        <f t="shared" si="66"/>
        <v>38</v>
      </c>
      <c r="AK231" s="392">
        <f t="shared" si="67"/>
        <v>2689</v>
      </c>
      <c r="AL231" s="391">
        <f t="shared" ref="AL231:AL267" si="69">AK231/AJ231*100</f>
        <v>7076.3157894736833</v>
      </c>
      <c r="AM231" s="389">
        <f t="shared" ref="AM231:AM263" si="70">(AJ228+AJ229+AJ230+AJ231+AJ232+AJ233+AJ234)/(AI228+AI229+AI230+AI231+AI232+AI233+AI234)*100</f>
        <v>1.6241863860332137</v>
      </c>
    </row>
    <row r="232" spans="1:39" ht="16" x14ac:dyDescent="0.2">
      <c r="A232" s="2">
        <v>44091</v>
      </c>
      <c r="B232" s="2"/>
      <c r="C232" s="107"/>
      <c r="D232" s="3"/>
      <c r="E232" s="3"/>
      <c r="F232" s="3" t="e">
        <f t="shared" si="61"/>
        <v>#DIV/0!</v>
      </c>
      <c r="G232" s="3"/>
      <c r="H232" s="3"/>
      <c r="I232" s="3" t="e">
        <f t="shared" si="59"/>
        <v>#DIV/0!</v>
      </c>
      <c r="J232" s="3">
        <f t="shared" si="62"/>
        <v>0</v>
      </c>
      <c r="K232" s="3"/>
      <c r="L232" s="3">
        <f t="shared" si="60"/>
        <v>0</v>
      </c>
      <c r="M232" s="3"/>
      <c r="N232" s="3"/>
      <c r="AB232" s="390">
        <v>44091</v>
      </c>
      <c r="AC232" s="3">
        <v>2490</v>
      </c>
      <c r="AD232" s="3">
        <v>48</v>
      </c>
      <c r="AE232" s="391">
        <f t="shared" si="63"/>
        <v>1.9277108433734942</v>
      </c>
      <c r="AF232" s="3">
        <v>206</v>
      </c>
      <c r="AG232" s="3">
        <v>1</v>
      </c>
      <c r="AH232" s="391">
        <f t="shared" si="64"/>
        <v>0.48543689320388345</v>
      </c>
      <c r="AI232" s="393">
        <f t="shared" si="66"/>
        <v>2696</v>
      </c>
      <c r="AJ232" s="393">
        <f t="shared" si="66"/>
        <v>49</v>
      </c>
      <c r="AK232" s="392">
        <f t="shared" si="67"/>
        <v>2738</v>
      </c>
      <c r="AL232" s="391">
        <f t="shared" si="69"/>
        <v>5587.7551020408164</v>
      </c>
      <c r="AM232" s="389">
        <f t="shared" si="70"/>
        <v>1.6591335023701907</v>
      </c>
    </row>
    <row r="233" spans="1:39" ht="16" x14ac:dyDescent="0.2">
      <c r="A233" s="2">
        <v>44092</v>
      </c>
      <c r="B233" s="2"/>
      <c r="C233" s="107"/>
      <c r="D233" s="3"/>
      <c r="E233" s="3"/>
      <c r="F233" s="3" t="e">
        <f t="shared" si="61"/>
        <v>#DIV/0!</v>
      </c>
      <c r="G233" s="3"/>
      <c r="H233" s="3"/>
      <c r="I233" s="3" t="e">
        <f t="shared" si="59"/>
        <v>#DIV/0!</v>
      </c>
      <c r="J233" s="3">
        <f t="shared" si="62"/>
        <v>0</v>
      </c>
      <c r="K233" s="3"/>
      <c r="L233" s="3">
        <f t="shared" si="60"/>
        <v>0</v>
      </c>
      <c r="M233" s="3"/>
      <c r="N233" s="3"/>
      <c r="AB233" s="390">
        <v>44092</v>
      </c>
      <c r="AC233" s="3">
        <v>2367</v>
      </c>
      <c r="AD233" s="3">
        <v>31</v>
      </c>
      <c r="AE233" s="391">
        <f t="shared" si="63"/>
        <v>1.309674693705112</v>
      </c>
      <c r="AF233" s="3">
        <v>273</v>
      </c>
      <c r="AG233" s="3">
        <v>6</v>
      </c>
      <c r="AH233" s="391">
        <f t="shared" si="64"/>
        <v>2.197802197802198</v>
      </c>
      <c r="AI233" s="393">
        <f t="shared" si="66"/>
        <v>2640</v>
      </c>
      <c r="AJ233" s="393">
        <f t="shared" si="66"/>
        <v>37</v>
      </c>
      <c r="AK233" s="392">
        <f t="shared" si="67"/>
        <v>2775</v>
      </c>
      <c r="AL233" s="391">
        <f t="shared" si="69"/>
        <v>7500</v>
      </c>
      <c r="AM233" s="389">
        <f t="shared" si="70"/>
        <v>1.692996171887637</v>
      </c>
    </row>
    <row r="234" spans="1:39" ht="16" x14ac:dyDescent="0.2">
      <c r="A234" s="2">
        <v>44093</v>
      </c>
      <c r="B234" s="2"/>
      <c r="C234" s="107"/>
      <c r="D234" s="3"/>
      <c r="E234" s="3"/>
      <c r="F234" s="3" t="e">
        <f t="shared" si="61"/>
        <v>#DIV/0!</v>
      </c>
      <c r="G234" s="3"/>
      <c r="H234" s="3"/>
      <c r="I234" s="3" t="e">
        <f t="shared" si="59"/>
        <v>#DIV/0!</v>
      </c>
      <c r="J234" s="3">
        <f t="shared" si="62"/>
        <v>0</v>
      </c>
      <c r="K234" s="3"/>
      <c r="L234" s="3">
        <f t="shared" si="60"/>
        <v>0</v>
      </c>
      <c r="M234" s="3"/>
      <c r="N234" s="3"/>
      <c r="AB234" s="390">
        <v>44093</v>
      </c>
      <c r="AC234" s="3">
        <v>2087</v>
      </c>
      <c r="AD234" s="3">
        <v>45</v>
      </c>
      <c r="AE234" s="391">
        <f t="shared" si="63"/>
        <v>2.1562050790608529</v>
      </c>
      <c r="AF234" s="3">
        <v>151</v>
      </c>
      <c r="AG234" s="3">
        <v>0</v>
      </c>
      <c r="AH234" s="391">
        <f t="shared" si="64"/>
        <v>0</v>
      </c>
      <c r="AI234" s="393">
        <f t="shared" si="66"/>
        <v>2238</v>
      </c>
      <c r="AJ234" s="393">
        <f t="shared" si="66"/>
        <v>45</v>
      </c>
      <c r="AK234" s="392">
        <f t="shared" si="67"/>
        <v>2820</v>
      </c>
      <c r="AL234" s="391">
        <f t="shared" si="69"/>
        <v>6266.6666666666661</v>
      </c>
      <c r="AM234" s="389">
        <f t="shared" si="70"/>
        <v>1.7328918322295808</v>
      </c>
    </row>
    <row r="235" spans="1:39" ht="16" x14ac:dyDescent="0.2">
      <c r="A235" s="2">
        <v>44094</v>
      </c>
      <c r="B235" s="2"/>
      <c r="C235" s="107"/>
      <c r="D235" s="3"/>
      <c r="E235" s="3"/>
      <c r="F235" s="3" t="e">
        <f t="shared" si="61"/>
        <v>#DIV/0!</v>
      </c>
      <c r="G235" s="3"/>
      <c r="H235" s="3"/>
      <c r="I235" s="3" t="e">
        <f t="shared" si="59"/>
        <v>#DIV/0!</v>
      </c>
      <c r="J235" s="3">
        <f t="shared" si="62"/>
        <v>0</v>
      </c>
      <c r="K235" s="3"/>
      <c r="L235" s="3">
        <f t="shared" si="60"/>
        <v>0</v>
      </c>
      <c r="M235" s="3"/>
      <c r="N235" s="3"/>
      <c r="AB235" s="390">
        <v>44094</v>
      </c>
      <c r="AC235" s="3">
        <v>2818</v>
      </c>
      <c r="AD235" s="3">
        <v>53</v>
      </c>
      <c r="AE235" s="391">
        <f t="shared" si="63"/>
        <v>1.8807665010645847</v>
      </c>
      <c r="AF235" s="3">
        <v>110</v>
      </c>
      <c r="AG235" s="3">
        <v>0</v>
      </c>
      <c r="AH235" s="391">
        <f t="shared" si="64"/>
        <v>0</v>
      </c>
      <c r="AI235" s="393">
        <f t="shared" si="66"/>
        <v>2928</v>
      </c>
      <c r="AJ235" s="393">
        <f t="shared" si="66"/>
        <v>53</v>
      </c>
      <c r="AK235" s="392">
        <f t="shared" si="67"/>
        <v>2873</v>
      </c>
      <c r="AL235" s="391">
        <f t="shared" si="69"/>
        <v>5420.7547169811323</v>
      </c>
      <c r="AM235" s="389">
        <f t="shared" si="70"/>
        <v>1.7309511882896422</v>
      </c>
    </row>
    <row r="236" spans="1:39" ht="16" x14ac:dyDescent="0.2">
      <c r="A236" s="2">
        <v>44095</v>
      </c>
      <c r="B236" s="2"/>
      <c r="C236" s="107"/>
      <c r="D236" s="3"/>
      <c r="E236" s="3"/>
      <c r="F236" s="3" t="e">
        <f t="shared" si="61"/>
        <v>#DIV/0!</v>
      </c>
      <c r="G236" s="3"/>
      <c r="H236" s="3"/>
      <c r="I236" s="3" t="e">
        <f t="shared" si="59"/>
        <v>#DIV/0!</v>
      </c>
      <c r="J236" s="3">
        <f t="shared" si="62"/>
        <v>0</v>
      </c>
      <c r="K236" s="3"/>
      <c r="L236" s="3">
        <f t="shared" si="60"/>
        <v>0</v>
      </c>
      <c r="M236" s="3"/>
      <c r="N236" s="3"/>
      <c r="AB236" s="390">
        <v>44095</v>
      </c>
      <c r="AC236" s="3">
        <v>2939</v>
      </c>
      <c r="AD236" s="3">
        <v>56</v>
      </c>
      <c r="AE236" s="391">
        <f t="shared" si="63"/>
        <v>1.9054100034025179</v>
      </c>
      <c r="AF236" s="3">
        <v>72</v>
      </c>
      <c r="AG236" s="3">
        <v>0</v>
      </c>
      <c r="AH236" s="391">
        <f t="shared" si="64"/>
        <v>0</v>
      </c>
      <c r="AI236" s="393">
        <f t="shared" si="66"/>
        <v>3011</v>
      </c>
      <c r="AJ236" s="393">
        <f t="shared" si="66"/>
        <v>56</v>
      </c>
      <c r="AK236" s="392">
        <f t="shared" si="67"/>
        <v>2929</v>
      </c>
      <c r="AL236" s="391">
        <f t="shared" si="69"/>
        <v>5230.3571428571431</v>
      </c>
      <c r="AM236" s="389">
        <f t="shared" si="70"/>
        <v>1.6454293628808865</v>
      </c>
    </row>
    <row r="237" spans="1:39" ht="16" x14ac:dyDescent="0.2">
      <c r="A237" s="2">
        <v>44096</v>
      </c>
      <c r="B237" s="2"/>
      <c r="C237" s="107"/>
      <c r="D237" s="3"/>
      <c r="E237" s="3"/>
      <c r="F237" s="3" t="e">
        <f t="shared" si="61"/>
        <v>#DIV/0!</v>
      </c>
      <c r="G237" s="3"/>
      <c r="H237" s="3"/>
      <c r="I237" s="3" t="e">
        <f t="shared" si="59"/>
        <v>#DIV/0!</v>
      </c>
      <c r="J237" s="3">
        <f t="shared" si="62"/>
        <v>0</v>
      </c>
      <c r="K237" s="3"/>
      <c r="L237" s="3">
        <f t="shared" si="60"/>
        <v>0</v>
      </c>
      <c r="M237" s="3"/>
      <c r="N237" s="3"/>
      <c r="AB237" s="390">
        <v>44096</v>
      </c>
      <c r="AC237" s="3">
        <v>2502</v>
      </c>
      <c r="AD237" s="3">
        <v>34</v>
      </c>
      <c r="AE237" s="391">
        <f t="shared" si="63"/>
        <v>1.3589128697042365</v>
      </c>
      <c r="AF237" s="3">
        <v>60</v>
      </c>
      <c r="AG237" s="3">
        <v>2</v>
      </c>
      <c r="AH237" s="391">
        <f t="shared" si="64"/>
        <v>3.3333333333333335</v>
      </c>
      <c r="AI237" s="393">
        <f t="shared" si="66"/>
        <v>2562</v>
      </c>
      <c r="AJ237" s="393">
        <f t="shared" si="66"/>
        <v>36</v>
      </c>
      <c r="AK237" s="392">
        <f t="shared" si="67"/>
        <v>2965</v>
      </c>
      <c r="AL237" s="391">
        <f t="shared" si="69"/>
        <v>8236.1111111111113</v>
      </c>
      <c r="AM237" s="389">
        <f t="shared" si="70"/>
        <v>1.6316519142582915</v>
      </c>
    </row>
    <row r="238" spans="1:39" ht="16" x14ac:dyDescent="0.2">
      <c r="A238" s="2">
        <v>44097</v>
      </c>
      <c r="B238" s="2"/>
      <c r="C238" s="107"/>
      <c r="D238" s="3"/>
      <c r="E238" s="3"/>
      <c r="F238" s="3" t="e">
        <f t="shared" si="61"/>
        <v>#DIV/0!</v>
      </c>
      <c r="G238" s="3"/>
      <c r="H238" s="3"/>
      <c r="I238" s="3" t="e">
        <f t="shared" si="59"/>
        <v>#DIV/0!</v>
      </c>
      <c r="J238" s="3">
        <f t="shared" si="62"/>
        <v>0</v>
      </c>
      <c r="K238" s="3"/>
      <c r="L238" s="3">
        <f t="shared" si="60"/>
        <v>0</v>
      </c>
      <c r="M238" s="3"/>
      <c r="N238" s="3"/>
      <c r="AB238" s="390">
        <v>44097</v>
      </c>
      <c r="AC238" s="3">
        <v>1885</v>
      </c>
      <c r="AD238" s="3">
        <v>31</v>
      </c>
      <c r="AE238" s="391">
        <f t="shared" si="63"/>
        <v>1.6445623342175066</v>
      </c>
      <c r="AF238" s="3">
        <v>7</v>
      </c>
      <c r="AG238" s="3">
        <v>4</v>
      </c>
      <c r="AH238" s="391">
        <f t="shared" si="64"/>
        <v>57.142857142857139</v>
      </c>
      <c r="AI238" s="393">
        <f t="shared" si="66"/>
        <v>1892</v>
      </c>
      <c r="AJ238" s="393">
        <f t="shared" si="66"/>
        <v>35</v>
      </c>
      <c r="AK238" s="392">
        <f t="shared" si="67"/>
        <v>3000</v>
      </c>
      <c r="AL238" s="391">
        <f t="shared" si="69"/>
        <v>8571.4285714285706</v>
      </c>
      <c r="AM238" s="389">
        <f t="shared" si="70"/>
        <v>1.8280162267741773</v>
      </c>
    </row>
    <row r="239" spans="1:39" ht="16" x14ac:dyDescent="0.2">
      <c r="A239" s="2">
        <v>44098</v>
      </c>
      <c r="B239" s="2"/>
      <c r="C239" s="107"/>
      <c r="D239" s="3"/>
      <c r="E239" s="3"/>
      <c r="F239" s="3" t="e">
        <f t="shared" si="61"/>
        <v>#DIV/0!</v>
      </c>
      <c r="G239" s="3"/>
      <c r="H239" s="3"/>
      <c r="I239" s="3" t="e">
        <f t="shared" si="59"/>
        <v>#DIV/0!</v>
      </c>
      <c r="J239" s="3">
        <f t="shared" si="62"/>
        <v>0</v>
      </c>
      <c r="K239" s="3"/>
      <c r="L239" s="3">
        <f t="shared" si="60"/>
        <v>0</v>
      </c>
      <c r="M239" s="3"/>
      <c r="N239" s="3"/>
      <c r="AB239" s="390">
        <v>44098</v>
      </c>
      <c r="AC239" s="3">
        <v>2724</v>
      </c>
      <c r="AD239" s="3">
        <v>35</v>
      </c>
      <c r="AE239" s="391">
        <f t="shared" si="63"/>
        <v>1.2848751835535976</v>
      </c>
      <c r="AF239" s="3">
        <v>55</v>
      </c>
      <c r="AG239" s="3">
        <v>0</v>
      </c>
      <c r="AH239" s="391">
        <f t="shared" si="64"/>
        <v>0</v>
      </c>
      <c r="AI239" s="393">
        <f t="shared" si="66"/>
        <v>2779</v>
      </c>
      <c r="AJ239" s="393">
        <f t="shared" si="66"/>
        <v>35</v>
      </c>
      <c r="AK239" s="392">
        <f t="shared" si="67"/>
        <v>3035</v>
      </c>
      <c r="AL239" s="391">
        <f t="shared" si="69"/>
        <v>8671.4285714285706</v>
      </c>
      <c r="AM239" s="389">
        <f t="shared" si="70"/>
        <v>2.0384361847776482</v>
      </c>
    </row>
    <row r="240" spans="1:39" ht="16" x14ac:dyDescent="0.2">
      <c r="A240" s="2">
        <v>44099</v>
      </c>
      <c r="B240" s="2"/>
      <c r="C240" s="107"/>
      <c r="D240" s="3"/>
      <c r="E240" s="3"/>
      <c r="F240" s="3" t="e">
        <f t="shared" si="61"/>
        <v>#DIV/0!</v>
      </c>
      <c r="G240" s="3"/>
      <c r="H240" s="3"/>
      <c r="I240" s="3" t="e">
        <f t="shared" si="59"/>
        <v>#DIV/0!</v>
      </c>
      <c r="J240" s="3">
        <f t="shared" si="62"/>
        <v>0</v>
      </c>
      <c r="K240" s="3"/>
      <c r="L240" s="3">
        <f t="shared" si="60"/>
        <v>0</v>
      </c>
      <c r="M240" s="3"/>
      <c r="N240" s="3"/>
      <c r="AB240" s="390">
        <v>44099</v>
      </c>
      <c r="AC240" s="3">
        <v>3285</v>
      </c>
      <c r="AD240" s="3">
        <v>44</v>
      </c>
      <c r="AE240" s="391">
        <f t="shared" si="63"/>
        <v>1.3394216133942161</v>
      </c>
      <c r="AF240" s="3">
        <v>59</v>
      </c>
      <c r="AG240" s="3">
        <v>2</v>
      </c>
      <c r="AH240" s="391">
        <f t="shared" si="64"/>
        <v>3.3898305084745761</v>
      </c>
      <c r="AI240" s="393">
        <f t="shared" si="66"/>
        <v>3344</v>
      </c>
      <c r="AJ240" s="393">
        <f t="shared" si="66"/>
        <v>46</v>
      </c>
      <c r="AK240" s="392">
        <f t="shared" si="67"/>
        <v>3081</v>
      </c>
      <c r="AL240" s="391">
        <f t="shared" si="69"/>
        <v>6697.826086956522</v>
      </c>
      <c r="AM240" s="389">
        <f t="shared" si="70"/>
        <v>2.1459227467811157</v>
      </c>
    </row>
    <row r="241" spans="1:39" ht="16" x14ac:dyDescent="0.2">
      <c r="A241" s="2">
        <v>44100</v>
      </c>
      <c r="B241" s="2"/>
      <c r="C241" s="107"/>
      <c r="D241" s="3"/>
      <c r="E241" s="3"/>
      <c r="F241" s="3" t="e">
        <f t="shared" si="61"/>
        <v>#DIV/0!</v>
      </c>
      <c r="G241" s="3"/>
      <c r="H241" s="3"/>
      <c r="I241" s="3" t="e">
        <f t="shared" si="59"/>
        <v>#DIV/0!</v>
      </c>
      <c r="J241" s="3">
        <f t="shared" si="62"/>
        <v>0</v>
      </c>
      <c r="K241" s="3"/>
      <c r="L241" s="3">
        <f t="shared" si="60"/>
        <v>0</v>
      </c>
      <c r="M241" s="3"/>
      <c r="N241" s="3"/>
      <c r="AB241" s="390">
        <v>44100</v>
      </c>
      <c r="AC241" s="3">
        <v>3439</v>
      </c>
      <c r="AD241" s="3">
        <v>104</v>
      </c>
      <c r="AE241" s="391">
        <f t="shared" si="63"/>
        <v>3.0241349229427157</v>
      </c>
      <c r="AF241" s="3">
        <v>12</v>
      </c>
      <c r="AG241" s="3">
        <v>0</v>
      </c>
      <c r="AH241" s="391">
        <f t="shared" si="64"/>
        <v>0</v>
      </c>
      <c r="AI241" s="393">
        <f t="shared" si="66"/>
        <v>3451</v>
      </c>
      <c r="AJ241" s="393">
        <f t="shared" si="66"/>
        <v>104</v>
      </c>
      <c r="AK241" s="392">
        <f t="shared" si="67"/>
        <v>3185</v>
      </c>
      <c r="AL241" s="391">
        <f t="shared" si="69"/>
        <v>3062.5</v>
      </c>
      <c r="AM241" s="389">
        <f t="shared" si="70"/>
        <v>2.2912009754115017</v>
      </c>
    </row>
    <row r="242" spans="1:39" ht="16" x14ac:dyDescent="0.2">
      <c r="A242" s="2">
        <v>44101</v>
      </c>
      <c r="B242" s="2"/>
      <c r="C242" s="107"/>
      <c r="D242" s="3"/>
      <c r="E242" s="3"/>
      <c r="F242" s="3" t="e">
        <f t="shared" si="61"/>
        <v>#DIV/0!</v>
      </c>
      <c r="G242" s="3"/>
      <c r="H242" s="3"/>
      <c r="I242" s="3" t="e">
        <f t="shared" si="59"/>
        <v>#DIV/0!</v>
      </c>
      <c r="J242" s="3">
        <f t="shared" si="62"/>
        <v>0</v>
      </c>
      <c r="K242" s="3"/>
      <c r="L242" s="3">
        <f t="shared" si="60"/>
        <v>0</v>
      </c>
      <c r="M242" s="3"/>
      <c r="N242" s="3"/>
      <c r="AB242" s="390">
        <v>44101</v>
      </c>
      <c r="AC242" s="3">
        <v>2668</v>
      </c>
      <c r="AD242" s="3">
        <v>90</v>
      </c>
      <c r="AE242" s="391">
        <f t="shared" si="63"/>
        <v>3.373313343328336</v>
      </c>
      <c r="AF242" s="3">
        <v>14</v>
      </c>
      <c r="AG242" s="3">
        <v>0</v>
      </c>
      <c r="AH242" s="391">
        <f t="shared" si="64"/>
        <v>0</v>
      </c>
      <c r="AI242" s="393">
        <f t="shared" si="66"/>
        <v>2682</v>
      </c>
      <c r="AJ242" s="393">
        <f t="shared" si="66"/>
        <v>90</v>
      </c>
      <c r="AK242" s="392">
        <f t="shared" si="67"/>
        <v>3275</v>
      </c>
      <c r="AL242" s="391">
        <f t="shared" si="69"/>
        <v>3638.8888888888887</v>
      </c>
      <c r="AM242" s="389">
        <f t="shared" si="70"/>
        <v>2.445431532693318</v>
      </c>
    </row>
    <row r="243" spans="1:39" ht="16" x14ac:dyDescent="0.2">
      <c r="A243" s="2">
        <v>44102</v>
      </c>
      <c r="B243" s="2"/>
      <c r="C243" s="107"/>
      <c r="D243" s="3"/>
      <c r="E243" s="3"/>
      <c r="F243" s="3" t="e">
        <f t="shared" si="61"/>
        <v>#DIV/0!</v>
      </c>
      <c r="G243" s="3"/>
      <c r="H243" s="3"/>
      <c r="I243" s="3" t="e">
        <f t="shared" si="59"/>
        <v>#DIV/0!</v>
      </c>
      <c r="J243" s="3">
        <f t="shared" si="62"/>
        <v>0</v>
      </c>
      <c r="K243" s="3"/>
      <c r="L243" s="3">
        <f t="shared" si="60"/>
        <v>0</v>
      </c>
      <c r="M243" s="3"/>
      <c r="N243" s="3"/>
      <c r="AB243" s="390">
        <v>44102</v>
      </c>
      <c r="AC243" s="3">
        <v>3136</v>
      </c>
      <c r="AD243" s="3">
        <v>82</v>
      </c>
      <c r="AE243" s="391">
        <f t="shared" si="63"/>
        <v>2.614795918367347</v>
      </c>
      <c r="AF243" s="3">
        <v>192</v>
      </c>
      <c r="AG243" s="3">
        <v>2</v>
      </c>
      <c r="AH243" s="391">
        <f t="shared" si="64"/>
        <v>1.0416666666666665</v>
      </c>
      <c r="AI243" s="393">
        <f t="shared" si="66"/>
        <v>3328</v>
      </c>
      <c r="AJ243" s="393">
        <f t="shared" si="66"/>
        <v>84</v>
      </c>
      <c r="AK243" s="392">
        <f t="shared" si="67"/>
        <v>3359</v>
      </c>
      <c r="AL243" s="391">
        <f t="shared" si="69"/>
        <v>3998.8095238095239</v>
      </c>
      <c r="AM243" s="389">
        <f t="shared" si="70"/>
        <v>2.556792469906779</v>
      </c>
    </row>
    <row r="244" spans="1:39" ht="16" x14ac:dyDescent="0.2">
      <c r="A244" s="2">
        <v>44103</v>
      </c>
      <c r="B244" s="2"/>
      <c r="C244" s="107"/>
      <c r="D244" s="3"/>
      <c r="E244" s="3"/>
      <c r="F244" s="3" t="e">
        <f t="shared" si="61"/>
        <v>#DIV/0!</v>
      </c>
      <c r="G244" s="3"/>
      <c r="H244" s="3"/>
      <c r="I244" s="3" t="e">
        <f t="shared" si="59"/>
        <v>#DIV/0!</v>
      </c>
      <c r="J244" s="3">
        <f t="shared" si="62"/>
        <v>0</v>
      </c>
      <c r="K244" s="3"/>
      <c r="L244" s="3">
        <f t="shared" si="60"/>
        <v>0</v>
      </c>
      <c r="M244" s="3"/>
      <c r="N244" s="3"/>
      <c r="AB244" s="390">
        <v>44103</v>
      </c>
      <c r="AC244" s="3">
        <v>2133</v>
      </c>
      <c r="AD244" s="3">
        <v>55</v>
      </c>
      <c r="AE244" s="391">
        <f t="shared" si="63"/>
        <v>2.5785278949835915</v>
      </c>
      <c r="AF244" s="3">
        <v>75</v>
      </c>
      <c r="AG244" s="3">
        <v>2</v>
      </c>
      <c r="AH244" s="391">
        <f t="shared" si="64"/>
        <v>2.666666666666667</v>
      </c>
      <c r="AI244" s="393">
        <f t="shared" si="66"/>
        <v>2208</v>
      </c>
      <c r="AJ244" s="393">
        <f t="shared" si="66"/>
        <v>57</v>
      </c>
      <c r="AK244" s="392">
        <f t="shared" si="67"/>
        <v>3416</v>
      </c>
      <c r="AL244" s="391">
        <f t="shared" si="69"/>
        <v>5992.9824561403511</v>
      </c>
      <c r="AM244" s="389">
        <f t="shared" si="70"/>
        <v>2.6499865482916327</v>
      </c>
    </row>
    <row r="245" spans="1:39" ht="16" x14ac:dyDescent="0.2">
      <c r="A245" s="2">
        <v>44104</v>
      </c>
      <c r="B245" s="2"/>
      <c r="C245" s="107"/>
      <c r="D245" s="3"/>
      <c r="E245" s="3"/>
      <c r="F245" s="3" t="e">
        <f t="shared" si="61"/>
        <v>#DIV/0!</v>
      </c>
      <c r="G245" s="3"/>
      <c r="H245" s="3"/>
      <c r="I245" s="3" t="e">
        <f t="shared" si="59"/>
        <v>#DIV/0!</v>
      </c>
      <c r="J245" s="3">
        <f t="shared" si="62"/>
        <v>0</v>
      </c>
      <c r="K245" s="3"/>
      <c r="L245" s="3">
        <f t="shared" si="60"/>
        <v>0</v>
      </c>
      <c r="M245" s="3"/>
      <c r="N245" s="3"/>
      <c r="AB245" s="390">
        <v>44104</v>
      </c>
      <c r="AC245" s="3">
        <v>3038</v>
      </c>
      <c r="AD245" s="3">
        <v>94</v>
      </c>
      <c r="AE245" s="391">
        <f t="shared" si="63"/>
        <v>3.0941408821593153</v>
      </c>
      <c r="AF245" s="3">
        <v>107</v>
      </c>
      <c r="AG245" s="3">
        <v>2</v>
      </c>
      <c r="AH245" s="391">
        <f t="shared" si="64"/>
        <v>1.8691588785046727</v>
      </c>
      <c r="AI245" s="393">
        <f t="shared" si="66"/>
        <v>3145</v>
      </c>
      <c r="AJ245" s="393">
        <f t="shared" si="66"/>
        <v>96</v>
      </c>
      <c r="AK245" s="392">
        <f t="shared" si="67"/>
        <v>3512</v>
      </c>
      <c r="AL245" s="391">
        <f t="shared" si="69"/>
        <v>3658.3333333333335</v>
      </c>
      <c r="AM245" s="389">
        <f t="shared" si="70"/>
        <v>2.6128054217941856</v>
      </c>
    </row>
    <row r="246" spans="1:39" ht="16" x14ac:dyDescent="0.2">
      <c r="A246" s="2">
        <v>44105</v>
      </c>
      <c r="B246" s="2"/>
      <c r="C246" s="107"/>
      <c r="D246" s="3"/>
      <c r="E246" s="3"/>
      <c r="F246" s="3" t="e">
        <f t="shared" si="61"/>
        <v>#DIV/0!</v>
      </c>
      <c r="G246" s="3"/>
      <c r="H246" s="3"/>
      <c r="I246" s="3" t="e">
        <f t="shared" si="59"/>
        <v>#DIV/0!</v>
      </c>
      <c r="J246" s="3">
        <f t="shared" si="62"/>
        <v>0</v>
      </c>
      <c r="K246" s="3"/>
      <c r="L246" s="3">
        <f t="shared" si="60"/>
        <v>0</v>
      </c>
      <c r="M246" s="3"/>
      <c r="N246" s="3"/>
      <c r="AB246" s="390">
        <v>44105</v>
      </c>
      <c r="AC246" s="3">
        <v>3822</v>
      </c>
      <c r="AD246" s="3">
        <v>87</v>
      </c>
      <c r="AE246" s="391">
        <f t="shared" si="63"/>
        <v>2.2762951334379906</v>
      </c>
      <c r="AF246" s="3">
        <v>118</v>
      </c>
      <c r="AG246" s="3">
        <v>1</v>
      </c>
      <c r="AH246" s="391">
        <f t="shared" si="64"/>
        <v>0.84745762711864403</v>
      </c>
      <c r="AI246" s="393">
        <f t="shared" si="66"/>
        <v>3940</v>
      </c>
      <c r="AJ246" s="393">
        <f t="shared" si="66"/>
        <v>88</v>
      </c>
      <c r="AK246" s="392">
        <f t="shared" si="67"/>
        <v>3600</v>
      </c>
      <c r="AL246" s="391">
        <f t="shared" si="69"/>
        <v>4090.9090909090905</v>
      </c>
      <c r="AM246" s="389">
        <f t="shared" si="70"/>
        <v>2.5632068468625824</v>
      </c>
    </row>
    <row r="247" spans="1:39" ht="16" x14ac:dyDescent="0.2">
      <c r="A247" s="2">
        <v>44106</v>
      </c>
      <c r="B247" s="2"/>
      <c r="C247" s="107"/>
      <c r="D247" s="3"/>
      <c r="E247" s="3"/>
      <c r="F247" s="3" t="e">
        <f t="shared" si="61"/>
        <v>#DIV/0!</v>
      </c>
      <c r="G247" s="3"/>
      <c r="H247" s="3"/>
      <c r="I247" s="3" t="e">
        <f t="shared" si="59"/>
        <v>#DIV/0!</v>
      </c>
      <c r="J247" s="3">
        <f t="shared" si="62"/>
        <v>0</v>
      </c>
      <c r="K247" s="3"/>
      <c r="L247" s="3">
        <f t="shared" si="60"/>
        <v>0</v>
      </c>
      <c r="M247" s="3"/>
      <c r="N247" s="3"/>
      <c r="AB247" s="390">
        <v>44106</v>
      </c>
      <c r="AC247" s="3">
        <v>3349</v>
      </c>
      <c r="AD247" s="3">
        <v>72</v>
      </c>
      <c r="AE247" s="391">
        <f t="shared" si="63"/>
        <v>2.1498954911914003</v>
      </c>
      <c r="AF247" s="3">
        <v>199</v>
      </c>
      <c r="AG247" s="3">
        <v>0</v>
      </c>
      <c r="AH247" s="391">
        <f t="shared" si="64"/>
        <v>0</v>
      </c>
      <c r="AI247" s="393">
        <f t="shared" si="66"/>
        <v>3548</v>
      </c>
      <c r="AJ247" s="393">
        <f t="shared" si="66"/>
        <v>72</v>
      </c>
      <c r="AK247" s="392">
        <f t="shared" si="67"/>
        <v>3672</v>
      </c>
      <c r="AL247" s="391">
        <f t="shared" si="69"/>
        <v>5100</v>
      </c>
      <c r="AM247" s="389">
        <f t="shared" si="70"/>
        <v>2.4420336098702404</v>
      </c>
    </row>
    <row r="248" spans="1:39" ht="16" x14ac:dyDescent="0.2">
      <c r="A248" s="2">
        <v>44107</v>
      </c>
      <c r="B248" s="2"/>
      <c r="C248" s="107"/>
      <c r="D248" s="3"/>
      <c r="E248" s="3"/>
      <c r="F248" s="3" t="e">
        <f t="shared" si="61"/>
        <v>#DIV/0!</v>
      </c>
      <c r="G248" s="3"/>
      <c r="H248" s="3"/>
      <c r="I248" s="3" t="e">
        <f t="shared" si="59"/>
        <v>#DIV/0!</v>
      </c>
      <c r="J248" s="3">
        <f t="shared" si="62"/>
        <v>0</v>
      </c>
      <c r="K248" s="3"/>
      <c r="L248" s="3">
        <f t="shared" si="60"/>
        <v>0</v>
      </c>
      <c r="M248" s="3"/>
      <c r="N248" s="3"/>
      <c r="AB248" s="390">
        <v>44107</v>
      </c>
      <c r="AC248" s="3">
        <v>3096</v>
      </c>
      <c r="AD248" s="3">
        <v>94</v>
      </c>
      <c r="AE248" s="391">
        <f t="shared" si="63"/>
        <v>3.0361757105943155</v>
      </c>
      <c r="AF248" s="3">
        <v>481</v>
      </c>
      <c r="AG248" s="3">
        <v>5</v>
      </c>
      <c r="AH248" s="391">
        <f t="shared" si="64"/>
        <v>1.0395010395010396</v>
      </c>
      <c r="AI248" s="393">
        <f t="shared" si="66"/>
        <v>3577</v>
      </c>
      <c r="AJ248" s="393">
        <f t="shared" si="66"/>
        <v>99</v>
      </c>
      <c r="AK248" s="392">
        <f t="shared" si="67"/>
        <v>3771</v>
      </c>
      <c r="AL248" s="391">
        <f t="shared" si="69"/>
        <v>3809.0909090909095</v>
      </c>
      <c r="AM248" s="389">
        <f t="shared" si="70"/>
        <v>2.3712217965091527</v>
      </c>
    </row>
    <row r="249" spans="1:39" ht="16" x14ac:dyDescent="0.2">
      <c r="A249" s="2">
        <v>44108</v>
      </c>
      <c r="B249" s="2"/>
      <c r="C249" s="107"/>
      <c r="D249" s="3"/>
      <c r="E249" s="3"/>
      <c r="F249" s="3" t="e">
        <f t="shared" si="61"/>
        <v>#DIV/0!</v>
      </c>
      <c r="G249" s="3"/>
      <c r="H249" s="3"/>
      <c r="I249" s="3" t="e">
        <f t="shared" si="59"/>
        <v>#DIV/0!</v>
      </c>
      <c r="J249" s="3">
        <f t="shared" si="62"/>
        <v>0</v>
      </c>
      <c r="K249" s="3"/>
      <c r="L249" s="3">
        <f t="shared" si="60"/>
        <v>0</v>
      </c>
      <c r="M249" s="3"/>
      <c r="N249" s="3"/>
      <c r="AB249" s="390">
        <v>44108</v>
      </c>
      <c r="AC249" s="3">
        <v>3054</v>
      </c>
      <c r="AD249" s="3">
        <v>91</v>
      </c>
      <c r="AE249" s="391">
        <f t="shared" si="63"/>
        <v>2.9796987557301899</v>
      </c>
      <c r="AF249" s="3">
        <v>101</v>
      </c>
      <c r="AG249" s="3">
        <v>0</v>
      </c>
      <c r="AH249" s="391">
        <f t="shared" si="64"/>
        <v>0</v>
      </c>
      <c r="AI249" s="393">
        <f t="shared" si="66"/>
        <v>3155</v>
      </c>
      <c r="AJ249" s="393">
        <f t="shared" si="66"/>
        <v>91</v>
      </c>
      <c r="AK249" s="392">
        <f t="shared" si="67"/>
        <v>3862</v>
      </c>
      <c r="AL249" s="391">
        <f t="shared" si="69"/>
        <v>4243.9560439560437</v>
      </c>
      <c r="AM249" s="389">
        <f t="shared" si="70"/>
        <v>2.3452653852935992</v>
      </c>
    </row>
    <row r="250" spans="1:39" ht="16" x14ac:dyDescent="0.2">
      <c r="A250" s="2">
        <v>44109</v>
      </c>
      <c r="B250" s="2"/>
      <c r="C250" s="107"/>
      <c r="D250" s="3"/>
      <c r="E250" s="3"/>
      <c r="F250" s="3" t="e">
        <f t="shared" si="61"/>
        <v>#DIV/0!</v>
      </c>
      <c r="G250" s="3"/>
      <c r="H250" s="3"/>
      <c r="I250" s="3" t="e">
        <f t="shared" si="59"/>
        <v>#DIV/0!</v>
      </c>
      <c r="J250" s="3">
        <f t="shared" si="62"/>
        <v>0</v>
      </c>
      <c r="K250" s="3"/>
      <c r="L250" s="3">
        <f t="shared" si="60"/>
        <v>0</v>
      </c>
      <c r="M250" s="3"/>
      <c r="N250" s="3"/>
      <c r="AB250" s="390">
        <v>44109</v>
      </c>
      <c r="AC250" s="3">
        <v>3719</v>
      </c>
      <c r="AD250" s="3">
        <v>69</v>
      </c>
      <c r="AE250" s="391">
        <f t="shared" si="63"/>
        <v>1.8553374563054583</v>
      </c>
      <c r="AF250" s="3">
        <v>213</v>
      </c>
      <c r="AG250" s="3">
        <v>2</v>
      </c>
      <c r="AH250" s="391">
        <f t="shared" si="64"/>
        <v>0.93896713615023475</v>
      </c>
      <c r="AI250" s="393">
        <f t="shared" si="66"/>
        <v>3932</v>
      </c>
      <c r="AJ250" s="393">
        <f t="shared" si="66"/>
        <v>71</v>
      </c>
      <c r="AK250" s="392">
        <f t="shared" si="67"/>
        <v>3933</v>
      </c>
      <c r="AL250" s="391">
        <f t="shared" si="69"/>
        <v>5539.4366197183099</v>
      </c>
      <c r="AM250" s="389">
        <f t="shared" si="70"/>
        <v>2.3929942867846772</v>
      </c>
    </row>
    <row r="251" spans="1:39" ht="16" x14ac:dyDescent="0.2">
      <c r="A251" s="2">
        <v>44110</v>
      </c>
      <c r="B251" s="2"/>
      <c r="C251" s="107"/>
      <c r="D251" s="3"/>
      <c r="E251" s="3"/>
      <c r="F251" s="3" t="e">
        <f t="shared" si="61"/>
        <v>#DIV/0!</v>
      </c>
      <c r="G251" s="3"/>
      <c r="H251" s="3"/>
      <c r="I251" s="3" t="e">
        <f t="shared" si="59"/>
        <v>#DIV/0!</v>
      </c>
      <c r="J251" s="3">
        <f t="shared" si="62"/>
        <v>0</v>
      </c>
      <c r="K251" s="3"/>
      <c r="L251" s="3">
        <f t="shared" si="60"/>
        <v>0</v>
      </c>
      <c r="M251" s="3"/>
      <c r="N251" s="3"/>
      <c r="AB251" s="390">
        <v>44110</v>
      </c>
      <c r="AC251" s="3">
        <v>2138</v>
      </c>
      <c r="AD251" s="3">
        <v>40</v>
      </c>
      <c r="AE251" s="391">
        <f t="shared" si="63"/>
        <v>1.8709073900841908</v>
      </c>
      <c r="AF251" s="3">
        <v>55</v>
      </c>
      <c r="AG251" s="3">
        <v>0</v>
      </c>
      <c r="AH251" s="391">
        <f t="shared" si="64"/>
        <v>0</v>
      </c>
      <c r="AI251" s="393">
        <f t="shared" si="66"/>
        <v>2193</v>
      </c>
      <c r="AJ251" s="393">
        <f t="shared" si="66"/>
        <v>40</v>
      </c>
      <c r="AK251" s="392">
        <f t="shared" si="67"/>
        <v>3973</v>
      </c>
      <c r="AL251" s="391">
        <f t="shared" si="69"/>
        <v>9932.5</v>
      </c>
      <c r="AM251" s="389">
        <f t="shared" si="70"/>
        <v>2.3996106108542223</v>
      </c>
    </row>
    <row r="252" spans="1:39" ht="16" x14ac:dyDescent="0.2">
      <c r="A252" s="2">
        <v>44111</v>
      </c>
      <c r="B252" s="2"/>
      <c r="C252" s="107"/>
      <c r="D252" s="3"/>
      <c r="E252" s="3"/>
      <c r="F252" s="3" t="e">
        <f t="shared" si="61"/>
        <v>#DIV/0!</v>
      </c>
      <c r="G252" s="3"/>
      <c r="H252" s="3"/>
      <c r="I252" s="3" t="e">
        <f t="shared" si="59"/>
        <v>#DIV/0!</v>
      </c>
      <c r="J252" s="3">
        <f t="shared" si="62"/>
        <v>0</v>
      </c>
      <c r="K252" s="3"/>
      <c r="L252" s="3">
        <f t="shared" si="60"/>
        <v>0</v>
      </c>
      <c r="M252" s="3"/>
      <c r="N252" s="3"/>
      <c r="AB252" s="390">
        <v>44111</v>
      </c>
      <c r="AC252" s="3">
        <v>2263</v>
      </c>
      <c r="AD252" s="3">
        <v>71</v>
      </c>
      <c r="AE252" s="391">
        <f t="shared" si="63"/>
        <v>3.137428192664605</v>
      </c>
      <c r="AF252" s="3">
        <v>76</v>
      </c>
      <c r="AG252" s="3">
        <v>0</v>
      </c>
      <c r="AH252" s="391">
        <f t="shared" si="64"/>
        <v>0</v>
      </c>
      <c r="AI252" s="393">
        <f t="shared" si="66"/>
        <v>2339</v>
      </c>
      <c r="AJ252" s="393">
        <f t="shared" si="66"/>
        <v>71</v>
      </c>
      <c r="AK252" s="392">
        <f t="shared" si="67"/>
        <v>4044</v>
      </c>
      <c r="AL252" s="391">
        <f t="shared" si="69"/>
        <v>5695.7746478873241</v>
      </c>
      <c r="AM252" s="389">
        <f t="shared" si="70"/>
        <v>2.4074262980720187</v>
      </c>
    </row>
    <row r="253" spans="1:39" ht="16" x14ac:dyDescent="0.2">
      <c r="A253" s="2">
        <v>44112</v>
      </c>
      <c r="B253" s="2"/>
      <c r="C253" s="107"/>
      <c r="D253" s="3"/>
      <c r="E253" s="3"/>
      <c r="F253" s="3" t="e">
        <f t="shared" si="61"/>
        <v>#DIV/0!</v>
      </c>
      <c r="G253" s="3"/>
      <c r="H253" s="3"/>
      <c r="I253" s="3" t="e">
        <f t="shared" si="59"/>
        <v>#DIV/0!</v>
      </c>
      <c r="J253" s="3">
        <f t="shared" si="62"/>
        <v>0</v>
      </c>
      <c r="K253" s="3"/>
      <c r="L253" s="3">
        <f t="shared" si="60"/>
        <v>0</v>
      </c>
      <c r="M253" s="3"/>
      <c r="N253" s="3"/>
      <c r="AB253" s="390">
        <v>44112</v>
      </c>
      <c r="AC253" s="3">
        <v>2429</v>
      </c>
      <c r="AD253" s="3">
        <v>67</v>
      </c>
      <c r="AE253" s="391">
        <f t="shared" si="63"/>
        <v>2.758336764100453</v>
      </c>
      <c r="AF253" s="3">
        <v>181</v>
      </c>
      <c r="AG253" s="3">
        <v>0</v>
      </c>
      <c r="AH253" s="391">
        <f t="shared" si="64"/>
        <v>0</v>
      </c>
      <c r="AI253" s="393">
        <f t="shared" si="66"/>
        <v>2610</v>
      </c>
      <c r="AJ253" s="393">
        <f t="shared" si="66"/>
        <v>67</v>
      </c>
      <c r="AK253" s="392">
        <f t="shared" si="67"/>
        <v>4111</v>
      </c>
      <c r="AL253" s="391">
        <f t="shared" si="69"/>
        <v>6135.8208955223881</v>
      </c>
      <c r="AM253" s="389">
        <f t="shared" si="70"/>
        <v>2.3175031107424306</v>
      </c>
    </row>
    <row r="254" spans="1:39" ht="16" x14ac:dyDescent="0.2">
      <c r="A254" s="2">
        <v>44113</v>
      </c>
      <c r="B254" s="2"/>
      <c r="C254" s="107"/>
      <c r="D254" s="3"/>
      <c r="E254" s="3"/>
      <c r="F254" s="3" t="e">
        <f t="shared" si="61"/>
        <v>#DIV/0!</v>
      </c>
      <c r="G254" s="3"/>
      <c r="H254" s="3"/>
      <c r="I254" s="3" t="e">
        <f t="shared" si="59"/>
        <v>#DIV/0!</v>
      </c>
      <c r="J254" s="3">
        <f t="shared" si="62"/>
        <v>0</v>
      </c>
      <c r="K254" s="3"/>
      <c r="L254" s="3">
        <f t="shared" si="60"/>
        <v>0</v>
      </c>
      <c r="M254" s="3"/>
      <c r="N254" s="3"/>
      <c r="AB254" s="390">
        <v>44113</v>
      </c>
      <c r="AC254" s="3">
        <v>2491</v>
      </c>
      <c r="AD254" s="3">
        <v>52</v>
      </c>
      <c r="AE254" s="391">
        <f>AD254/AC254*100</f>
        <v>2.0875150541951024</v>
      </c>
      <c r="AF254" s="3">
        <v>248</v>
      </c>
      <c r="AG254" s="3">
        <v>2</v>
      </c>
      <c r="AH254" s="391">
        <f t="shared" si="64"/>
        <v>0.80645161290322576</v>
      </c>
      <c r="AI254" s="393">
        <f t="shared" si="66"/>
        <v>2739</v>
      </c>
      <c r="AJ254" s="393">
        <f t="shared" si="66"/>
        <v>54</v>
      </c>
      <c r="AK254" s="392">
        <f>AK253+AJ254</f>
        <v>4165</v>
      </c>
      <c r="AL254" s="391">
        <f t="shared" si="69"/>
        <v>7712.9629629629635</v>
      </c>
      <c r="AM254" s="389">
        <f t="shared" si="70"/>
        <v>2.3283616076511442</v>
      </c>
    </row>
    <row r="255" spans="1:39" ht="16" x14ac:dyDescent="0.2">
      <c r="A255" s="2">
        <v>44114</v>
      </c>
      <c r="B255" s="2"/>
      <c r="C255" s="107"/>
      <c r="D255" s="3"/>
      <c r="E255" s="3"/>
      <c r="F255" s="3" t="e">
        <f t="shared" si="61"/>
        <v>#DIV/0!</v>
      </c>
      <c r="G255" s="3"/>
      <c r="H255" s="3"/>
      <c r="I255" s="3" t="e">
        <f>H255/G255*100</f>
        <v>#DIV/0!</v>
      </c>
      <c r="J255" s="3">
        <f t="shared" si="62"/>
        <v>0</v>
      </c>
      <c r="K255" s="3"/>
      <c r="L255" s="3">
        <f>E255+H255</f>
        <v>0</v>
      </c>
      <c r="M255" s="3"/>
      <c r="N255" s="3"/>
      <c r="AB255" s="390">
        <v>44114</v>
      </c>
      <c r="AC255" s="3">
        <v>2618</v>
      </c>
      <c r="AD255" s="3">
        <v>78</v>
      </c>
      <c r="AE255" s="391">
        <f t="shared" ref="AE255:AE268" si="71">AD255/AC255*100</f>
        <v>2.979373567608862</v>
      </c>
      <c r="AF255" s="3">
        <v>20</v>
      </c>
      <c r="AG255" s="3">
        <v>0</v>
      </c>
      <c r="AH255" s="391">
        <f t="shared" si="64"/>
        <v>0</v>
      </c>
      <c r="AI255" s="393">
        <f t="shared" si="66"/>
        <v>2638</v>
      </c>
      <c r="AJ255" s="393">
        <f t="shared" si="66"/>
        <v>78</v>
      </c>
      <c r="AK255" s="392">
        <f t="shared" si="67"/>
        <v>4243</v>
      </c>
      <c r="AL255" s="391">
        <f t="shared" si="69"/>
        <v>5439.7435897435898</v>
      </c>
      <c r="AM255" s="389">
        <f t="shared" si="70"/>
        <v>2.4776836804760816</v>
      </c>
    </row>
    <row r="256" spans="1:39" ht="16" x14ac:dyDescent="0.2">
      <c r="A256" s="2">
        <v>44115</v>
      </c>
      <c r="B256" s="2"/>
      <c r="C256" s="107"/>
      <c r="D256" s="3"/>
      <c r="E256" s="3"/>
      <c r="F256" s="3" t="e">
        <f t="shared" si="61"/>
        <v>#DIV/0!</v>
      </c>
      <c r="G256" s="3"/>
      <c r="H256" s="3"/>
      <c r="I256" s="3" t="e">
        <f>H256/G256*100</f>
        <v>#DIV/0!</v>
      </c>
      <c r="J256" s="3">
        <f t="shared" si="62"/>
        <v>0</v>
      </c>
      <c r="K256" s="3"/>
      <c r="L256" s="3">
        <f>E256+H256</f>
        <v>0</v>
      </c>
      <c r="M256" s="3"/>
      <c r="N256" s="3"/>
      <c r="AB256" s="394">
        <v>44115</v>
      </c>
      <c r="AC256" s="3">
        <v>2619</v>
      </c>
      <c r="AD256" s="3">
        <v>62</v>
      </c>
      <c r="AE256" s="391">
        <f t="shared" si="71"/>
        <v>2.3673157693776252</v>
      </c>
      <c r="AF256" s="3">
        <v>218</v>
      </c>
      <c r="AG256" s="3">
        <v>4</v>
      </c>
      <c r="AH256" s="391">
        <f t="shared" si="64"/>
        <v>1.834862385321101</v>
      </c>
      <c r="AI256" s="393">
        <f t="shared" si="66"/>
        <v>2837</v>
      </c>
      <c r="AJ256" s="393">
        <f t="shared" si="66"/>
        <v>66</v>
      </c>
      <c r="AK256" s="392">
        <f t="shared" si="67"/>
        <v>4309</v>
      </c>
      <c r="AL256" s="391">
        <f t="shared" si="69"/>
        <v>6528.7878787878781</v>
      </c>
      <c r="AM256" s="389">
        <f t="shared" si="70"/>
        <v>2.4876712328767123</v>
      </c>
    </row>
    <row r="257" spans="1:39" ht="16" x14ac:dyDescent="0.2">
      <c r="A257" s="2">
        <v>44116</v>
      </c>
      <c r="B257" s="2"/>
      <c r="C257" s="107"/>
      <c r="D257" s="3"/>
      <c r="E257" s="3"/>
      <c r="F257" s="3" t="e">
        <f t="shared" si="61"/>
        <v>#DIV/0!</v>
      </c>
      <c r="G257" s="3"/>
      <c r="H257" s="3"/>
      <c r="I257" s="3" t="e">
        <f>H257/G257*100</f>
        <v>#DIV/0!</v>
      </c>
      <c r="J257" s="3">
        <f t="shared" si="62"/>
        <v>0</v>
      </c>
      <c r="K257" s="3"/>
      <c r="L257" s="3">
        <f>E257+H257</f>
        <v>0</v>
      </c>
      <c r="M257" s="3"/>
      <c r="N257" s="3"/>
      <c r="AB257" s="394">
        <v>44116</v>
      </c>
      <c r="AC257" s="395">
        <v>1973</v>
      </c>
      <c r="AD257" s="395">
        <v>30</v>
      </c>
      <c r="AE257" s="391">
        <f t="shared" si="71"/>
        <v>1.5205271160669032</v>
      </c>
      <c r="AF257" s="395">
        <v>237</v>
      </c>
      <c r="AG257" s="395">
        <v>3</v>
      </c>
      <c r="AH257" s="391">
        <f t="shared" si="64"/>
        <v>1.2658227848101267</v>
      </c>
      <c r="AI257" s="393">
        <f t="shared" si="66"/>
        <v>2210</v>
      </c>
      <c r="AJ257" s="393">
        <f t="shared" si="66"/>
        <v>33</v>
      </c>
      <c r="AK257" s="392">
        <f t="shared" si="67"/>
        <v>4342</v>
      </c>
      <c r="AL257" s="391">
        <f t="shared" si="69"/>
        <v>13157.575757575756</v>
      </c>
      <c r="AM257" s="389">
        <f t="shared" si="70"/>
        <v>2.4402558061258834</v>
      </c>
    </row>
    <row r="258" spans="1:39" ht="16" x14ac:dyDescent="0.2">
      <c r="A258" s="2">
        <v>44117</v>
      </c>
      <c r="B258" s="2"/>
      <c r="C258" s="107"/>
      <c r="D258" s="3"/>
      <c r="E258" s="3"/>
      <c r="F258" s="3" t="e">
        <f t="shared" si="61"/>
        <v>#DIV/0!</v>
      </c>
      <c r="G258" s="3"/>
      <c r="H258" s="3"/>
      <c r="I258" s="3" t="e">
        <f>H258/G258*100</f>
        <v>#DIV/0!</v>
      </c>
      <c r="J258" s="3">
        <f t="shared" si="62"/>
        <v>0</v>
      </c>
      <c r="K258" s="3"/>
      <c r="L258" s="3">
        <f>E258+H258</f>
        <v>0</v>
      </c>
      <c r="M258" s="3"/>
      <c r="N258" s="3"/>
      <c r="AB258" s="394">
        <v>44117</v>
      </c>
      <c r="AC258" s="395">
        <v>2087</v>
      </c>
      <c r="AD258" s="395">
        <v>64</v>
      </c>
      <c r="AE258" s="391">
        <f t="shared" si="71"/>
        <v>3.0666027791087687</v>
      </c>
      <c r="AF258" s="395">
        <v>16</v>
      </c>
      <c r="AG258" s="395">
        <v>0</v>
      </c>
      <c r="AH258" s="391">
        <f t="shared" si="64"/>
        <v>0</v>
      </c>
      <c r="AI258" s="393">
        <f t="shared" si="66"/>
        <v>2103</v>
      </c>
      <c r="AJ258" s="393">
        <f t="shared" si="66"/>
        <v>64</v>
      </c>
      <c r="AK258" s="392">
        <f t="shared" si="67"/>
        <v>4406</v>
      </c>
      <c r="AL258" s="391">
        <f t="shared" si="69"/>
        <v>6884.375</v>
      </c>
      <c r="AM258" s="389">
        <f t="shared" si="70"/>
        <v>2.4238489422712761</v>
      </c>
    </row>
    <row r="259" spans="1:39" ht="16" x14ac:dyDescent="0.2">
      <c r="AB259" s="394">
        <v>44118</v>
      </c>
      <c r="AC259" s="396">
        <v>3002</v>
      </c>
      <c r="AD259" s="396">
        <v>88</v>
      </c>
      <c r="AE259" s="391">
        <f t="shared" si="71"/>
        <v>2.9313790806129245</v>
      </c>
      <c r="AF259" s="396">
        <v>111</v>
      </c>
      <c r="AG259" s="396">
        <v>4</v>
      </c>
      <c r="AH259" s="391">
        <f t="shared" si="64"/>
        <v>3.6036036036036037</v>
      </c>
      <c r="AI259" s="393">
        <f t="shared" si="66"/>
        <v>3113</v>
      </c>
      <c r="AJ259" s="393">
        <f t="shared" si="66"/>
        <v>92</v>
      </c>
      <c r="AK259" s="392">
        <f>AK258+AJ259</f>
        <v>4498</v>
      </c>
      <c r="AL259" s="391">
        <f t="shared" si="69"/>
        <v>4889.130434782609</v>
      </c>
      <c r="AM259" s="389">
        <f t="shared" si="70"/>
        <v>2.2911192853389384</v>
      </c>
    </row>
    <row r="260" spans="1:39" ht="16" x14ac:dyDescent="0.2">
      <c r="AB260" s="394">
        <v>44119</v>
      </c>
      <c r="AC260" s="396">
        <v>2083</v>
      </c>
      <c r="AD260" s="396">
        <v>47</v>
      </c>
      <c r="AE260" s="391">
        <f t="shared" si="71"/>
        <v>2.2563610177628419</v>
      </c>
      <c r="AF260" s="396">
        <v>103</v>
      </c>
      <c r="AG260" s="396">
        <v>1</v>
      </c>
      <c r="AH260" s="391">
        <f t="shared" ref="AH260:AH267" si="72">AG260/AF260*100</f>
        <v>0.97087378640776689</v>
      </c>
      <c r="AI260" s="393">
        <f t="shared" si="66"/>
        <v>2186</v>
      </c>
      <c r="AJ260" s="393">
        <f t="shared" si="66"/>
        <v>48</v>
      </c>
      <c r="AK260" s="392">
        <f>AK259+AJ260</f>
        <v>4546</v>
      </c>
      <c r="AL260" s="391">
        <f t="shared" si="69"/>
        <v>9470.8333333333321</v>
      </c>
      <c r="AM260" s="389">
        <f t="shared" si="70"/>
        <v>2.320626511574341</v>
      </c>
    </row>
    <row r="261" spans="1:39" ht="16" x14ac:dyDescent="0.2">
      <c r="AB261" s="394">
        <v>44120</v>
      </c>
      <c r="AC261" s="396">
        <v>3118</v>
      </c>
      <c r="AD261" s="396">
        <v>66</v>
      </c>
      <c r="AE261" s="391">
        <f t="shared" si="71"/>
        <v>2.1167415009621551</v>
      </c>
      <c r="AF261" s="396">
        <v>278</v>
      </c>
      <c r="AG261" s="396">
        <v>1</v>
      </c>
      <c r="AH261" s="391">
        <f t="shared" si="72"/>
        <v>0.35971223021582738</v>
      </c>
      <c r="AI261" s="393">
        <f t="shared" si="66"/>
        <v>3396</v>
      </c>
      <c r="AJ261" s="393">
        <f t="shared" si="66"/>
        <v>67</v>
      </c>
      <c r="AK261" s="392">
        <f t="shared" si="67"/>
        <v>4613</v>
      </c>
      <c r="AL261" s="391">
        <f t="shared" si="69"/>
        <v>6885.0746268656721</v>
      </c>
      <c r="AM261" s="389">
        <f t="shared" si="70"/>
        <v>2.5436046511627906</v>
      </c>
    </row>
    <row r="262" spans="1:39" ht="16" x14ac:dyDescent="0.2">
      <c r="AB262" s="394">
        <v>44121</v>
      </c>
      <c r="AC262" s="396">
        <v>3036</v>
      </c>
      <c r="AD262" s="396">
        <v>66</v>
      </c>
      <c r="AE262" s="391">
        <f t="shared" si="71"/>
        <v>2.1739130434782608</v>
      </c>
      <c r="AF262" s="396">
        <v>149</v>
      </c>
      <c r="AG262" s="396">
        <v>0</v>
      </c>
      <c r="AH262" s="391">
        <f t="shared" si="72"/>
        <v>0</v>
      </c>
      <c r="AI262" s="393">
        <f t="shared" ref="AI262:AJ267" si="73">AC262+AF262</f>
        <v>3185</v>
      </c>
      <c r="AJ262" s="393">
        <f t="shared" si="73"/>
        <v>66</v>
      </c>
      <c r="AK262" s="392">
        <f t="shared" ref="AK262:AK268" si="74">AK261+AJ262</f>
        <v>4679</v>
      </c>
      <c r="AL262" s="391">
        <f t="shared" si="69"/>
        <v>7089.393939393939</v>
      </c>
      <c r="AM262" s="389">
        <f t="shared" si="70"/>
        <v>2.4739826758895744</v>
      </c>
    </row>
    <row r="263" spans="1:39" ht="16" x14ac:dyDescent="0.2">
      <c r="AB263" s="394">
        <v>44122</v>
      </c>
      <c r="AC263" s="396">
        <v>1135</v>
      </c>
      <c r="AD263" s="396">
        <v>31</v>
      </c>
      <c r="AE263" s="391">
        <f t="shared" si="71"/>
        <v>2.7312775330396475</v>
      </c>
      <c r="AF263" s="396">
        <v>38</v>
      </c>
      <c r="AG263" s="396">
        <v>2</v>
      </c>
      <c r="AH263" s="391">
        <f t="shared" si="72"/>
        <v>5.2631578947368416</v>
      </c>
      <c r="AI263" s="393">
        <f t="shared" si="73"/>
        <v>1173</v>
      </c>
      <c r="AJ263" s="393">
        <f t="shared" si="73"/>
        <v>33</v>
      </c>
      <c r="AK263" s="392">
        <f t="shared" si="74"/>
        <v>4712</v>
      </c>
      <c r="AL263" s="391">
        <f t="shared" si="69"/>
        <v>14278.787878787878</v>
      </c>
      <c r="AM263" s="389">
        <f t="shared" si="70"/>
        <v>2.4126455906821964</v>
      </c>
    </row>
    <row r="264" spans="1:39" ht="16" x14ac:dyDescent="0.2">
      <c r="AB264" s="394">
        <v>44123</v>
      </c>
      <c r="AC264" s="396">
        <v>1329</v>
      </c>
      <c r="AD264" s="396">
        <v>50</v>
      </c>
      <c r="AE264" s="391">
        <f t="shared" si="71"/>
        <v>3.7622272385252074</v>
      </c>
      <c r="AF264" s="396">
        <v>27</v>
      </c>
      <c r="AG264" s="396">
        <v>0</v>
      </c>
      <c r="AH264" s="391">
        <f t="shared" si="72"/>
        <v>0</v>
      </c>
      <c r="AI264" s="393">
        <f t="shared" si="73"/>
        <v>1356</v>
      </c>
      <c r="AJ264" s="393">
        <f t="shared" si="73"/>
        <v>50</v>
      </c>
      <c r="AK264" s="392">
        <f t="shared" si="74"/>
        <v>4762</v>
      </c>
      <c r="AL264" s="391">
        <f t="shared" si="69"/>
        <v>9524</v>
      </c>
      <c r="AM264" s="389">
        <f>(AJ261+AJ262+AJ263+AJ264+AJ265+AJ266+AJ267)/(AI261+AI262+AI263+AI264+AI265+AI266+AI267)*100</f>
        <v>2.4888888888888889</v>
      </c>
    </row>
    <row r="265" spans="1:39" ht="16" x14ac:dyDescent="0.2">
      <c r="AB265" s="394">
        <v>44124</v>
      </c>
      <c r="AC265" s="396">
        <v>1591</v>
      </c>
      <c r="AD265" s="396">
        <v>40</v>
      </c>
      <c r="AE265" s="391">
        <f t="shared" si="71"/>
        <v>2.5141420490257702</v>
      </c>
      <c r="AF265" s="396">
        <v>47</v>
      </c>
      <c r="AG265" s="396">
        <v>1</v>
      </c>
      <c r="AH265" s="391">
        <f t="shared" si="72"/>
        <v>2.1276595744680851</v>
      </c>
      <c r="AI265" s="393">
        <f t="shared" si="73"/>
        <v>1638</v>
      </c>
      <c r="AJ265" s="393">
        <f t="shared" si="73"/>
        <v>41</v>
      </c>
      <c r="AK265" s="392">
        <f t="shared" si="74"/>
        <v>4803</v>
      </c>
      <c r="AL265" s="391">
        <f t="shared" si="69"/>
        <v>11714.634146341463</v>
      </c>
      <c r="AM265" s="389">
        <f>(AJ262+AJ263+AJ264+AJ265+AJ266+AJ267+AJ268)/(AI262+AI263+AI264+AI265+AI266+AI267+AI268)*100</f>
        <v>2.5911899541558698</v>
      </c>
    </row>
    <row r="266" spans="1:39" ht="16" x14ac:dyDescent="0.2">
      <c r="AB266" s="394">
        <v>44125</v>
      </c>
      <c r="AC266" s="396">
        <v>2246</v>
      </c>
      <c r="AD266" s="396">
        <v>68</v>
      </c>
      <c r="AE266" s="391">
        <f t="shared" si="71"/>
        <v>3.0276046304541406</v>
      </c>
      <c r="AF266" s="396">
        <v>446</v>
      </c>
      <c r="AG266" s="396">
        <v>4</v>
      </c>
      <c r="AH266" s="391">
        <f t="shared" si="72"/>
        <v>0.89686098654708524</v>
      </c>
      <c r="AI266" s="393">
        <f t="shared" si="73"/>
        <v>2692</v>
      </c>
      <c r="AJ266" s="393">
        <f t="shared" si="73"/>
        <v>72</v>
      </c>
      <c r="AK266" s="392">
        <f t="shared" si="74"/>
        <v>4875</v>
      </c>
      <c r="AL266" s="391">
        <f t="shared" si="69"/>
        <v>6770.833333333333</v>
      </c>
      <c r="AM266" s="397"/>
    </row>
    <row r="267" spans="1:39" ht="16" x14ac:dyDescent="0.2">
      <c r="AB267" s="394">
        <v>44126</v>
      </c>
      <c r="AC267" s="396">
        <v>2222</v>
      </c>
      <c r="AD267" s="396">
        <v>62</v>
      </c>
      <c r="AE267" s="391">
        <f t="shared" si="71"/>
        <v>2.7902790279027903</v>
      </c>
      <c r="AF267" s="396">
        <v>88</v>
      </c>
      <c r="AG267" s="396">
        <v>1</v>
      </c>
      <c r="AH267" s="391">
        <f t="shared" si="72"/>
        <v>1.1363636363636365</v>
      </c>
      <c r="AI267" s="393">
        <f t="shared" si="73"/>
        <v>2310</v>
      </c>
      <c r="AJ267" s="393">
        <f t="shared" si="73"/>
        <v>63</v>
      </c>
      <c r="AK267" s="392">
        <f t="shared" si="74"/>
        <v>4938</v>
      </c>
      <c r="AL267" s="391">
        <f t="shared" si="69"/>
        <v>7838.0952380952376</v>
      </c>
      <c r="AM267" s="398"/>
    </row>
    <row r="268" spans="1:39" ht="16" x14ac:dyDescent="0.2">
      <c r="AB268" s="394">
        <v>44127</v>
      </c>
      <c r="AC268" s="396">
        <v>2637</v>
      </c>
      <c r="AD268" s="396">
        <v>64</v>
      </c>
      <c r="AE268" s="391">
        <f t="shared" si="71"/>
        <v>2.4270003792188093</v>
      </c>
      <c r="AF268" s="396">
        <v>60</v>
      </c>
      <c r="AG268" s="396">
        <v>1</v>
      </c>
      <c r="AH268" s="391">
        <f>AG268/AF268*100</f>
        <v>1.6666666666666667</v>
      </c>
      <c r="AI268" s="393">
        <f>AC268+AF268</f>
        <v>2697</v>
      </c>
      <c r="AJ268" s="393">
        <f>AD268+AG268</f>
        <v>65</v>
      </c>
      <c r="AK268" s="392">
        <f t="shared" si="74"/>
        <v>5003</v>
      </c>
      <c r="AL268" s="391">
        <f>AK268/AJ268*100</f>
        <v>7696.9230769230762</v>
      </c>
      <c r="AM268" s="398"/>
    </row>
    <row r="269" spans="1:39" x14ac:dyDescent="0.2">
      <c r="AB269" s="394">
        <v>44128</v>
      </c>
      <c r="AL269" s="398"/>
      <c r="AM269" s="398"/>
    </row>
    <row r="270" spans="1:39" x14ac:dyDescent="0.2">
      <c r="AB270" s="394">
        <v>44129</v>
      </c>
      <c r="AL270" s="398"/>
      <c r="AM270" s="398"/>
    </row>
    <row r="271" spans="1:39" x14ac:dyDescent="0.2">
      <c r="AB271" s="394">
        <v>44130</v>
      </c>
      <c r="AL271" s="398"/>
      <c r="AM271" s="398"/>
    </row>
    <row r="272" spans="1:39" x14ac:dyDescent="0.2">
      <c r="AB272" s="394">
        <v>44131</v>
      </c>
      <c r="AL272" s="398"/>
      <c r="AM272" s="398"/>
    </row>
    <row r="273" spans="28:39" x14ac:dyDescent="0.2">
      <c r="AB273" s="394">
        <v>44132</v>
      </c>
      <c r="AL273" s="398"/>
      <c r="AM273" s="398"/>
    </row>
    <row r="274" spans="28:39" x14ac:dyDescent="0.2">
      <c r="AB274" s="394">
        <v>44133</v>
      </c>
      <c r="AL274" s="398"/>
      <c r="AM274" s="398"/>
    </row>
    <row r="275" spans="28:39" x14ac:dyDescent="0.2">
      <c r="AB275" s="394">
        <v>44134</v>
      </c>
      <c r="AL275" s="398"/>
      <c r="AM275" s="398"/>
    </row>
    <row r="276" spans="28:39" x14ac:dyDescent="0.2">
      <c r="AB276" s="394">
        <v>44135</v>
      </c>
      <c r="AL276" s="398"/>
      <c r="AM276" s="398"/>
    </row>
    <row r="277" spans="28:39" x14ac:dyDescent="0.2">
      <c r="AB277" s="394">
        <v>44136</v>
      </c>
      <c r="AL277" s="398"/>
      <c r="AM277" s="398"/>
    </row>
    <row r="278" spans="28:39" x14ac:dyDescent="0.2">
      <c r="AB278" s="394">
        <v>44137</v>
      </c>
      <c r="AL278" s="398"/>
      <c r="AM278" s="398"/>
    </row>
    <row r="279" spans="28:39" x14ac:dyDescent="0.2">
      <c r="AB279" s="394">
        <v>44138</v>
      </c>
      <c r="AL279" s="398"/>
      <c r="AM279" s="398"/>
    </row>
    <row r="280" spans="28:39" x14ac:dyDescent="0.2">
      <c r="AB280" s="394">
        <v>44139</v>
      </c>
      <c r="AL280" s="398"/>
      <c r="AM280" s="398"/>
    </row>
    <row r="281" spans="28:39" x14ac:dyDescent="0.2">
      <c r="AB281" s="394">
        <v>44140</v>
      </c>
      <c r="AL281" s="398"/>
      <c r="AM281" s="398"/>
    </row>
    <row r="282" spans="28:39" x14ac:dyDescent="0.2">
      <c r="AB282" s="394">
        <v>44141</v>
      </c>
      <c r="AL282" s="398"/>
      <c r="AM282" s="398"/>
    </row>
    <row r="283" spans="28:39" x14ac:dyDescent="0.2">
      <c r="AB283" s="394">
        <v>44142</v>
      </c>
      <c r="AL283" s="398"/>
      <c r="AM283" s="398"/>
    </row>
    <row r="284" spans="28:39" x14ac:dyDescent="0.2">
      <c r="AB284" s="394">
        <v>44143</v>
      </c>
      <c r="AL284" s="398"/>
      <c r="AM284" s="398"/>
    </row>
    <row r="285" spans="28:39" x14ac:dyDescent="0.2">
      <c r="AB285" s="394">
        <v>44144</v>
      </c>
      <c r="AL285" s="398"/>
      <c r="AM285" s="398"/>
    </row>
    <row r="286" spans="28:39" x14ac:dyDescent="0.2">
      <c r="AB286" s="394">
        <v>44145</v>
      </c>
      <c r="AL286" s="398"/>
      <c r="AM286" s="398"/>
    </row>
    <row r="287" spans="28:39" x14ac:dyDescent="0.2">
      <c r="AB287" s="394">
        <v>44146</v>
      </c>
      <c r="AL287" s="398"/>
      <c r="AM287" s="398"/>
    </row>
    <row r="288" spans="28:39" x14ac:dyDescent="0.2">
      <c r="AB288" s="394">
        <v>44147</v>
      </c>
      <c r="AL288" s="398"/>
      <c r="AM288" s="398"/>
    </row>
    <row r="289" spans="28:39" x14ac:dyDescent="0.2">
      <c r="AB289" s="394">
        <v>44148</v>
      </c>
      <c r="AL289" s="398"/>
      <c r="AM289" s="398"/>
    </row>
    <row r="290" spans="28:39" x14ac:dyDescent="0.2">
      <c r="AB290" s="394">
        <v>44149</v>
      </c>
      <c r="AL290" s="398"/>
      <c r="AM290" s="398"/>
    </row>
    <row r="291" spans="28:39" x14ac:dyDescent="0.2">
      <c r="AB291" s="394">
        <v>44150</v>
      </c>
      <c r="AL291" s="398"/>
      <c r="AM291" s="398"/>
    </row>
    <row r="292" spans="28:39" x14ac:dyDescent="0.2">
      <c r="AB292" s="394">
        <v>44151</v>
      </c>
      <c r="AL292" s="398"/>
      <c r="AM292" s="398"/>
    </row>
    <row r="293" spans="28:39" x14ac:dyDescent="0.2">
      <c r="AB293" s="394">
        <v>44152</v>
      </c>
      <c r="AL293" s="398"/>
      <c r="AM293" s="398"/>
    </row>
    <row r="294" spans="28:39" x14ac:dyDescent="0.2">
      <c r="AB294" s="394">
        <v>44153</v>
      </c>
      <c r="AL294" s="398"/>
      <c r="AM294" s="398"/>
    </row>
    <row r="295" spans="28:39" x14ac:dyDescent="0.2">
      <c r="AB295" s="394">
        <v>44154</v>
      </c>
      <c r="AL295" s="398"/>
      <c r="AM295" s="398"/>
    </row>
    <row r="296" spans="28:39" x14ac:dyDescent="0.2">
      <c r="AB296" s="394">
        <v>44155</v>
      </c>
      <c r="AL296" s="398"/>
      <c r="AM296" s="398"/>
    </row>
    <row r="297" spans="28:39" x14ac:dyDescent="0.2">
      <c r="AB297" s="394">
        <v>44156</v>
      </c>
      <c r="AL297" s="398"/>
      <c r="AM297" s="398"/>
    </row>
    <row r="298" spans="28:39" x14ac:dyDescent="0.2">
      <c r="AB298" s="394">
        <v>44157</v>
      </c>
      <c r="AL298" s="398"/>
      <c r="AM298" s="398"/>
    </row>
    <row r="299" spans="28:39" x14ac:dyDescent="0.2">
      <c r="AB299" s="394">
        <v>44158</v>
      </c>
      <c r="AL299" s="398"/>
      <c r="AM299" s="398"/>
    </row>
    <row r="300" spans="28:39" x14ac:dyDescent="0.2">
      <c r="AB300" s="394">
        <v>44159</v>
      </c>
      <c r="AL300" s="398"/>
      <c r="AM300" s="398"/>
    </row>
    <row r="301" spans="28:39" x14ac:dyDescent="0.2">
      <c r="AB301" s="394">
        <v>44160</v>
      </c>
      <c r="AL301" s="398"/>
      <c r="AM301" s="398"/>
    </row>
    <row r="302" spans="28:39" x14ac:dyDescent="0.2">
      <c r="AB302" s="394">
        <v>44161</v>
      </c>
      <c r="AL302" s="398"/>
      <c r="AM302" s="398"/>
    </row>
    <row r="303" spans="28:39" x14ac:dyDescent="0.2">
      <c r="AB303" s="394">
        <v>44162</v>
      </c>
      <c r="AL303" s="398"/>
      <c r="AM303" s="398"/>
    </row>
    <row r="304" spans="28:39" x14ac:dyDescent="0.2">
      <c r="AB304" s="394">
        <v>44163</v>
      </c>
      <c r="AL304" s="398"/>
      <c r="AM304" s="398"/>
    </row>
    <row r="305" spans="28:39" x14ac:dyDescent="0.2">
      <c r="AB305" s="394">
        <v>44164</v>
      </c>
      <c r="AL305" s="398"/>
      <c r="AM305" s="398"/>
    </row>
    <row r="306" spans="28:39" x14ac:dyDescent="0.2">
      <c r="AB306" s="394">
        <v>44165</v>
      </c>
      <c r="AL306" s="398"/>
      <c r="AM306" s="398"/>
    </row>
    <row r="307" spans="28:39" x14ac:dyDescent="0.2">
      <c r="AB307" s="394">
        <v>44166</v>
      </c>
      <c r="AL307" s="398"/>
      <c r="AM307" s="39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AI72"/>
  <sheetViews>
    <sheetView topLeftCell="B31" zoomScale="117" zoomScaleNormal="100" workbookViewId="0">
      <selection activeCell="G55" sqref="G55"/>
    </sheetView>
  </sheetViews>
  <sheetFormatPr baseColWidth="10" defaultColWidth="9.1640625" defaultRowHeight="16" x14ac:dyDescent="0.2"/>
  <cols>
    <col min="1" max="1" width="19" style="9" bestFit="1" customWidth="1"/>
    <col min="2" max="2" width="9.1640625" style="9"/>
    <col min="3" max="6" width="9.1640625" style="33"/>
    <col min="7" max="7" width="23.5" style="33" customWidth="1"/>
    <col min="8" max="8" width="20.5" style="33" customWidth="1"/>
    <col min="9" max="9" width="16.83203125" style="33" customWidth="1"/>
    <col min="10" max="10" width="20" style="33" customWidth="1"/>
    <col min="11" max="11" width="9.1640625" style="33"/>
    <col min="12" max="12" width="31.83203125" style="33" customWidth="1"/>
    <col min="13" max="13" width="23.5" style="33" customWidth="1"/>
    <col min="14" max="14" width="25.83203125" style="33" customWidth="1"/>
    <col min="15" max="15" width="13.5" style="33" customWidth="1"/>
    <col min="16" max="16384" width="9.1640625" style="33"/>
  </cols>
  <sheetData>
    <row r="1" spans="1:35" x14ac:dyDescent="0.2">
      <c r="A1" s="471" t="s">
        <v>7</v>
      </c>
      <c r="B1" s="471"/>
      <c r="F1" s="470" t="s">
        <v>8</v>
      </c>
      <c r="G1" s="470"/>
    </row>
    <row r="2" spans="1:35" ht="119" x14ac:dyDescent="0.2">
      <c r="A2" s="10" t="s">
        <v>1</v>
      </c>
      <c r="B2" s="11" t="s">
        <v>18</v>
      </c>
      <c r="F2" s="10" t="s">
        <v>1</v>
      </c>
      <c r="G2" s="11" t="s">
        <v>18</v>
      </c>
      <c r="H2" s="9"/>
      <c r="I2" s="11"/>
      <c r="L2" s="470" t="s">
        <v>7</v>
      </c>
      <c r="M2" s="470"/>
      <c r="N2" s="34">
        <v>43920</v>
      </c>
      <c r="O2" s="34">
        <v>44010</v>
      </c>
    </row>
    <row r="3" spans="1:35" x14ac:dyDescent="0.2">
      <c r="A3" s="12">
        <v>43929</v>
      </c>
      <c r="B3" s="6">
        <v>30.343306184407027</v>
      </c>
      <c r="D3" s="12"/>
      <c r="E3" s="34"/>
      <c r="F3" s="12">
        <v>43929</v>
      </c>
      <c r="G3" s="6">
        <v>55.539496448809587</v>
      </c>
      <c r="H3" s="12"/>
      <c r="I3" s="6"/>
      <c r="L3" s="12">
        <v>43929</v>
      </c>
      <c r="M3" s="34">
        <f>AVERAGE(B3:B6)</f>
        <v>81.906632575163684</v>
      </c>
    </row>
    <row r="4" spans="1:35" x14ac:dyDescent="0.2">
      <c r="A4" s="12">
        <v>43929</v>
      </c>
      <c r="B4" s="9">
        <v>52.468126883374154</v>
      </c>
      <c r="D4" s="12"/>
      <c r="E4" s="34"/>
      <c r="F4" s="12">
        <v>43929</v>
      </c>
      <c r="G4" s="9">
        <v>30.901673799622813</v>
      </c>
      <c r="H4" s="12"/>
      <c r="I4" s="6"/>
      <c r="L4" s="12">
        <v>43945</v>
      </c>
      <c r="M4" s="33">
        <f>AVERAGE(B7:B10)</f>
        <v>62.731338733389371</v>
      </c>
    </row>
    <row r="5" spans="1:35" x14ac:dyDescent="0.2">
      <c r="A5" s="12">
        <v>43929</v>
      </c>
      <c r="B5" s="9">
        <v>197.66829403649345</v>
      </c>
      <c r="D5" s="12"/>
      <c r="E5" s="34"/>
      <c r="F5" s="12">
        <v>43929</v>
      </c>
      <c r="G5" s="9">
        <v>105.17604116771524</v>
      </c>
      <c r="H5" s="12"/>
      <c r="I5" s="6"/>
      <c r="L5" s="12">
        <v>43956</v>
      </c>
      <c r="M5" s="33">
        <f>AVERAGE(B11:B14)</f>
        <v>140.55445082814666</v>
      </c>
    </row>
    <row r="6" spans="1:35" x14ac:dyDescent="0.2">
      <c r="A6" s="12">
        <v>43929</v>
      </c>
      <c r="B6" s="9">
        <v>47.146803196380134</v>
      </c>
      <c r="D6" s="12"/>
      <c r="E6" s="34"/>
      <c r="F6" s="12">
        <v>43929</v>
      </c>
      <c r="G6" s="9">
        <v>47.242175730683321</v>
      </c>
      <c r="H6" s="12"/>
      <c r="I6" s="6"/>
      <c r="L6" s="12">
        <v>43970</v>
      </c>
      <c r="M6" s="33">
        <f>AVERAGE(B15:B18)</f>
        <v>37.417579215708287</v>
      </c>
    </row>
    <row r="7" spans="1:35" x14ac:dyDescent="0.2">
      <c r="A7" s="12">
        <v>43945</v>
      </c>
      <c r="B7" s="9">
        <v>56.693099970032144</v>
      </c>
      <c r="D7" s="12"/>
      <c r="E7" s="34"/>
      <c r="F7" s="12">
        <v>43945</v>
      </c>
      <c r="G7" s="9">
        <v>49.207469012310867</v>
      </c>
      <c r="H7" s="12"/>
      <c r="I7" s="6"/>
      <c r="L7" s="12">
        <v>43984</v>
      </c>
      <c r="M7" s="34">
        <f>AVERAGE(B19:B22)</f>
        <v>55.945816810915069</v>
      </c>
    </row>
    <row r="8" spans="1:35" x14ac:dyDescent="0.2">
      <c r="A8" s="12">
        <v>43945</v>
      </c>
      <c r="B8" s="9">
        <v>24.457080239718678</v>
      </c>
      <c r="D8" s="12"/>
      <c r="F8" s="12">
        <v>43945</v>
      </c>
      <c r="G8" s="9">
        <v>21.550211943583029</v>
      </c>
      <c r="H8" s="12"/>
      <c r="I8" s="6"/>
      <c r="L8" s="12">
        <v>43992</v>
      </c>
      <c r="M8" s="33">
        <f>AVERAGE(B23:B24)</f>
        <v>33.457275632539393</v>
      </c>
    </row>
    <row r="9" spans="1:35" x14ac:dyDescent="0.2">
      <c r="A9" s="12">
        <v>43945</v>
      </c>
      <c r="B9" s="9">
        <v>107.04383599041726</v>
      </c>
      <c r="D9" s="12"/>
      <c r="F9" s="12">
        <v>43945</v>
      </c>
      <c r="G9" s="9">
        <v>88.132642838544967</v>
      </c>
      <c r="H9" s="12"/>
      <c r="I9" s="6"/>
      <c r="L9" s="12">
        <v>43998</v>
      </c>
      <c r="M9" s="33">
        <f>AVERAGE(B25:B26)</f>
        <v>33.978227246713516</v>
      </c>
    </row>
    <row r="10" spans="1:35" x14ac:dyDescent="0.2">
      <c r="A10" s="12">
        <v>43945</v>
      </c>
      <c r="D10" s="12"/>
      <c r="F10" s="12">
        <v>43945</v>
      </c>
      <c r="G10" s="9"/>
      <c r="H10" s="12"/>
      <c r="I10" s="6"/>
      <c r="L10" s="12">
        <v>43999</v>
      </c>
      <c r="M10" s="33">
        <f>AVERAGE(B27:B28)</f>
        <v>40.765890118004769</v>
      </c>
      <c r="AH10" s="12">
        <v>43929</v>
      </c>
      <c r="AI10" s="9">
        <v>197.66829403649345</v>
      </c>
    </row>
    <row r="11" spans="1:35" x14ac:dyDescent="0.2">
      <c r="A11" s="12">
        <v>43956</v>
      </c>
      <c r="B11" s="9">
        <v>82.058727274963658</v>
      </c>
      <c r="D11" s="12"/>
      <c r="F11" s="12">
        <v>43956</v>
      </c>
      <c r="G11" s="9">
        <v>43.155844884334002</v>
      </c>
      <c r="H11" s="12"/>
      <c r="I11" s="6"/>
      <c r="L11" s="12">
        <v>44001</v>
      </c>
      <c r="M11" s="34">
        <f>AVERAGE(B29:B30)</f>
        <v>27.663295666656275</v>
      </c>
      <c r="AH11" s="12">
        <v>43945</v>
      </c>
      <c r="AI11" s="9">
        <v>107.04383599041726</v>
      </c>
    </row>
    <row r="12" spans="1:35" x14ac:dyDescent="0.2">
      <c r="A12" s="12">
        <v>43956</v>
      </c>
      <c r="B12" s="9">
        <v>181.60646820001554</v>
      </c>
      <c r="D12" s="12"/>
      <c r="F12" s="12">
        <v>43956</v>
      </c>
      <c r="G12" s="9">
        <v>96.379115544154885</v>
      </c>
      <c r="H12" s="12"/>
      <c r="I12" s="6"/>
      <c r="L12" s="12">
        <v>44003</v>
      </c>
      <c r="M12" s="33">
        <f>AVERAGE(B31:B33)</f>
        <v>23.366701548703162</v>
      </c>
      <c r="AH12" s="12">
        <v>43956</v>
      </c>
      <c r="AI12" s="9">
        <v>256.25727300726544</v>
      </c>
    </row>
    <row r="13" spans="1:35" x14ac:dyDescent="0.2">
      <c r="A13" s="12">
        <v>43956</v>
      </c>
      <c r="B13" s="9">
        <v>256.25727300726544</v>
      </c>
      <c r="F13" s="12">
        <v>43956</v>
      </c>
      <c r="G13" s="9">
        <v>337.59421964612199</v>
      </c>
      <c r="AH13" s="12">
        <v>43970</v>
      </c>
      <c r="AI13" s="9">
        <v>67.775462176210894</v>
      </c>
    </row>
    <row r="14" spans="1:35" x14ac:dyDescent="0.2">
      <c r="A14" s="12">
        <v>43956</v>
      </c>
      <c r="B14" s="9">
        <v>42.295334830341993</v>
      </c>
      <c r="F14" s="12">
        <v>43956</v>
      </c>
      <c r="G14" s="9">
        <v>63.667910997027612</v>
      </c>
      <c r="AH14" s="12">
        <v>43984</v>
      </c>
      <c r="AI14" s="6">
        <v>65.467798906491112</v>
      </c>
    </row>
    <row r="15" spans="1:35" x14ac:dyDescent="0.2">
      <c r="A15" s="12">
        <v>43970</v>
      </c>
      <c r="B15" s="9">
        <v>22.704816098898771</v>
      </c>
      <c r="F15" s="12">
        <v>43970</v>
      </c>
      <c r="G15" s="9">
        <v>36.416656266306568</v>
      </c>
      <c r="AH15" s="12">
        <v>43992</v>
      </c>
      <c r="AI15" s="33">
        <v>33.457275632539393</v>
      </c>
    </row>
    <row r="16" spans="1:35" x14ac:dyDescent="0.2">
      <c r="A16" s="12">
        <v>43970</v>
      </c>
      <c r="B16" s="9">
        <v>40.899714089868105</v>
      </c>
      <c r="F16" s="12">
        <v>43970</v>
      </c>
      <c r="G16" s="9">
        <v>16.715647776765479</v>
      </c>
      <c r="AH16" s="12">
        <v>43998</v>
      </c>
      <c r="AI16" s="6">
        <v>48.162328097401399</v>
      </c>
    </row>
    <row r="17" spans="1:35" x14ac:dyDescent="0.2">
      <c r="A17" s="12">
        <v>43970</v>
      </c>
      <c r="B17" s="9">
        <v>67.775462176210894</v>
      </c>
      <c r="F17" s="12">
        <v>43970</v>
      </c>
      <c r="G17" s="9">
        <v>40.780904374640265</v>
      </c>
      <c r="L17" s="470" t="s">
        <v>8</v>
      </c>
      <c r="M17" s="470"/>
      <c r="AH17" s="12">
        <v>43999</v>
      </c>
      <c r="AI17" s="6">
        <v>34.872542407449572</v>
      </c>
    </row>
    <row r="18" spans="1:35" x14ac:dyDescent="0.2">
      <c r="A18" s="12">
        <v>43970</v>
      </c>
      <c r="B18" s="9">
        <v>18.290324497855387</v>
      </c>
      <c r="F18" s="12">
        <v>43970</v>
      </c>
      <c r="G18" s="9">
        <v>30.999285346055316</v>
      </c>
      <c r="L18" s="12">
        <v>43929</v>
      </c>
      <c r="M18" s="34">
        <f>AVERAGE(G3:G6)</f>
        <v>59.714846786707746</v>
      </c>
      <c r="AH18" s="12">
        <v>44001</v>
      </c>
      <c r="AI18" s="6">
        <v>42.468136256320072</v>
      </c>
    </row>
    <row r="19" spans="1:35" x14ac:dyDescent="0.2">
      <c r="A19" s="12">
        <v>43984</v>
      </c>
      <c r="B19" s="6">
        <v>65.467798906491112</v>
      </c>
      <c r="F19" s="12">
        <v>43984</v>
      </c>
      <c r="G19" s="6">
        <v>62.914700949094083</v>
      </c>
      <c r="L19" s="12">
        <v>43945</v>
      </c>
      <c r="M19" s="33">
        <f>AVERAGE(G7:G10)</f>
        <v>52.963441264812957</v>
      </c>
      <c r="AH19" s="12">
        <v>44003</v>
      </c>
      <c r="AI19" s="6">
        <v>12.735939062108431</v>
      </c>
    </row>
    <row r="20" spans="1:35" x14ac:dyDescent="0.2">
      <c r="A20" s="12">
        <v>43984</v>
      </c>
      <c r="B20" s="9">
        <v>44.901296982807146</v>
      </c>
      <c r="F20" s="12">
        <v>43984</v>
      </c>
      <c r="G20" s="9">
        <v>25.750979825339037</v>
      </c>
      <c r="L20" s="12">
        <v>43956</v>
      </c>
      <c r="M20" s="33">
        <f>AVERAGE(G11:G14)</f>
        <v>135.19927276790963</v>
      </c>
    </row>
    <row r="21" spans="1:35" x14ac:dyDescent="0.2">
      <c r="A21" s="12">
        <v>43984</v>
      </c>
      <c r="B21" s="9">
        <v>71.149027179366527</v>
      </c>
      <c r="F21" s="12">
        <v>43984</v>
      </c>
      <c r="G21" s="9">
        <v>69.930701808250518</v>
      </c>
      <c r="L21" s="12">
        <v>43970</v>
      </c>
      <c r="M21" s="33">
        <f>AVERAGE(G15:G18)</f>
        <v>31.228123440941907</v>
      </c>
    </row>
    <row r="22" spans="1:35" x14ac:dyDescent="0.2">
      <c r="A22" s="12">
        <v>43984</v>
      </c>
      <c r="B22" s="9">
        <v>42.265144174995491</v>
      </c>
      <c r="F22" s="12">
        <v>43984</v>
      </c>
      <c r="G22" s="9">
        <v>27.565598819887359</v>
      </c>
      <c r="L22" s="12">
        <v>43984</v>
      </c>
      <c r="M22" s="34">
        <f>AVERAGE(G19:G22)</f>
        <v>46.54049535064275</v>
      </c>
    </row>
    <row r="23" spans="1:35" x14ac:dyDescent="0.2">
      <c r="A23" s="12">
        <v>43992</v>
      </c>
      <c r="F23" s="12">
        <v>43992</v>
      </c>
      <c r="G23" s="9">
        <v>28.606189288003108</v>
      </c>
      <c r="L23" s="12">
        <v>43992</v>
      </c>
      <c r="M23" s="33">
        <f>AVERAGE(G23:G24)</f>
        <v>21.645156743067769</v>
      </c>
    </row>
    <row r="24" spans="1:35" x14ac:dyDescent="0.2">
      <c r="A24" s="12">
        <v>43992</v>
      </c>
      <c r="B24" s="9">
        <v>33.457275632539393</v>
      </c>
      <c r="F24" s="12">
        <v>43992</v>
      </c>
      <c r="G24" s="9">
        <v>14.684124198132428</v>
      </c>
      <c r="L24" s="12">
        <v>43998</v>
      </c>
      <c r="M24" s="33">
        <f>AVERAGE(G25:G26)</f>
        <v>29.743005005837571</v>
      </c>
    </row>
    <row r="25" spans="1:35" x14ac:dyDescent="0.2">
      <c r="A25" s="12">
        <v>43998</v>
      </c>
      <c r="B25" s="9">
        <v>48.162328097401399</v>
      </c>
      <c r="F25" s="12">
        <v>43998</v>
      </c>
      <c r="G25" s="9">
        <v>38.78622111062576</v>
      </c>
      <c r="L25" s="12">
        <v>43999</v>
      </c>
      <c r="M25" s="33">
        <f>AVERAGE(G27:G28)</f>
        <v>27.906082053272634</v>
      </c>
    </row>
    <row r="26" spans="1:35" x14ac:dyDescent="0.2">
      <c r="A26" s="12">
        <v>43998</v>
      </c>
      <c r="B26" s="9">
        <v>19.794126396025629</v>
      </c>
      <c r="F26" s="12">
        <v>43998</v>
      </c>
      <c r="G26" s="9">
        <v>20.699788901049381</v>
      </c>
      <c r="L26" s="12">
        <v>44001</v>
      </c>
      <c r="M26" s="34">
        <f>AVERAGE(G29:G30)</f>
        <v>26.137599565821411</v>
      </c>
    </row>
    <row r="27" spans="1:35" x14ac:dyDescent="0.2">
      <c r="A27" s="12">
        <v>43999</v>
      </c>
      <c r="B27" s="9">
        <v>34.872542407449572</v>
      </c>
      <c r="F27" s="12">
        <v>43999</v>
      </c>
      <c r="G27" s="9">
        <v>39.90569521139011</v>
      </c>
      <c r="L27" s="12">
        <v>44003</v>
      </c>
      <c r="M27" s="33">
        <f>AVERAGE(G31:G33)</f>
        <v>29.501223974543539</v>
      </c>
    </row>
    <row r="28" spans="1:35" x14ac:dyDescent="0.2">
      <c r="A28" s="12">
        <v>43999</v>
      </c>
      <c r="B28" s="9">
        <v>46.659237828559966</v>
      </c>
      <c r="F28" s="12">
        <v>43999</v>
      </c>
      <c r="G28" s="9">
        <v>15.906468895155159</v>
      </c>
    </row>
    <row r="29" spans="1:35" x14ac:dyDescent="0.2">
      <c r="A29" s="12">
        <v>44001</v>
      </c>
      <c r="B29" s="6">
        <v>42.468136256320072</v>
      </c>
      <c r="F29" s="12">
        <v>44001</v>
      </c>
      <c r="G29" s="6">
        <v>34.704250906728404</v>
      </c>
    </row>
    <row r="30" spans="1:35" x14ac:dyDescent="0.2">
      <c r="A30" s="12">
        <v>44001</v>
      </c>
      <c r="B30" s="9">
        <v>12.858455076992476</v>
      </c>
      <c r="F30" s="12">
        <v>44001</v>
      </c>
      <c r="G30" s="9">
        <v>17.570948224914421</v>
      </c>
    </row>
    <row r="31" spans="1:35" x14ac:dyDescent="0.2">
      <c r="A31" s="12">
        <v>44003</v>
      </c>
      <c r="B31" s="9">
        <v>12.735939062108431</v>
      </c>
      <c r="F31" s="12">
        <v>44003</v>
      </c>
      <c r="G31" s="9">
        <v>30.963476050444953</v>
      </c>
    </row>
    <row r="32" spans="1:35" x14ac:dyDescent="0.2">
      <c r="A32" s="12">
        <v>44003</v>
      </c>
      <c r="B32" s="9">
        <v>29.770944505150787</v>
      </c>
      <c r="F32" s="12">
        <v>44003</v>
      </c>
      <c r="G32" s="9">
        <v>30.399314718772136</v>
      </c>
    </row>
    <row r="33" spans="1:19" x14ac:dyDescent="0.2">
      <c r="A33" s="12">
        <v>44003</v>
      </c>
      <c r="B33" s="9">
        <v>27.59322107885027</v>
      </c>
      <c r="F33" s="12">
        <v>44003</v>
      </c>
      <c r="G33" s="9">
        <v>27.140881154413538</v>
      </c>
    </row>
    <row r="35" spans="1:19" ht="17" thickBot="1" x14ac:dyDescent="0.25"/>
    <row r="36" spans="1:19" ht="30.75" customHeight="1" x14ac:dyDescent="0.2">
      <c r="A36" s="11" t="s">
        <v>152</v>
      </c>
      <c r="B36" s="11" t="s">
        <v>95</v>
      </c>
      <c r="C36" s="11" t="s">
        <v>96</v>
      </c>
      <c r="F36" s="472" t="s">
        <v>141</v>
      </c>
      <c r="G36" s="473"/>
      <c r="H36" s="473"/>
      <c r="I36" s="473"/>
      <c r="J36" s="473"/>
      <c r="K36" s="473"/>
      <c r="L36" s="473"/>
      <c r="M36" s="473"/>
      <c r="N36" s="473"/>
      <c r="O36" s="347"/>
      <c r="P36" s="339"/>
      <c r="Q36" s="476" t="s">
        <v>147</v>
      </c>
      <c r="R36" s="476"/>
      <c r="S36" s="476"/>
    </row>
    <row r="37" spans="1:19" ht="15" customHeight="1" x14ac:dyDescent="0.2">
      <c r="A37" s="9">
        <v>13.7182</v>
      </c>
      <c r="B37" s="471">
        <f>AVERAGE(A37:A53)</f>
        <v>13.765364705882353</v>
      </c>
      <c r="C37" s="471">
        <f>STDEV(A37:A53)</f>
        <v>4.8003137152384072E-2</v>
      </c>
      <c r="F37" s="474"/>
      <c r="G37" s="475"/>
      <c r="H37" s="475"/>
      <c r="I37" s="475"/>
      <c r="J37" s="475"/>
      <c r="K37" s="475"/>
      <c r="L37" s="475"/>
      <c r="M37" s="475"/>
      <c r="N37" s="475"/>
      <c r="O37" s="348"/>
      <c r="P37" s="339"/>
      <c r="Q37" s="476"/>
      <c r="R37" s="476"/>
      <c r="S37" s="476"/>
    </row>
    <row r="38" spans="1:19" ht="18" x14ac:dyDescent="0.2">
      <c r="A38" s="9">
        <v>13.7376</v>
      </c>
      <c r="B38" s="471"/>
      <c r="C38" s="471"/>
      <c r="F38" s="355" t="s">
        <v>143</v>
      </c>
      <c r="G38" s="336" t="s">
        <v>134</v>
      </c>
      <c r="H38" s="337" t="s">
        <v>135</v>
      </c>
      <c r="I38" s="337" t="s">
        <v>136</v>
      </c>
      <c r="J38" s="338" t="s">
        <v>91</v>
      </c>
      <c r="K38" s="49"/>
      <c r="L38" s="336" t="s">
        <v>134</v>
      </c>
      <c r="M38" s="337" t="s">
        <v>137</v>
      </c>
      <c r="N38" s="338" t="s">
        <v>138</v>
      </c>
      <c r="O38" s="342"/>
      <c r="Q38" s="470"/>
      <c r="R38" s="470"/>
      <c r="S38" s="470"/>
    </row>
    <row r="39" spans="1:19" x14ac:dyDescent="0.2">
      <c r="A39" s="9">
        <v>13.736000000000001</v>
      </c>
      <c r="B39" s="471"/>
      <c r="C39" s="471"/>
      <c r="F39" s="355" t="s">
        <v>139</v>
      </c>
      <c r="G39" s="333">
        <v>44106</v>
      </c>
      <c r="H39" s="354" t="e">
        <f>#REF!</f>
        <v>#REF!</v>
      </c>
      <c r="I39" s="354" t="e">
        <f>#REF!</f>
        <v>#REF!</v>
      </c>
      <c r="J39" s="334" t="e">
        <f>#REF!</f>
        <v>#REF!</v>
      </c>
      <c r="K39" s="49"/>
      <c r="L39" s="333">
        <v>44106</v>
      </c>
      <c r="M39" s="354" t="e">
        <f>#REF!</f>
        <v>#REF!</v>
      </c>
      <c r="N39" s="334" t="e">
        <f>#REF!</f>
        <v>#REF!</v>
      </c>
      <c r="O39" s="342"/>
      <c r="Q39" s="470"/>
      <c r="R39" s="470"/>
      <c r="S39" s="470"/>
    </row>
    <row r="40" spans="1:19" x14ac:dyDescent="0.2">
      <c r="A40" s="9">
        <v>13.7837</v>
      </c>
      <c r="B40" s="471"/>
      <c r="C40" s="471"/>
      <c r="F40" s="355" t="s">
        <v>139</v>
      </c>
      <c r="G40" s="333">
        <v>44107</v>
      </c>
      <c r="H40" s="354" t="e">
        <f>#REF!</f>
        <v>#REF!</v>
      </c>
      <c r="I40" s="354" t="e">
        <f>#REF!</f>
        <v>#REF!</v>
      </c>
      <c r="J40" s="340" t="e">
        <f>#REF!</f>
        <v>#REF!</v>
      </c>
      <c r="K40" s="49"/>
      <c r="L40" s="333">
        <v>44107</v>
      </c>
      <c r="M40" s="29" t="e">
        <f>#REF!</f>
        <v>#REF!</v>
      </c>
      <c r="N40" s="340" t="e">
        <f>#REF!</f>
        <v>#REF!</v>
      </c>
      <c r="O40" s="342"/>
      <c r="Q40" s="470"/>
      <c r="R40" s="470"/>
      <c r="S40" s="470"/>
    </row>
    <row r="41" spans="1:19" x14ac:dyDescent="0.2">
      <c r="A41" s="9">
        <v>13.8345</v>
      </c>
      <c r="B41" s="471"/>
      <c r="C41" s="471"/>
      <c r="F41" s="355" t="s">
        <v>139</v>
      </c>
      <c r="G41" s="333">
        <v>44108</v>
      </c>
      <c r="H41" s="354" t="e">
        <f>#REF!</f>
        <v>#REF!</v>
      </c>
      <c r="I41" s="354" t="e">
        <f>#REF!</f>
        <v>#REF!</v>
      </c>
      <c r="J41" s="340" t="e">
        <f>#REF!</f>
        <v>#REF!</v>
      </c>
      <c r="K41" s="49"/>
      <c r="L41" s="333">
        <v>44108</v>
      </c>
      <c r="M41" s="29" t="e">
        <f>#REF!</f>
        <v>#REF!</v>
      </c>
      <c r="N41" s="340" t="e">
        <f>#REF!</f>
        <v>#REF!</v>
      </c>
      <c r="O41" s="342"/>
      <c r="Q41" s="470"/>
      <c r="R41" s="470"/>
      <c r="S41" s="470"/>
    </row>
    <row r="42" spans="1:19" x14ac:dyDescent="0.2">
      <c r="A42" s="9">
        <v>13.754099999999999</v>
      </c>
      <c r="B42" s="471"/>
      <c r="C42" s="471"/>
      <c r="F42" s="355" t="s">
        <v>139</v>
      </c>
      <c r="G42" s="333">
        <v>44109</v>
      </c>
      <c r="H42" s="354" t="e">
        <f>#REF!</f>
        <v>#REF!</v>
      </c>
      <c r="I42" s="354" t="e">
        <f>#REF!</f>
        <v>#REF!</v>
      </c>
      <c r="J42" s="334" t="e">
        <f>#REF!</f>
        <v>#REF!</v>
      </c>
      <c r="K42" s="49"/>
      <c r="L42" s="333">
        <v>44109</v>
      </c>
      <c r="M42" s="354" t="e">
        <f>#REF!</f>
        <v>#REF!</v>
      </c>
      <c r="N42" s="334" t="e">
        <f>#REF!</f>
        <v>#REF!</v>
      </c>
      <c r="O42" s="342"/>
      <c r="Q42" s="470" t="s">
        <v>148</v>
      </c>
      <c r="R42" s="470"/>
      <c r="S42" s="470"/>
    </row>
    <row r="43" spans="1:19" x14ac:dyDescent="0.2">
      <c r="A43" s="9">
        <v>13.8414</v>
      </c>
      <c r="B43" s="471"/>
      <c r="C43" s="471"/>
      <c r="F43" s="355" t="s">
        <v>139</v>
      </c>
      <c r="G43" s="333">
        <v>44110</v>
      </c>
      <c r="H43" s="354" t="e">
        <f>#REF!</f>
        <v>#REF!</v>
      </c>
      <c r="I43" s="354" t="e">
        <f>#REF!</f>
        <v>#REF!</v>
      </c>
      <c r="J43" s="334" t="e">
        <f>#REF!</f>
        <v>#REF!</v>
      </c>
      <c r="K43" s="49"/>
      <c r="L43" s="333">
        <v>44110</v>
      </c>
      <c r="M43" s="354" t="e">
        <f>#REF!</f>
        <v>#REF!</v>
      </c>
      <c r="N43" s="334" t="e">
        <f>#REF!</f>
        <v>#REF!</v>
      </c>
      <c r="O43" s="342"/>
      <c r="Q43" s="470" t="s">
        <v>148</v>
      </c>
      <c r="R43" s="470"/>
      <c r="S43" s="470"/>
    </row>
    <row r="44" spans="1:19" ht="19" x14ac:dyDescent="0.25">
      <c r="A44" s="9">
        <v>13.7273</v>
      </c>
      <c r="B44" s="471"/>
      <c r="C44" s="471"/>
      <c r="F44" s="356" t="s">
        <v>140</v>
      </c>
      <c r="G44" s="333">
        <v>44110</v>
      </c>
      <c r="H44" s="354" t="e">
        <f>#REF!</f>
        <v>#REF!</v>
      </c>
      <c r="I44" s="354" t="e">
        <f>#REF!</f>
        <v>#REF!</v>
      </c>
      <c r="J44" s="334" t="e">
        <f>#REF!</f>
        <v>#REF!</v>
      </c>
      <c r="K44" s="49"/>
      <c r="L44" s="333">
        <v>44110</v>
      </c>
      <c r="M44" s="354" t="e">
        <f>#REF!</f>
        <v>#REF!</v>
      </c>
      <c r="N44" s="334" t="e">
        <f>#REF!</f>
        <v>#REF!</v>
      </c>
      <c r="O44" s="342"/>
      <c r="Q44" s="470" t="s">
        <v>148</v>
      </c>
      <c r="R44" s="470"/>
      <c r="S44" s="470"/>
    </row>
    <row r="45" spans="1:19" ht="19" x14ac:dyDescent="0.25">
      <c r="A45" s="9">
        <v>13.761100000000001</v>
      </c>
      <c r="B45" s="471"/>
      <c r="C45" s="471"/>
      <c r="F45" s="356" t="s">
        <v>142</v>
      </c>
      <c r="G45" s="333">
        <v>44108</v>
      </c>
      <c r="H45" s="29" t="e">
        <f>#REF!</f>
        <v>#REF!</v>
      </c>
      <c r="I45" s="29" t="e">
        <f>#REF!</f>
        <v>#REF!</v>
      </c>
      <c r="J45" s="334" t="e">
        <f>#REF!</f>
        <v>#REF!</v>
      </c>
      <c r="K45" s="49"/>
      <c r="L45" s="333">
        <v>44108</v>
      </c>
      <c r="M45" s="29" t="e">
        <f>#REF!</f>
        <v>#REF!</v>
      </c>
      <c r="N45" s="340" t="e">
        <f>#REF!</f>
        <v>#REF!</v>
      </c>
      <c r="O45" s="342"/>
      <c r="Q45" s="470" t="s">
        <v>148</v>
      </c>
      <c r="R45" s="470"/>
      <c r="S45" s="470"/>
    </row>
    <row r="46" spans="1:19" x14ac:dyDescent="0.2">
      <c r="A46" s="9">
        <v>13.753299999999999</v>
      </c>
      <c r="B46" s="471"/>
      <c r="C46" s="471"/>
      <c r="F46" s="355" t="s">
        <v>139</v>
      </c>
      <c r="G46" s="333">
        <v>44111</v>
      </c>
      <c r="H46" s="354" t="e">
        <f>#REF!</f>
        <v>#REF!</v>
      </c>
      <c r="I46" s="354" t="e">
        <f>#REF!</f>
        <v>#REF!</v>
      </c>
      <c r="J46" s="334" t="e">
        <f>#REF!</f>
        <v>#REF!</v>
      </c>
      <c r="K46" s="49"/>
      <c r="L46" s="333">
        <v>44111</v>
      </c>
      <c r="M46" s="354" t="e">
        <f>#REF!</f>
        <v>#REF!</v>
      </c>
      <c r="N46" s="334" t="e">
        <f>#REF!</f>
        <v>#REF!</v>
      </c>
      <c r="O46" s="342"/>
      <c r="Q46" s="470" t="s">
        <v>148</v>
      </c>
      <c r="R46" s="470"/>
      <c r="S46" s="470"/>
    </row>
    <row r="47" spans="1:19" x14ac:dyDescent="0.2">
      <c r="A47" s="9">
        <v>13.784800000000001</v>
      </c>
      <c r="B47" s="471"/>
      <c r="C47" s="471"/>
      <c r="F47" s="355" t="s">
        <v>139</v>
      </c>
      <c r="G47" s="333">
        <v>44112</v>
      </c>
      <c r="H47" s="354" t="e">
        <f>#REF!</f>
        <v>#REF!</v>
      </c>
      <c r="I47" s="354" t="e">
        <f>#REF!</f>
        <v>#REF!</v>
      </c>
      <c r="J47" s="334" t="e">
        <f>#REF!</f>
        <v>#REF!</v>
      </c>
      <c r="K47" s="49"/>
      <c r="L47" s="333">
        <v>44112</v>
      </c>
      <c r="M47" s="354" t="e">
        <f>#REF!</f>
        <v>#REF!</v>
      </c>
      <c r="N47" s="334" t="e">
        <f>#REF!</f>
        <v>#REF!</v>
      </c>
      <c r="O47" s="342"/>
      <c r="Q47" s="470" t="s">
        <v>148</v>
      </c>
      <c r="R47" s="470"/>
      <c r="S47" s="470"/>
    </row>
    <row r="48" spans="1:19" x14ac:dyDescent="0.2">
      <c r="A48" s="9">
        <v>13.751200000000001</v>
      </c>
      <c r="B48" s="471"/>
      <c r="C48" s="471"/>
      <c r="F48" s="355" t="s">
        <v>139</v>
      </c>
      <c r="G48" s="333">
        <v>44113</v>
      </c>
      <c r="H48" s="354" t="e">
        <f>#REF!</f>
        <v>#REF!</v>
      </c>
      <c r="I48" s="354" t="e">
        <f>#REF!</f>
        <v>#REF!</v>
      </c>
      <c r="J48" s="334" t="e">
        <f>#REF!</f>
        <v>#REF!</v>
      </c>
      <c r="K48" s="49"/>
      <c r="L48" s="333">
        <v>44113</v>
      </c>
      <c r="M48" s="354" t="e">
        <f>#REF!</f>
        <v>#REF!</v>
      </c>
      <c r="N48" s="334" t="e">
        <f>#REF!</f>
        <v>#REF!</v>
      </c>
      <c r="O48" s="342"/>
      <c r="Q48" s="470" t="s">
        <v>148</v>
      </c>
      <c r="R48" s="470"/>
      <c r="S48" s="470"/>
    </row>
    <row r="49" spans="1:19" x14ac:dyDescent="0.2">
      <c r="A49" s="9">
        <v>13.6912</v>
      </c>
      <c r="B49" s="471"/>
      <c r="C49" s="471"/>
      <c r="F49" s="355" t="s">
        <v>139</v>
      </c>
      <c r="G49" s="331">
        <v>44114</v>
      </c>
      <c r="H49" s="320" t="e">
        <f>#REF!</f>
        <v>#REF!</v>
      </c>
      <c r="I49" s="320" t="e">
        <f>#REF!</f>
        <v>#REF!</v>
      </c>
      <c r="J49" s="332" t="e">
        <f>#REF!</f>
        <v>#REF!</v>
      </c>
      <c r="K49" s="49"/>
      <c r="L49" s="331">
        <v>44114</v>
      </c>
      <c r="M49" s="320" t="e">
        <f>#REF!</f>
        <v>#REF!</v>
      </c>
      <c r="N49" s="332" t="e">
        <f>#REF!</f>
        <v>#REF!</v>
      </c>
      <c r="O49" s="342"/>
      <c r="Q49" s="470" t="s">
        <v>148</v>
      </c>
      <c r="R49" s="470"/>
      <c r="S49" s="470"/>
    </row>
    <row r="50" spans="1:19" x14ac:dyDescent="0.2">
      <c r="A50" s="9">
        <v>13.785299999999999</v>
      </c>
      <c r="B50" s="471"/>
      <c r="C50" s="471"/>
      <c r="F50" s="341"/>
      <c r="G50" s="346" t="s">
        <v>144</v>
      </c>
      <c r="H50" s="335" t="e">
        <f>AVERAGE(H39:H44,H46:H49)</f>
        <v>#REF!</v>
      </c>
      <c r="I50" s="346" t="s">
        <v>96</v>
      </c>
      <c r="J50" s="329" t="e">
        <f>STDEV(H39:H44,H46:H49)</f>
        <v>#REF!</v>
      </c>
      <c r="K50" s="49"/>
      <c r="L50" s="346" t="s">
        <v>144</v>
      </c>
      <c r="M50" s="329" t="e">
        <f>AVERAGE(M39:M44,M46:M49)</f>
        <v>#REF!</v>
      </c>
      <c r="N50" s="346" t="s">
        <v>96</v>
      </c>
      <c r="O50" s="350" t="e">
        <f>STDEV(M39:M44,M46:M49)</f>
        <v>#REF!</v>
      </c>
    </row>
    <row r="51" spans="1:19" x14ac:dyDescent="0.2">
      <c r="A51" s="9">
        <v>13.7576</v>
      </c>
      <c r="B51" s="471"/>
      <c r="C51" s="471"/>
      <c r="F51" s="341"/>
      <c r="G51" s="346" t="s">
        <v>145</v>
      </c>
      <c r="H51" s="349" t="e">
        <f>AVERAGE(I39:I44,I46:I49)</f>
        <v>#REF!</v>
      </c>
      <c r="I51" s="346" t="s">
        <v>96</v>
      </c>
      <c r="J51" s="329" t="e">
        <f>STDEV(I39:I44,I46:I49)</f>
        <v>#REF!</v>
      </c>
      <c r="K51" s="49"/>
      <c r="L51" s="346" t="s">
        <v>145</v>
      </c>
      <c r="M51" s="329" t="e">
        <f>AVERAGE(N39:N44,N46:N49)</f>
        <v>#REF!</v>
      </c>
      <c r="N51" s="346" t="s">
        <v>96</v>
      </c>
      <c r="O51" s="350" t="e">
        <f>STDEV(N39:N44,N46:N49)</f>
        <v>#REF!</v>
      </c>
    </row>
    <row r="52" spans="1:19" ht="17" thickBot="1" x14ac:dyDescent="0.25">
      <c r="A52" s="9">
        <v>13.873900000000001</v>
      </c>
      <c r="B52" s="471"/>
      <c r="C52" s="471"/>
      <c r="F52" s="343"/>
      <c r="G52" s="351" t="s">
        <v>146</v>
      </c>
      <c r="H52" s="352" t="e">
        <f>AVERAGE(J39,J42:J49)</f>
        <v>#REF!</v>
      </c>
      <c r="I52" s="351" t="s">
        <v>96</v>
      </c>
      <c r="J52" s="353" t="e">
        <f>STDEV(J39,J42:J49,)</f>
        <v>#REF!</v>
      </c>
      <c r="K52" s="344"/>
      <c r="L52" s="344"/>
      <c r="M52" s="344"/>
      <c r="N52" s="344"/>
      <c r="O52" s="345"/>
    </row>
    <row r="53" spans="1:19" ht="17" thickBot="1" x14ac:dyDescent="0.25">
      <c r="A53" s="9">
        <v>13.72</v>
      </c>
      <c r="B53" s="471"/>
      <c r="C53" s="471"/>
      <c r="F53" s="49"/>
      <c r="G53" s="357" t="s">
        <v>149</v>
      </c>
      <c r="H53" s="322" t="e">
        <f>AVERAGE(H39:I44,H46:I49,J39,J42:J49)</f>
        <v>#REF!</v>
      </c>
      <c r="I53" s="357" t="s">
        <v>150</v>
      </c>
      <c r="J53" s="358" t="e">
        <f>STDEV(H39:I44,H46:I49,J39,J42:J49)</f>
        <v>#REF!</v>
      </c>
      <c r="K53" s="49"/>
      <c r="L53" s="357" t="s">
        <v>149</v>
      </c>
      <c r="M53" s="358" t="e">
        <f>AVERAGE(M46:N49,M42:N44,M39:N39)</f>
        <v>#REF!</v>
      </c>
      <c r="N53" s="357" t="s">
        <v>150</v>
      </c>
      <c r="O53" s="358" t="e">
        <f>STDEV(M46:N49,M42:N44,M39:N39)</f>
        <v>#REF!</v>
      </c>
    </row>
    <row r="54" spans="1:19" ht="17" thickTop="1" x14ac:dyDescent="0.2">
      <c r="B54" s="384"/>
      <c r="C54" s="384"/>
      <c r="F54" s="49"/>
      <c r="G54" s="49"/>
      <c r="H54" s="49"/>
      <c r="I54" s="49"/>
      <c r="J54" s="49"/>
      <c r="K54" s="49"/>
    </row>
    <row r="55" spans="1:19" ht="34" x14ac:dyDescent="0.2">
      <c r="A55" s="11" t="s">
        <v>153</v>
      </c>
      <c r="B55" s="11" t="s">
        <v>95</v>
      </c>
      <c r="C55" s="11" t="s">
        <v>96</v>
      </c>
    </row>
    <row r="56" spans="1:19" x14ac:dyDescent="0.2">
      <c r="A56" s="383">
        <v>15.8002</v>
      </c>
      <c r="B56" s="471">
        <f>AVERAGE(A56:A71)</f>
        <v>15.888568750000001</v>
      </c>
      <c r="C56" s="471">
        <f>STDEV(A56:A71)</f>
        <v>0.47477657302321347</v>
      </c>
    </row>
    <row r="57" spans="1:19" x14ac:dyDescent="0.2">
      <c r="A57" s="383">
        <v>15.7774</v>
      </c>
      <c r="B57" s="471"/>
      <c r="C57" s="471"/>
    </row>
    <row r="58" spans="1:19" x14ac:dyDescent="0.2">
      <c r="A58" s="383">
        <v>15.7728</v>
      </c>
      <c r="B58" s="471"/>
      <c r="C58" s="471"/>
      <c r="H58" s="33">
        <f>AVERAGE(A59,A68)</f>
        <v>14.780950000000001</v>
      </c>
    </row>
    <row r="59" spans="1:19" x14ac:dyDescent="0.2">
      <c r="A59" s="383">
        <v>14.7896</v>
      </c>
      <c r="B59" s="471"/>
      <c r="C59" s="471"/>
      <c r="H59" s="33">
        <f>AVERAGE(A56:A58,A61:A62)</f>
        <v>15.803419999999999</v>
      </c>
    </row>
    <row r="60" spans="1:19" x14ac:dyDescent="0.2">
      <c r="A60" s="383">
        <v>16.273199999999999</v>
      </c>
      <c r="B60" s="471"/>
      <c r="C60" s="471"/>
      <c r="H60" s="33">
        <f>AVERAGE(A60,A64,A63,A65,A66,A67,A69,A70,A71)</f>
        <v>16.182011111111112</v>
      </c>
    </row>
    <row r="61" spans="1:19" x14ac:dyDescent="0.2">
      <c r="A61" s="383">
        <v>15.8896</v>
      </c>
      <c r="B61" s="471"/>
      <c r="C61" s="471"/>
    </row>
    <row r="62" spans="1:19" x14ac:dyDescent="0.2">
      <c r="A62" s="383">
        <v>15.777100000000001</v>
      </c>
      <c r="B62" s="471"/>
      <c r="C62" s="471"/>
    </row>
    <row r="63" spans="1:19" x14ac:dyDescent="0.2">
      <c r="A63" s="383">
        <v>16.069800000000001</v>
      </c>
      <c r="B63" s="471"/>
      <c r="C63" s="471"/>
    </row>
    <row r="64" spans="1:19" x14ac:dyDescent="0.2">
      <c r="A64" s="383">
        <v>16.0776</v>
      </c>
      <c r="B64" s="471"/>
      <c r="C64" s="471"/>
    </row>
    <row r="65" spans="1:3" x14ac:dyDescent="0.2">
      <c r="A65" s="383">
        <v>16.129200000000001</v>
      </c>
      <c r="B65" s="471"/>
      <c r="C65" s="471"/>
    </row>
    <row r="66" spans="1:3" x14ac:dyDescent="0.2">
      <c r="A66" s="383">
        <v>16.063300000000002</v>
      </c>
      <c r="B66" s="471"/>
      <c r="C66" s="471"/>
    </row>
    <row r="67" spans="1:3" x14ac:dyDescent="0.2">
      <c r="A67" s="383">
        <v>16.125800000000002</v>
      </c>
      <c r="B67" s="471"/>
      <c r="C67" s="471"/>
    </row>
    <row r="68" spans="1:3" x14ac:dyDescent="0.2">
      <c r="A68" s="383">
        <v>14.7723</v>
      </c>
      <c r="B68" s="471"/>
      <c r="C68" s="471"/>
    </row>
    <row r="69" spans="1:3" x14ac:dyDescent="0.2">
      <c r="A69" s="383">
        <v>16.3428</v>
      </c>
      <c r="B69" s="471"/>
      <c r="C69" s="471"/>
    </row>
    <row r="70" spans="1:3" x14ac:dyDescent="0.2">
      <c r="A70" s="383">
        <v>16.349699999999999</v>
      </c>
      <c r="B70" s="471"/>
      <c r="C70" s="471"/>
    </row>
    <row r="71" spans="1:3" x14ac:dyDescent="0.2">
      <c r="A71" s="383">
        <v>16.206700000000001</v>
      </c>
      <c r="B71" s="471"/>
      <c r="C71" s="471"/>
    </row>
    <row r="72" spans="1:3" x14ac:dyDescent="0.2">
      <c r="A72" s="383"/>
      <c r="B72" s="384"/>
      <c r="C72" s="384"/>
    </row>
  </sheetData>
  <sortState xmlns:xlrd2="http://schemas.microsoft.com/office/spreadsheetml/2017/richdata2" ref="F3:G33">
    <sortCondition ref="F3:F33"/>
  </sortState>
  <mergeCells count="22">
    <mergeCell ref="Q36:S37"/>
    <mergeCell ref="Q38:S38"/>
    <mergeCell ref="Q39:S39"/>
    <mergeCell ref="Q40:S40"/>
    <mergeCell ref="Q41:S41"/>
    <mergeCell ref="A1:B1"/>
    <mergeCell ref="F1:G1"/>
    <mergeCell ref="L2:M2"/>
    <mergeCell ref="L17:M17"/>
    <mergeCell ref="F36:N37"/>
    <mergeCell ref="B37:B53"/>
    <mergeCell ref="C37:C53"/>
    <mergeCell ref="B56:B71"/>
    <mergeCell ref="C56:C71"/>
    <mergeCell ref="Q47:S47"/>
    <mergeCell ref="Q48:S48"/>
    <mergeCell ref="Q49:S49"/>
    <mergeCell ref="Q42:S42"/>
    <mergeCell ref="Q43:S43"/>
    <mergeCell ref="Q44:S44"/>
    <mergeCell ref="Q45:S45"/>
    <mergeCell ref="Q46:S46"/>
  </mergeCells>
  <phoneticPr fontId="19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7274-87D7-4E1B-BED7-3A68D5B4B159}">
  <dimension ref="A1:CU6"/>
  <sheetViews>
    <sheetView topLeftCell="A2" zoomScale="114" workbookViewId="0">
      <selection activeCell="I3" sqref="I3"/>
    </sheetView>
  </sheetViews>
  <sheetFormatPr baseColWidth="10" defaultColWidth="8.83203125" defaultRowHeight="15" x14ac:dyDescent="0.2"/>
  <cols>
    <col min="2" max="2" width="13.6640625" customWidth="1"/>
    <col min="3" max="3" width="14.83203125" customWidth="1"/>
    <col min="4" max="4" width="26.33203125" customWidth="1"/>
    <col min="5" max="5" width="12.33203125" customWidth="1"/>
    <col min="6" max="6" width="13.5" bestFit="1" customWidth="1"/>
    <col min="7" max="7" width="12.33203125" customWidth="1"/>
    <col min="8" max="9" width="14.6640625" customWidth="1"/>
    <col min="10" max="10" width="15.1640625" customWidth="1"/>
    <col min="14" max="15" width="9" bestFit="1" customWidth="1"/>
    <col min="19" max="20" width="9" bestFit="1" customWidth="1"/>
    <col min="22" max="22" width="11.5" customWidth="1"/>
    <col min="26" max="27" width="9" bestFit="1" customWidth="1"/>
    <col min="31" max="32" width="9" bestFit="1" customWidth="1"/>
    <col min="34" max="34" width="10.6640625" customWidth="1"/>
    <col min="38" max="38" width="12.1640625" customWidth="1"/>
    <col min="39" max="39" width="12.6640625" customWidth="1"/>
    <col min="43" max="43" width="11.1640625" customWidth="1"/>
    <col min="44" max="45" width="10.5" customWidth="1"/>
    <col min="46" max="46" width="16.1640625" customWidth="1"/>
    <col min="47" max="47" width="13.1640625" customWidth="1"/>
    <col min="48" max="48" width="9.5" bestFit="1" customWidth="1"/>
    <col min="50" max="52" width="10.6640625" customWidth="1"/>
    <col min="53" max="53" width="15.33203125" customWidth="1"/>
    <col min="54" max="54" width="9.5" bestFit="1" customWidth="1"/>
    <col min="60" max="60" width="21.5" customWidth="1"/>
    <col min="61" max="62" width="15.6640625" customWidth="1"/>
    <col min="73" max="73" width="19.6640625" customWidth="1"/>
    <col min="74" max="75" width="19.83203125" customWidth="1"/>
    <col min="82" max="82" width="19.33203125" customWidth="1"/>
    <col min="83" max="83" width="14" customWidth="1"/>
    <col min="84" max="84" width="20.6640625" customWidth="1"/>
    <col min="87" max="87" width="14.33203125" customWidth="1"/>
    <col min="89" max="89" width="14.6640625" customWidth="1"/>
    <col min="90" max="90" width="21.5" customWidth="1"/>
    <col min="91" max="91" width="15.83203125" customWidth="1"/>
    <col min="92" max="92" width="13.33203125" customWidth="1"/>
    <col min="93" max="93" width="16.33203125" customWidth="1"/>
    <col min="94" max="94" width="18.1640625" customWidth="1"/>
    <col min="95" max="98" width="22.1640625" customWidth="1"/>
    <col min="99" max="99" width="17.1640625" customWidth="1"/>
    <col min="102" max="102" width="13.33203125" customWidth="1"/>
    <col min="103" max="103" width="13.5" customWidth="1"/>
  </cols>
  <sheetData>
    <row r="1" spans="1:99" ht="16" x14ac:dyDescent="0.2">
      <c r="B1" t="s">
        <v>378</v>
      </c>
      <c r="K1" t="s">
        <v>379</v>
      </c>
      <c r="L1" t="s">
        <v>379</v>
      </c>
      <c r="M1" t="s">
        <v>379</v>
      </c>
      <c r="N1" t="s">
        <v>380</v>
      </c>
      <c r="P1" t="s">
        <v>381</v>
      </c>
      <c r="Q1" s="432" t="s">
        <v>381</v>
      </c>
      <c r="R1" t="s">
        <v>381</v>
      </c>
      <c r="S1" t="s">
        <v>382</v>
      </c>
      <c r="W1" t="s">
        <v>387</v>
      </c>
      <c r="X1" t="s">
        <v>387</v>
      </c>
      <c r="Y1" t="s">
        <v>387</v>
      </c>
      <c r="Z1" t="s">
        <v>388</v>
      </c>
      <c r="AB1" t="s">
        <v>389</v>
      </c>
      <c r="AC1" t="s">
        <v>389</v>
      </c>
      <c r="AD1" t="s">
        <v>389</v>
      </c>
      <c r="AE1" t="s">
        <v>390</v>
      </c>
      <c r="AI1" t="s">
        <v>383</v>
      </c>
      <c r="AJ1" t="s">
        <v>383</v>
      </c>
      <c r="AK1" t="s">
        <v>383</v>
      </c>
      <c r="AL1" t="s">
        <v>384</v>
      </c>
      <c r="BB1" t="s">
        <v>385</v>
      </c>
      <c r="BC1" t="s">
        <v>385</v>
      </c>
      <c r="BD1" t="s">
        <v>385</v>
      </c>
      <c r="BE1" t="s">
        <v>394</v>
      </c>
      <c r="BF1" t="s">
        <v>394</v>
      </c>
      <c r="BG1" t="s">
        <v>394</v>
      </c>
      <c r="BK1" t="s">
        <v>397</v>
      </c>
      <c r="BL1" t="s">
        <v>397</v>
      </c>
      <c r="BM1" t="s">
        <v>397</v>
      </c>
      <c r="BP1" t="s">
        <v>398</v>
      </c>
      <c r="BQ1" t="s">
        <v>398</v>
      </c>
      <c r="BR1" t="s">
        <v>398</v>
      </c>
      <c r="BX1" t="s">
        <v>395</v>
      </c>
      <c r="BY1" t="s">
        <v>395</v>
      </c>
      <c r="BZ1" t="s">
        <v>395</v>
      </c>
      <c r="CA1" t="s">
        <v>396</v>
      </c>
      <c r="CB1" t="s">
        <v>396</v>
      </c>
      <c r="CC1" t="s">
        <v>396</v>
      </c>
      <c r="CG1" t="s">
        <v>391</v>
      </c>
      <c r="CH1" t="s">
        <v>392</v>
      </c>
      <c r="CI1" t="s">
        <v>393</v>
      </c>
      <c r="CJ1" t="s">
        <v>402</v>
      </c>
      <c r="CK1" t="s">
        <v>403</v>
      </c>
    </row>
    <row r="2" spans="1:99" ht="289" x14ac:dyDescent="0.2">
      <c r="A2" s="430" t="s">
        <v>366</v>
      </c>
      <c r="B2" s="416" t="s">
        <v>352</v>
      </c>
      <c r="C2" s="416" t="s">
        <v>350</v>
      </c>
      <c r="D2" s="417" t="s">
        <v>386</v>
      </c>
      <c r="E2" s="417" t="s">
        <v>399</v>
      </c>
      <c r="F2" s="417" t="s">
        <v>406</v>
      </c>
      <c r="G2" s="417" t="s">
        <v>351</v>
      </c>
      <c r="H2" s="417" t="s">
        <v>404</v>
      </c>
      <c r="I2" s="424" t="s">
        <v>480</v>
      </c>
      <c r="J2" s="424" t="s">
        <v>437</v>
      </c>
      <c r="K2" s="483" t="s">
        <v>438</v>
      </c>
      <c r="L2" s="484"/>
      <c r="M2" s="485"/>
      <c r="N2" s="418" t="s">
        <v>439</v>
      </c>
      <c r="O2" s="418" t="s">
        <v>440</v>
      </c>
      <c r="P2" s="483" t="s">
        <v>443</v>
      </c>
      <c r="Q2" s="484"/>
      <c r="R2" s="485"/>
      <c r="S2" s="418" t="s">
        <v>441</v>
      </c>
      <c r="T2" s="418" t="s">
        <v>442</v>
      </c>
      <c r="U2" s="419" t="s">
        <v>481</v>
      </c>
      <c r="V2" s="419" t="s">
        <v>444</v>
      </c>
      <c r="W2" s="489" t="s">
        <v>445</v>
      </c>
      <c r="X2" s="490"/>
      <c r="Y2" s="491"/>
      <c r="Z2" s="419" t="s">
        <v>446</v>
      </c>
      <c r="AA2" s="419" t="s">
        <v>447</v>
      </c>
      <c r="AB2" s="489" t="s">
        <v>448</v>
      </c>
      <c r="AC2" s="490"/>
      <c r="AD2" s="491"/>
      <c r="AE2" s="419" t="s">
        <v>449</v>
      </c>
      <c r="AF2" s="419" t="s">
        <v>450</v>
      </c>
      <c r="AG2" s="420" t="s">
        <v>482</v>
      </c>
      <c r="AH2" s="420" t="s">
        <v>451</v>
      </c>
      <c r="AI2" s="486" t="s">
        <v>452</v>
      </c>
      <c r="AJ2" s="487"/>
      <c r="AK2" s="488"/>
      <c r="AL2" s="420" t="s">
        <v>473</v>
      </c>
      <c r="AM2" s="420" t="s">
        <v>453</v>
      </c>
      <c r="AN2" s="486" t="s">
        <v>454</v>
      </c>
      <c r="AO2" s="487"/>
      <c r="AP2" s="488"/>
      <c r="AQ2" s="420" t="s">
        <v>455</v>
      </c>
      <c r="AR2" s="420" t="s">
        <v>456</v>
      </c>
      <c r="AS2" s="421" t="s">
        <v>405</v>
      </c>
      <c r="AT2" s="421" t="s">
        <v>353</v>
      </c>
      <c r="AU2" s="421" t="s">
        <v>354</v>
      </c>
      <c r="AV2" s="421" t="s">
        <v>400</v>
      </c>
      <c r="AW2" s="421" t="s">
        <v>355</v>
      </c>
      <c r="AX2" s="421" t="s">
        <v>483</v>
      </c>
      <c r="AY2" s="421" t="s">
        <v>484</v>
      </c>
      <c r="AZ2" s="421" t="s">
        <v>485</v>
      </c>
      <c r="BA2" s="421" t="s">
        <v>356</v>
      </c>
      <c r="BB2" s="492" t="s">
        <v>474</v>
      </c>
      <c r="BC2" s="493"/>
      <c r="BD2" s="494"/>
      <c r="BE2" s="492" t="s">
        <v>475</v>
      </c>
      <c r="BF2" s="493"/>
      <c r="BG2" s="494"/>
      <c r="BH2" s="422" t="s">
        <v>457</v>
      </c>
      <c r="BI2" s="422" t="s">
        <v>458</v>
      </c>
      <c r="BJ2" s="428" t="s">
        <v>363</v>
      </c>
      <c r="BK2" s="480" t="s">
        <v>459</v>
      </c>
      <c r="BL2" s="481"/>
      <c r="BM2" s="482"/>
      <c r="BN2" s="443" t="s">
        <v>460</v>
      </c>
      <c r="BO2" s="444" t="s">
        <v>461</v>
      </c>
      <c r="BP2" s="480" t="s">
        <v>462</v>
      </c>
      <c r="BQ2" s="481"/>
      <c r="BR2" s="482"/>
      <c r="BS2" s="442" t="s">
        <v>463</v>
      </c>
      <c r="BT2" s="444" t="s">
        <v>464</v>
      </c>
      <c r="BU2" s="429" t="s">
        <v>465</v>
      </c>
      <c r="BV2" s="429" t="s">
        <v>466</v>
      </c>
      <c r="BW2" s="429" t="s">
        <v>364</v>
      </c>
      <c r="BX2" s="477" t="s">
        <v>467</v>
      </c>
      <c r="BY2" s="478"/>
      <c r="BZ2" s="479"/>
      <c r="CA2" s="477" t="s">
        <v>468</v>
      </c>
      <c r="CB2" s="478"/>
      <c r="CC2" s="479"/>
      <c r="CD2" s="440" t="s">
        <v>362</v>
      </c>
      <c r="CE2" s="425" t="s">
        <v>357</v>
      </c>
      <c r="CF2" s="425" t="s">
        <v>365</v>
      </c>
      <c r="CG2" s="415" t="s">
        <v>470</v>
      </c>
      <c r="CH2" s="415" t="s">
        <v>471</v>
      </c>
      <c r="CI2" s="415" t="s">
        <v>472</v>
      </c>
      <c r="CJ2" s="426" t="s">
        <v>478</v>
      </c>
      <c r="CK2" s="426" t="s">
        <v>479</v>
      </c>
      <c r="CL2" s="423" t="s">
        <v>476</v>
      </c>
      <c r="CM2" s="423" t="s">
        <v>477</v>
      </c>
      <c r="CN2" s="427" t="s">
        <v>358</v>
      </c>
      <c r="CO2" s="427" t="s">
        <v>359</v>
      </c>
      <c r="CP2" s="427" t="s">
        <v>360</v>
      </c>
      <c r="CQ2" s="427" t="s">
        <v>361</v>
      </c>
      <c r="CR2" s="446" t="s">
        <v>407</v>
      </c>
      <c r="CS2" s="446" t="s">
        <v>408</v>
      </c>
      <c r="CT2" s="447" t="s">
        <v>409</v>
      </c>
      <c r="CU2" s="416" t="s">
        <v>401</v>
      </c>
    </row>
    <row r="3" spans="1:99" ht="16" x14ac:dyDescent="0.2">
      <c r="A3" s="430" t="s">
        <v>367</v>
      </c>
      <c r="B3" s="445" t="s">
        <v>412</v>
      </c>
      <c r="C3" s="445" t="s">
        <v>413</v>
      </c>
      <c r="D3" s="434" t="s">
        <v>414</v>
      </c>
      <c r="E3" s="435" t="s">
        <v>415</v>
      </c>
      <c r="F3" s="435" t="str">
        <f>"{mainTarget&gt;sample&gt;typeShortDescription}"</f>
        <v>{mainTarget&gt;sample&gt;typeShortDescription}</v>
      </c>
      <c r="G3" s="434" t="b">
        <f>FALSE</f>
        <v>0</v>
      </c>
      <c r="H3">
        <f>IF(OR(COUNT(K3:M3)&lt;=1,COUNT(W3:Y3)&lt;=1), 0, IF(AND(COUNTIFS(P3:R3,"&gt;=4")&gt;=2, COUNTIFS(AB3:AD3,"&gt;=6")&gt;=2), 2, IF(OR(COUNTIFS(P3:R3,"&lt;4")&gt;=2, COUNTIFS(AB3:AD3,"&lt;6")&gt;=2), 1, 1)))</f>
        <v>0</v>
      </c>
      <c r="I3" s="436" t="e">
        <f ca="1">__GETCELL("{mainTarget&gt;sample&gt;standardCurveID}", "slope", TRUE)</f>
        <v>#NAME?</v>
      </c>
      <c r="J3" s="436" t="e">
        <f ca="1">__GETCELL("{mainTarget&gt;sample&gt;standardCurveID}", "intercept", TRUE)</f>
        <v>#NAME?</v>
      </c>
      <c r="K3" s="436" t="s">
        <v>416</v>
      </c>
      <c r="L3" s="436" t="s">
        <v>417</v>
      </c>
      <c r="M3" s="436" t="s">
        <v>418</v>
      </c>
      <c r="N3" s="436" t="e">
        <f>AVERAGE(K3:M3)</f>
        <v>#DIV/0!</v>
      </c>
      <c r="O3" s="436" t="e">
        <f>STDEV(K3:M3)</f>
        <v>#DIV/0!</v>
      </c>
      <c r="P3" s="436" t="str">
        <f>IF(ISNUMBER(K3),10^((K3-$J3)/$I3),IF(K3="&lt;ND&gt;","",""))</f>
        <v/>
      </c>
      <c r="Q3" s="436" t="str">
        <f t="shared" ref="Q3:R3" si="0">IF(ISNUMBER(L3),10^((L3-$J3)/$I3),IF(L3="&lt;ND&gt;","",""))</f>
        <v/>
      </c>
      <c r="R3" s="436" t="str">
        <f t="shared" si="0"/>
        <v/>
      </c>
      <c r="S3" s="436" t="e">
        <f ca="1">AVERAGE(P3:R3)*__UNQUOTIFY("{mainTarget&gt;method&gt;dilutionFactor}",TRUE)</f>
        <v>#DIV/0!</v>
      </c>
      <c r="T3" s="436" t="e">
        <f ca="1">STDEV(P3:R3)*__UNQUOTIFY("{mainTarget&gt;method&gt;dilutionFactor}",TRUE)</f>
        <v>#DIV/0!</v>
      </c>
      <c r="U3" s="436" t="e">
        <f ca="1">__GETCELL("{otherTargetA&gt;sample&gt;standardCurveID}", "slope", TRUE)</f>
        <v>#NAME?</v>
      </c>
      <c r="V3" s="436" t="e">
        <f ca="1">__GETCELL("{otherTargetA&gt;sample&gt;standardCurveID}", "intercept", TRUE)</f>
        <v>#NAME?</v>
      </c>
      <c r="W3" s="436" t="s">
        <v>419</v>
      </c>
      <c r="X3" s="436" t="s">
        <v>420</v>
      </c>
      <c r="Y3" s="436" t="s">
        <v>421</v>
      </c>
      <c r="Z3" s="436" t="e">
        <f>AVERAGE(W3:Y3)</f>
        <v>#DIV/0!</v>
      </c>
      <c r="AA3" s="436" t="e">
        <f>STDEV(W3:Y3)</f>
        <v>#DIV/0!</v>
      </c>
      <c r="AB3" s="436" t="str">
        <f>IF(ISNUMBER(W3),10^((W3-$V3)/$U3),IF(W3="&lt;ND&gt;","",""))</f>
        <v/>
      </c>
      <c r="AC3" s="436" t="str">
        <f>IF(ISNUMBER(X3),10^((X3-$V3)/$U3),IF(X3="&lt;ND&gt;","",""))</f>
        <v/>
      </c>
      <c r="AD3" s="436" t="str">
        <f>IF(ISNUMBER(Y3),10^((Y3-$V3)/$U3),IF(Y3="&lt;ND&gt;","",""))</f>
        <v/>
      </c>
      <c r="AE3" s="436" t="e">
        <f ca="1">AVERAGE(AB3:AD3)*__UNQUOTIFY("{otherTargetA&gt;method&gt;dilutionFactor}",TRUE)</f>
        <v>#DIV/0!</v>
      </c>
      <c r="AF3" s="436" t="e">
        <f ca="1">STDEV(AB3:AD3)*__UNQUOTIFY("{otherTargetA&gt;method&gt;dilutionFactor}",TRUE)</f>
        <v>#DIV/0!</v>
      </c>
      <c r="AG3" s="436" t="e">
        <f ca="1">__GETCELL("{normTargetA&gt;sample&gt;standardCurveID}", "slope", TRUE, TRUE)</f>
        <v>#NAME?</v>
      </c>
      <c r="AH3" s="436" t="e">
        <f ca="1">__GETCELL("{normTargetA&gt;sample&gt;standardCurveID}", "intercept", TRUE, TRUE)</f>
        <v>#NAME?</v>
      </c>
      <c r="AI3" s="451" t="s">
        <v>422</v>
      </c>
      <c r="AJ3" s="451" t="s">
        <v>423</v>
      </c>
      <c r="AK3" s="451" t="s">
        <v>424</v>
      </c>
      <c r="AL3" s="436" t="e">
        <f>AVERAGE(AI3:AK3)</f>
        <v>#DIV/0!</v>
      </c>
      <c r="AM3" s="436" t="e">
        <f>STDEV(AI3:AK3)</f>
        <v>#DIV/0!</v>
      </c>
      <c r="AN3" s="436" t="str">
        <f>IF(ISNUMBER(AI3),10^((AI3-$AH3)/$AG3),IF(AI3="&lt;ND&gt;","",""))</f>
        <v/>
      </c>
      <c r="AO3" s="436" t="str">
        <f>IF(ISNUMBER(AJ3),10^((AJ3-$AH3)/$AG3),IF(AJ3="&lt;ND&gt;","",""))</f>
        <v/>
      </c>
      <c r="AP3" s="436" t="str">
        <f>IF(ISNUMBER(AK3),10^((AK3-$AH3)/$AG3),IF(AK3="&lt;ND&gt;","",""))</f>
        <v/>
      </c>
      <c r="AQ3" s="436" t="e">
        <f ca="1">AVERAGE(AN3:AP3)*__UNQUOTIFY("{normTargetA&gt;method&gt;dilutionFactor}",TRUE)</f>
        <v>#DIV/0!</v>
      </c>
      <c r="AR3" s="436" t="e">
        <f ca="1">STDEV(AN3:AP3)*__UNQUOTIFY("{normTargetA&gt;method&gt;dilutionFactor}",TRUE)</f>
        <v>#DIV/0!</v>
      </c>
      <c r="AS3" s="436" t="e">
        <f ca="1">IF(F3="PS",40,__SELECT("{mainTarget&gt;sample&gt;totalVolume||}", """"))</f>
        <v>#NAME?</v>
      </c>
      <c r="AT3" s="436" t="s">
        <v>425</v>
      </c>
      <c r="AU3" s="436" t="s">
        <v>426</v>
      </c>
      <c r="AV3" s="437" t="str">
        <f>IF(AND(ISNUMBER(AU3),ISNUMBER(AT3)),AU3-AT3,"")</f>
        <v/>
      </c>
      <c r="AW3" s="436" t="s">
        <v>436</v>
      </c>
      <c r="AX3" s="436" t="s">
        <v>427</v>
      </c>
      <c r="AY3" s="436" t="s">
        <v>428</v>
      </c>
      <c r="AZ3" s="436" t="s">
        <v>430</v>
      </c>
      <c r="BA3" s="436" t="s">
        <v>429</v>
      </c>
      <c r="BB3" s="437" t="str">
        <f>IF(AND(ISNUMBER(P3),ISNUMBER($BA3)),(P3*__UNQUOTIFY("{mainTarget&gt;method&gt;dilutionFactor|NA()|NA()}",TRUE)/$AY3*__UNQUOTIFY("{mainTarget&gt;method&gt;elutionVolume|NA()|NA()}", TRUE))/$BA3,"")</f>
        <v/>
      </c>
      <c r="BC3" s="437" t="str">
        <f>IF(AND(ISNUMBER(Q3),ISNUMBER($BA3)),(Q3*__UNQUOTIFY("{mainTarget&gt;method&gt;dilutionFactor|NA()|NA()}",TRUE)/$AY3*__UNQUOTIFY("{mainTarget&gt;method&gt;elutionVolume|NA()|NA()}", TRUE))/$BA3,"")</f>
        <v/>
      </c>
      <c r="BD3" s="437" t="str">
        <f>IF(AND(ISNUMBER(R3),ISNUMBER($BA3)),(R3*__UNQUOTIFY("{mainTarget&gt;method&gt;dilutionFactor|NA()|NA()}",TRUE)/$AY3*__UNQUOTIFY("{mainTarget&gt;method&gt;elutionVolume|NA()|NA()}", TRUE))/$BA3,"")</f>
        <v/>
      </c>
      <c r="BE3" s="437" t="str">
        <f>IF(AND(ISNUMBER(AB3),ISNUMBER($AZ3)),(AB3*__UNQUOTIFY("{mainTarget&gt;method&gt;dilutionFactor|NA()|NA()}",TRUE)/$AZ3*__UNQUOTIFY("{mainTarget&gt;method&gt;elutionVolume|NA()|NA()}", TRUE))/$AZ3,"")</f>
        <v/>
      </c>
      <c r="BF3" s="437" t="str">
        <f>IF(AND(ISNUMBER(AC3),ISNUMBER($AZ3)),(AC3*__UNQUOTIFY("{mainTarget&gt;method&gt;dilutionFactor|NA()|NA()}",TRUE)/$AZ3*__UNQUOTIFY("{mainTarget&gt;method&gt;elutionVolume|NA()|NA()}", TRUE))/$AZ3,"")</f>
        <v/>
      </c>
      <c r="BG3" s="437" t="str">
        <f>IF(AND(ISNUMBER(AD3),ISNUMBER($AZ3)),(AD3*__UNQUOTIFY("{mainTarget&gt;method&gt;dilutionFactor|NA()|NA()}",TRUE)/$AZ3*__UNQUOTIFY("{mainTarget&gt;method&gt;elutionVolume|NA()|NA()}", TRUE))/$AZ3,"")</f>
        <v/>
      </c>
      <c r="BH3" s="436" t="e">
        <f>AVERAGE(AVERAGE(BB3:BD3),AVERAGE(BE3:BG3))</f>
        <v>#DIV/0!</v>
      </c>
      <c r="BI3" s="436" t="e">
        <f>STDEV(AVERAGE(BB3:BD3),AVERAGE(BE3:BG3))</f>
        <v>#DIV/0!</v>
      </c>
      <c r="BJ3" s="436" t="e">
        <f ca="1">__MOVINGAVERAGE(5,BH3,B3,E3)</f>
        <v>#NAME?</v>
      </c>
      <c r="BK3" s="438" t="str">
        <f ca="1">IF(AND(ISNUMBER(BX3),ISNUMBER($CM3)),BX3/$CM3,"")</f>
        <v/>
      </c>
      <c r="BL3" s="438" t="str">
        <f t="shared" ref="BL3:BM3" ca="1" si="1">IF(AND(ISNUMBER(BY3),ISNUMBER($CM3)),BY3/$CM3,"")</f>
        <v/>
      </c>
      <c r="BM3" s="438" t="str">
        <f t="shared" ca="1" si="1"/>
        <v/>
      </c>
      <c r="BN3" s="438" t="e">
        <f ca="1">AVERAGE(BK3:BM3)</f>
        <v>#DIV/0!</v>
      </c>
      <c r="BO3" s="438" t="e">
        <f ca="1">STDEV(BK3:BM3)</f>
        <v>#DIV/0!</v>
      </c>
      <c r="BP3" s="438" t="str">
        <f ca="1">IF(AND(ISNUMBER(CA3),ISNUMBER($CM3)),CA3/$CM3,"")</f>
        <v/>
      </c>
      <c r="BQ3" s="438" t="str">
        <f t="shared" ref="BQ3:BR3" ca="1" si="2">IF(AND(ISNUMBER(CB3),ISNUMBER($CM3)),CB3/$CM3,"")</f>
        <v/>
      </c>
      <c r="BR3" s="438" t="str">
        <f t="shared" ca="1" si="2"/>
        <v/>
      </c>
      <c r="BS3" s="438" t="e">
        <f ca="1">AVERAGE(BP3:BR3)</f>
        <v>#DIV/0!</v>
      </c>
      <c r="BT3" s="438" t="e">
        <f ca="1">STDEV(BP3:BR3)</f>
        <v>#DIV/0!</v>
      </c>
      <c r="BU3" s="438" t="e">
        <f ca="1">AVERAGE(AVERAGE(BK3:BM3),AVERAGE(BP3:BR3))</f>
        <v>#DIV/0!</v>
      </c>
      <c r="BV3" s="438" t="e">
        <f ca="1">STDEV(AVERAGE(BK3:BM3),AVERAGE(BP3:BR3))</f>
        <v>#DIV/0!</v>
      </c>
      <c r="BW3" s="438" t="e">
        <f ca="1">__MOVINGAVERAGE(5,BU3,B3,E3)</f>
        <v>#NAME?</v>
      </c>
      <c r="BX3" s="436" t="str">
        <f>IF(ISNUMBER(BB3),BB3*$AV3/$AX3*$AX3/$AS3*1000,"")</f>
        <v/>
      </c>
      <c r="BY3" s="436" t="str">
        <f t="shared" ref="BY3:BZ3" si="3">IF(ISNUMBER(BC3),BC3*$AV3/$AX3*$AX3/$AS3*1000,"")</f>
        <v/>
      </c>
      <c r="BZ3" s="436" t="str">
        <f t="shared" si="3"/>
        <v/>
      </c>
      <c r="CA3" s="436" t="str">
        <f>IF(ISNUMBER(BE3),BE3*$AV3/$AX3*$AX3/$AS3*1000,"")</f>
        <v/>
      </c>
      <c r="CB3" s="436" t="str">
        <f t="shared" ref="CB3:CC3" si="4">IF(ISNUMBER(BF3),BF3*$AV3/$AX3*$AX3/$AS3*1000,"")</f>
        <v/>
      </c>
      <c r="CC3" s="436" t="str">
        <f t="shared" si="4"/>
        <v/>
      </c>
      <c r="CD3" s="436" t="e">
        <f>AVERAGE(AVERAGE(BX3:BZ3),AVERAGE(CA3:CC3))</f>
        <v>#DIV/0!</v>
      </c>
      <c r="CE3" s="436" t="e">
        <f>STDEV(AVERAGE(BX3:BZ3),AVERAGE(CA3:CC3))</f>
        <v>#DIV/0!</v>
      </c>
      <c r="CF3" s="436" t="e">
        <f ca="1">__MOVINGAVERAGE(5,CD3,B3,E3)</f>
        <v>#NAME?</v>
      </c>
      <c r="CG3" s="439" t="s">
        <v>469</v>
      </c>
      <c r="CH3" s="439" t="s">
        <v>432</v>
      </c>
      <c r="CI3" s="433" t="s">
        <v>433</v>
      </c>
      <c r="CJ3" s="436" t="str">
        <f>IF(AND(ISNUMBER(CG3),ISNUMBER($CI3)),$CG3-$CI3,"")</f>
        <v/>
      </c>
      <c r="CK3" s="436" t="str">
        <f>IF(AND(ISNUMBER(CH3),ISNUMBER($CG3)),$CH3-$CG3,"")</f>
        <v/>
      </c>
      <c r="CL3" s="436" t="str">
        <f ca="1">IF(AND(ISNUMBER(AQ3),ISNUMBER($BA3)),(AQ3/__UNQUOTIFY("{normTargetA&gt;method&gt;templateVolume}", TRUE)*__UNQUOTIFY("{normTargetA&gt;method&gt;elutionVolume}", TRUE))/$BA3,"")</f>
        <v/>
      </c>
      <c r="CM3" s="436" t="str">
        <f ca="1">IF(ISNUMBER(CL3),CL3*$AV3/$AX3*$AX3/$AS3*1000,"")</f>
        <v/>
      </c>
      <c r="CN3" s="434"/>
      <c r="CO3" s="434"/>
      <c r="CP3" s="434"/>
      <c r="CQ3" s="434"/>
      <c r="CR3" s="434"/>
      <c r="CS3" s="434"/>
      <c r="CT3" s="434"/>
      <c r="CU3" s="434"/>
    </row>
    <row r="4" spans="1:99" x14ac:dyDescent="0.2">
      <c r="P4" t="str">
        <f t="shared" ref="P4" si="5">IF(ISNUMBER(K4),10^((K4-$J4)/$I4),"")</f>
        <v/>
      </c>
    </row>
    <row r="6" spans="1:99" x14ac:dyDescent="0.2">
      <c r="CG6" t="s">
        <v>431</v>
      </c>
    </row>
  </sheetData>
  <mergeCells count="12">
    <mergeCell ref="CA2:CC2"/>
    <mergeCell ref="BK2:BM2"/>
    <mergeCell ref="BX2:BZ2"/>
    <mergeCell ref="K2:M2"/>
    <mergeCell ref="P2:R2"/>
    <mergeCell ref="AI2:AK2"/>
    <mergeCell ref="W2:Y2"/>
    <mergeCell ref="AB2:AD2"/>
    <mergeCell ref="AN2:AP2"/>
    <mergeCell ref="BB2:BD2"/>
    <mergeCell ref="BE2:BG2"/>
    <mergeCell ref="BP2:BR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E058-59D1-294F-BAA1-FC2980E2AABD}">
  <dimension ref="A1:F10"/>
  <sheetViews>
    <sheetView tabSelected="1" zoomScale="103" zoomScaleNormal="75" workbookViewId="0">
      <selection sqref="A1:F10"/>
    </sheetView>
  </sheetViews>
  <sheetFormatPr baseColWidth="10" defaultRowHeight="16" x14ac:dyDescent="0.2"/>
  <cols>
    <col min="1" max="1" width="21.1640625" style="441" customWidth="1"/>
    <col min="2" max="2" width="14.5" style="431" bestFit="1" customWidth="1"/>
    <col min="3" max="5" width="15.5" style="431" customWidth="1"/>
    <col min="6" max="6" width="16.6640625" style="431" customWidth="1"/>
    <col min="7" max="16384" width="10.83203125" style="431"/>
  </cols>
  <sheetData>
    <row r="1" spans="1:6" s="441" customFormat="1" x14ac:dyDescent="0.2">
      <c r="A1" s="452"/>
      <c r="B1" s="452"/>
      <c r="C1" s="452" t="s">
        <v>368</v>
      </c>
      <c r="D1" s="452" t="s">
        <v>369</v>
      </c>
      <c r="E1" s="441" t="s">
        <v>411</v>
      </c>
      <c r="F1" s="452" t="s">
        <v>370</v>
      </c>
    </row>
    <row r="2" spans="1:6" x14ac:dyDescent="0.2">
      <c r="A2" s="452" t="s">
        <v>371</v>
      </c>
      <c r="B2" s="453" t="s">
        <v>12</v>
      </c>
      <c r="C2" s="453" t="s">
        <v>13</v>
      </c>
      <c r="D2" s="454" t="s">
        <v>17</v>
      </c>
      <c r="E2" s="454" t="s">
        <v>410</v>
      </c>
      <c r="F2" s="453" t="s">
        <v>434</v>
      </c>
    </row>
    <row r="3" spans="1:6" x14ac:dyDescent="0.2">
      <c r="A3" s="452" t="s">
        <v>372</v>
      </c>
      <c r="B3" s="455" t="s">
        <v>435</v>
      </c>
      <c r="C3" s="456" t="e">
        <f>LOG(B3)</f>
        <v>#VALUE!</v>
      </c>
      <c r="D3" s="455" t="s">
        <v>416</v>
      </c>
      <c r="E3" s="448" t="e">
        <f>IF(ISNUMBER(D3),D3,NA())</f>
        <v>#N/A</v>
      </c>
      <c r="F3" s="455"/>
    </row>
    <row r="4" spans="1:6" x14ac:dyDescent="0.2">
      <c r="A4" s="452" t="s">
        <v>372</v>
      </c>
      <c r="B4" s="457" t="s">
        <v>435</v>
      </c>
      <c r="C4" s="458" t="e">
        <f>LOG(B4)</f>
        <v>#VALUE!</v>
      </c>
      <c r="D4" s="457" t="s">
        <v>417</v>
      </c>
      <c r="E4" s="449" t="e">
        <f t="shared" ref="E4:E5" si="0">IF(ISNUMBER(D4),D4,NA())</f>
        <v>#N/A</v>
      </c>
      <c r="F4" s="457"/>
    </row>
    <row r="5" spans="1:6" x14ac:dyDescent="0.2">
      <c r="A5" s="452" t="s">
        <v>372</v>
      </c>
      <c r="B5" s="459" t="s">
        <v>435</v>
      </c>
      <c r="C5" s="460" t="e">
        <f>LOG(B5)</f>
        <v>#VALUE!</v>
      </c>
      <c r="D5" s="459" t="s">
        <v>418</v>
      </c>
      <c r="E5" s="450" t="e">
        <f t="shared" si="0"/>
        <v>#N/A</v>
      </c>
      <c r="F5" s="459" t="e">
        <f ca="1">AVERAGE(D3:D5)*__SETCELL("Cal-{mainTarget&gt;targetName}-{plateID}", "avg_std_{itemNumber}",1)</f>
        <v>#DIV/0!</v>
      </c>
    </row>
    <row r="6" spans="1:6" x14ac:dyDescent="0.2">
      <c r="A6" s="452" t="s">
        <v>373</v>
      </c>
      <c r="B6" s="461"/>
      <c r="C6" s="462"/>
      <c r="D6" s="462"/>
      <c r="E6" s="463" t="s">
        <v>374</v>
      </c>
      <c r="F6" s="464" t="e">
        <f ca="1">SLOPE(__GETRANGE(cal_row_data, cal_col_ct), __GETRANGE(cal_row_data, cal_col_logct))*__SETCELL("Cal-{mainTarget&gt;targetName}-{plateID}", "slope", 1)</f>
        <v>#NAME?</v>
      </c>
    </row>
    <row r="7" spans="1:6" x14ac:dyDescent="0.2">
      <c r="A7" s="452" t="s">
        <v>373</v>
      </c>
      <c r="B7" s="465"/>
      <c r="C7" s="462"/>
      <c r="D7" s="462"/>
      <c r="E7" s="463" t="s">
        <v>375</v>
      </c>
      <c r="F7" s="464" t="e">
        <f ca="1">INTERCEPT(__GETRANGE(cal_row_data, cal_col_ct), __GETRANGE(cal_row_data, cal_col_logct))*__SETCELL("Cal-{mainTarget&gt;targetName}-{plateID}", "intercept", 1)</f>
        <v>#NAME?</v>
      </c>
    </row>
    <row r="8" spans="1:6" x14ac:dyDescent="0.2">
      <c r="A8" s="452" t="s">
        <v>373</v>
      </c>
      <c r="B8" s="465"/>
      <c r="C8" s="462"/>
      <c r="D8" s="462"/>
      <c r="E8" s="463" t="s">
        <v>376</v>
      </c>
      <c r="F8" s="466" t="e">
        <f ca="1">(10^(-1/F6)-1)*__SETCELL("Cal-{mainTarget&gt;targetName}-{plateID}", "efficiency", 1)</f>
        <v>#NAME?</v>
      </c>
    </row>
    <row r="9" spans="1:6" x14ac:dyDescent="0.2">
      <c r="A9" s="452" t="s">
        <v>373</v>
      </c>
      <c r="B9" s="462"/>
      <c r="C9" s="462"/>
      <c r="D9" s="462"/>
      <c r="E9" s="463" t="s">
        <v>377</v>
      </c>
      <c r="F9" s="467" t="e">
        <f ca="1">RSQ(__GETRANGE(cal_row_data, cal_col_ct), __GETRANGE(cal_row_data, cal_col_logct))*__SETCELL("Cal-{mainTarget&gt;targetName}-{plateID}", "rsq", 1)</f>
        <v>#NAME?</v>
      </c>
    </row>
    <row r="10" spans="1:6" x14ac:dyDescent="0.2">
      <c r="A10" s="452" t="s">
        <v>373</v>
      </c>
      <c r="B10" s="462"/>
      <c r="C10" s="462"/>
      <c r="D10" s="462"/>
      <c r="E10" s="462"/>
      <c r="F10" s="4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FE1069"/>
  <sheetViews>
    <sheetView topLeftCell="M1" zoomScale="75" zoomScaleNormal="85" workbookViewId="0">
      <selection activeCell="P414" sqref="P414:Q414"/>
    </sheetView>
  </sheetViews>
  <sheetFormatPr baseColWidth="10" defaultColWidth="8.83203125" defaultRowHeight="15" x14ac:dyDescent="0.2"/>
  <cols>
    <col min="1" max="1" width="23.5" customWidth="1"/>
    <col min="2" max="2" width="14.83203125" customWidth="1"/>
    <col min="3" max="3" width="16" customWidth="1"/>
    <col min="6" max="6" width="18.5" style="33" customWidth="1"/>
    <col min="7" max="7" width="35.83203125" style="33" customWidth="1"/>
    <col min="8" max="15" width="18.5" style="33" customWidth="1"/>
    <col min="16" max="20" width="16.5" style="33" customWidth="1"/>
    <col min="21" max="21" width="17.5" style="33" customWidth="1"/>
    <col min="22" max="22" width="16.5" style="33" customWidth="1"/>
    <col min="23" max="24" width="13.5" style="49" customWidth="1"/>
    <col min="25" max="25" width="11.83203125" style="33" customWidth="1"/>
    <col min="26" max="29" width="16.1640625" style="33" bestFit="1" customWidth="1"/>
    <col min="30" max="32" width="11.83203125" style="33" customWidth="1"/>
    <col min="33" max="33" width="13.5" style="33" customWidth="1"/>
    <col min="34" max="38" width="11.83203125" style="33" customWidth="1"/>
    <col min="39" max="39" width="17" style="33" customWidth="1"/>
    <col min="40" max="41" width="14" style="33" customWidth="1"/>
    <col min="42" max="42" width="16.83203125" style="33" customWidth="1"/>
    <col min="43" max="44" width="14" style="33" customWidth="1"/>
    <col min="45" max="45" width="11.5" style="33" customWidth="1"/>
    <col min="46" max="46" width="16.5" style="33" bestFit="1" customWidth="1"/>
    <col min="47" max="47" width="18.5" style="33" bestFit="1" customWidth="1"/>
    <col min="48" max="48" width="18.1640625" style="33" bestFit="1" customWidth="1"/>
    <col min="49" max="50" width="15.5" style="33" bestFit="1" customWidth="1"/>
    <col min="51" max="51" width="17.1640625" style="33" bestFit="1" customWidth="1"/>
    <col min="52" max="52" width="15.5" style="33" bestFit="1" customWidth="1"/>
    <col min="53" max="53" width="16.5" style="33" bestFit="1" customWidth="1"/>
    <col min="54" max="56" width="15" style="33" bestFit="1" customWidth="1"/>
    <col min="57" max="57" width="16.5" style="33" customWidth="1"/>
    <col min="58" max="58" width="24.5" style="33" customWidth="1"/>
    <col min="59" max="59" width="20.83203125" customWidth="1"/>
    <col min="60" max="60" width="11.5" customWidth="1"/>
    <col min="61" max="61" width="11.83203125" customWidth="1"/>
    <col min="62" max="62" width="9.5" bestFit="1" customWidth="1"/>
    <col min="63" max="63" width="12.83203125" customWidth="1"/>
    <col min="64" max="64" width="13.5" customWidth="1"/>
    <col min="65" max="65" width="13.5" bestFit="1" customWidth="1"/>
    <col min="66" max="68" width="13.83203125" bestFit="1" customWidth="1"/>
    <col min="69" max="69" width="12.5" customWidth="1"/>
    <col min="70" max="70" width="13.83203125" bestFit="1" customWidth="1"/>
    <col min="71" max="73" width="12.83203125" bestFit="1" customWidth="1"/>
    <col min="74" max="74" width="13.5" bestFit="1" customWidth="1"/>
    <col min="75" max="75" width="12.83203125" bestFit="1" customWidth="1"/>
    <col min="76" max="76" width="21.1640625" customWidth="1"/>
    <col min="77" max="77" width="19.1640625" customWidth="1"/>
    <col min="78" max="80" width="9.5" bestFit="1" customWidth="1"/>
    <col min="81" max="81" width="17.1640625" bestFit="1" customWidth="1"/>
    <col min="82" max="92" width="9.5" bestFit="1" customWidth="1"/>
  </cols>
  <sheetData>
    <row r="1" spans="1:77" ht="21" x14ac:dyDescent="0.25">
      <c r="A1" s="43" t="s">
        <v>57</v>
      </c>
      <c r="B1" s="43"/>
    </row>
    <row r="2" spans="1:77" x14ac:dyDescent="0.2">
      <c r="A2" s="42" t="s">
        <v>58</v>
      </c>
      <c r="B2" s="42"/>
    </row>
    <row r="3" spans="1:77" x14ac:dyDescent="0.2">
      <c r="A3" s="42" t="s">
        <v>59</v>
      </c>
      <c r="B3" s="42"/>
    </row>
    <row r="4" spans="1:77" ht="16" x14ac:dyDescent="0.2">
      <c r="A4" s="42" t="s">
        <v>60</v>
      </c>
      <c r="B4" s="42"/>
      <c r="U4" s="11"/>
      <c r="V4" s="11"/>
    </row>
    <row r="5" spans="1:77" ht="17" thickBot="1" x14ac:dyDescent="0.25">
      <c r="U5" s="6"/>
      <c r="V5" s="6"/>
    </row>
    <row r="6" spans="1:77" ht="69" thickBot="1" x14ac:dyDescent="0.25">
      <c r="A6" s="299" t="s">
        <v>61</v>
      </c>
      <c r="B6" s="300"/>
      <c r="C6" s="301" t="s">
        <v>130</v>
      </c>
      <c r="D6" s="301" t="s">
        <v>6</v>
      </c>
      <c r="E6" s="300" t="s">
        <v>97</v>
      </c>
      <c r="F6" s="499" t="s">
        <v>62</v>
      </c>
      <c r="G6" s="499"/>
      <c r="H6" s="499"/>
      <c r="I6" s="499"/>
      <c r="J6" s="499"/>
      <c r="K6" s="499"/>
      <c r="L6" s="499"/>
      <c r="M6" s="499"/>
      <c r="N6" s="499"/>
      <c r="O6" s="499"/>
      <c r="P6" s="302" t="s">
        <v>95</v>
      </c>
      <c r="Q6" s="302" t="s">
        <v>96</v>
      </c>
      <c r="R6" s="302" t="s">
        <v>51</v>
      </c>
      <c r="S6" s="303" t="s">
        <v>55</v>
      </c>
      <c r="T6" s="303" t="s">
        <v>128</v>
      </c>
      <c r="U6" s="303" t="s">
        <v>129</v>
      </c>
      <c r="V6" s="300" t="s">
        <v>61</v>
      </c>
      <c r="W6" s="301" t="s">
        <v>6</v>
      </c>
      <c r="X6" s="300" t="s">
        <v>97</v>
      </c>
      <c r="Y6" s="500" t="s">
        <v>5</v>
      </c>
      <c r="Z6" s="500"/>
      <c r="AA6" s="500"/>
      <c r="AB6" s="500"/>
      <c r="AC6" s="500"/>
      <c r="AD6" s="500"/>
      <c r="AE6" s="500"/>
      <c r="AF6" s="500"/>
      <c r="AG6" s="500"/>
      <c r="AH6" s="500"/>
      <c r="AI6" s="500"/>
      <c r="AJ6" s="500"/>
      <c r="AK6" s="500"/>
      <c r="AL6" s="500"/>
      <c r="AM6" s="304" t="s">
        <v>53</v>
      </c>
      <c r="AN6" s="305" t="s">
        <v>45</v>
      </c>
      <c r="AO6" s="306" t="s">
        <v>133</v>
      </c>
      <c r="AP6" s="306" t="s">
        <v>131</v>
      </c>
      <c r="AQ6" s="306" t="s">
        <v>132</v>
      </c>
      <c r="AR6" s="300" t="s">
        <v>61</v>
      </c>
      <c r="AS6" s="301" t="s">
        <v>6</v>
      </c>
      <c r="AT6" s="498" t="s">
        <v>80</v>
      </c>
      <c r="AU6" s="498"/>
      <c r="AV6" s="498"/>
      <c r="AW6" s="498"/>
      <c r="AX6" s="498"/>
      <c r="AY6" s="498"/>
      <c r="AZ6" s="498"/>
      <c r="BA6" s="498"/>
      <c r="BB6" s="498"/>
      <c r="BC6" s="498"/>
      <c r="BD6" s="498"/>
      <c r="BE6" s="307" t="s">
        <v>67</v>
      </c>
      <c r="BF6" s="308" t="s">
        <v>68</v>
      </c>
      <c r="BG6" s="11"/>
      <c r="BI6" s="37"/>
      <c r="BL6" s="146" t="s">
        <v>61</v>
      </c>
      <c r="BM6" s="147" t="s">
        <v>6</v>
      </c>
      <c r="BN6" s="495" t="s">
        <v>83</v>
      </c>
      <c r="BO6" s="496"/>
      <c r="BP6" s="497"/>
      <c r="BQ6" s="314"/>
      <c r="BR6" s="314"/>
      <c r="BS6" s="314"/>
      <c r="BT6" s="314"/>
      <c r="BU6" s="314"/>
      <c r="BV6" s="314"/>
      <c r="BW6" s="314"/>
      <c r="BX6" s="314" t="s">
        <v>124</v>
      </c>
      <c r="BY6" s="315" t="s">
        <v>125</v>
      </c>
    </row>
    <row r="7" spans="1:77" ht="16" x14ac:dyDescent="0.2">
      <c r="A7" s="89">
        <v>43929</v>
      </c>
      <c r="B7" s="309">
        <v>43929</v>
      </c>
      <c r="C7" s="52" t="e">
        <f>#REF!</f>
        <v>#REF!</v>
      </c>
      <c r="D7" s="187" t="s">
        <v>7</v>
      </c>
      <c r="E7" s="187" t="e">
        <f t="shared" ref="E7:E24" si="0">S7/R7</f>
        <v>#REF!</v>
      </c>
      <c r="F7" s="310" t="e">
        <f>#REF!</f>
        <v>#REF!</v>
      </c>
      <c r="G7" s="209" t="e">
        <f>#REF!</f>
        <v>#REF!</v>
      </c>
      <c r="H7" s="209" t="e">
        <f>#REF!</f>
        <v>#REF!</v>
      </c>
      <c r="I7" s="208" t="e">
        <f>#REF!</f>
        <v>#REF!</v>
      </c>
      <c r="J7" s="208" t="e">
        <f>#REF!</f>
        <v>#REF!</v>
      </c>
      <c r="K7" s="204"/>
      <c r="L7" s="204"/>
      <c r="M7" s="204"/>
      <c r="N7" s="204"/>
      <c r="O7" s="192"/>
      <c r="P7" s="82" t="e">
        <f>AVERAGE(I7:O7)/0.94</f>
        <v>#REF!</v>
      </c>
      <c r="Q7" s="82" t="e">
        <f>STDEV(I7:O7)/0.94</f>
        <v>#REF!</v>
      </c>
      <c r="R7" s="83" t="e">
        <f t="shared" ref="R7:R20" si="1">P7*1000</f>
        <v>#REF!</v>
      </c>
      <c r="S7" s="83" t="e">
        <f t="shared" ref="S7:S38" si="2">Q7*1000</f>
        <v>#REF!</v>
      </c>
      <c r="T7" s="83"/>
      <c r="U7" s="83"/>
      <c r="V7" s="89">
        <v>43929</v>
      </c>
      <c r="W7" s="52" t="s">
        <v>7</v>
      </c>
      <c r="X7" s="187" t="e">
        <f>AN7/AM7</f>
        <v>#REF!</v>
      </c>
      <c r="Y7" s="311" t="e">
        <f>#REF!</f>
        <v>#REF!</v>
      </c>
      <c r="Z7" s="312" t="e">
        <f>#REF!</f>
        <v>#REF!</v>
      </c>
      <c r="AA7" s="312" t="e">
        <f>#REF!</f>
        <v>#REF!</v>
      </c>
      <c r="AB7" s="285"/>
      <c r="AC7" s="285"/>
      <c r="AD7" s="285"/>
      <c r="AE7" s="285"/>
      <c r="AF7" s="285"/>
      <c r="AG7" s="285"/>
      <c r="AH7" s="285"/>
      <c r="AI7" s="133"/>
      <c r="AJ7" s="133"/>
      <c r="AK7" s="133"/>
      <c r="AL7" s="133"/>
      <c r="AM7" s="133" t="e">
        <f>AVERAGE(Z7:AL7)</f>
        <v>#REF!</v>
      </c>
      <c r="AN7" s="133" t="e">
        <f>STDEV(Z7:AL7)</f>
        <v>#REF!</v>
      </c>
      <c r="AO7" s="136"/>
      <c r="AP7" s="136"/>
      <c r="AQ7" s="136"/>
      <c r="AR7" s="89">
        <v>43929</v>
      </c>
      <c r="AS7" s="52" t="s">
        <v>7</v>
      </c>
      <c r="AT7" s="313"/>
      <c r="AU7" s="313" t="e">
        <f t="shared" ref="AT7:AV12" si="3">$AQ$7*Z7</f>
        <v>#REF!</v>
      </c>
      <c r="AV7" s="313" t="e">
        <f t="shared" si="3"/>
        <v>#REF!</v>
      </c>
      <c r="AW7" s="313"/>
      <c r="AX7" s="313"/>
      <c r="AY7" s="313"/>
      <c r="AZ7" s="313"/>
      <c r="BA7" s="313"/>
      <c r="BB7" s="313"/>
      <c r="BC7" s="313"/>
      <c r="BD7" s="313"/>
      <c r="BE7" s="176" t="e">
        <f>AVERAGE(AT7:BD7)</f>
        <v>#REF!</v>
      </c>
      <c r="BF7" s="176" t="e">
        <f>STDEV(AT7:BD7)</f>
        <v>#REF!</v>
      </c>
      <c r="BG7" s="14" t="e">
        <f>BE7/10^6</f>
        <v>#REF!</v>
      </c>
      <c r="BH7" s="14" t="e">
        <f>BF7/10^6</f>
        <v>#REF!</v>
      </c>
      <c r="BI7" s="6"/>
      <c r="BL7" s="148">
        <v>43929</v>
      </c>
      <c r="BM7" s="46" t="s">
        <v>7</v>
      </c>
      <c r="BN7" s="46"/>
      <c r="BO7" s="223">
        <v>2.2176020791795845</v>
      </c>
      <c r="BP7" s="223">
        <v>8.2363126700621798</v>
      </c>
      <c r="BQ7" s="223">
        <v>5.0898969081263159</v>
      </c>
      <c r="BR7" s="144"/>
      <c r="BS7" s="144"/>
      <c r="BT7" s="144"/>
      <c r="BU7" s="144"/>
      <c r="BV7" s="144"/>
      <c r="BW7" s="144"/>
      <c r="BX7" s="144">
        <f>AVEDEV(BO7:BW7)</f>
        <v>2.0366947450707689</v>
      </c>
      <c r="BY7" s="144">
        <f>STDEV(BO7:BW7)</f>
        <v>3.0103955141075973</v>
      </c>
    </row>
    <row r="8" spans="1:77" ht="16" x14ac:dyDescent="0.2">
      <c r="A8" s="58">
        <v>43945</v>
      </c>
      <c r="B8" s="217">
        <v>43945</v>
      </c>
      <c r="C8" s="52" t="e">
        <f>#REF!</f>
        <v>#REF!</v>
      </c>
      <c r="D8" s="185" t="s">
        <v>7</v>
      </c>
      <c r="E8" s="185" t="e">
        <f t="shared" si="0"/>
        <v>#REF!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AVERAGE(F8:H8)/0.94</f>
        <v>#REF!</v>
      </c>
      <c r="Q8" s="80" t="e">
        <f>STDEV(F8:H8)/0.94</f>
        <v>#REF!</v>
      </c>
      <c r="R8" s="79" t="e">
        <f t="shared" si="1"/>
        <v>#REF!</v>
      </c>
      <c r="S8" s="79" t="e">
        <f t="shared" si="2"/>
        <v>#REF!</v>
      </c>
      <c r="T8" s="79"/>
      <c r="U8" s="79"/>
      <c r="V8" s="58">
        <v>43945</v>
      </c>
      <c r="W8" s="46" t="s">
        <v>7</v>
      </c>
      <c r="X8" s="185" t="e">
        <f t="shared" ref="X8:X44" si="4">AN8/AM8</f>
        <v>#REF!</v>
      </c>
      <c r="Y8" s="195" t="e">
        <f>#REF!</f>
        <v>#REF!</v>
      </c>
      <c r="Z8" s="195" t="e">
        <f>#REF!</f>
        <v>#REF!</v>
      </c>
      <c r="AA8" s="195" t="e">
        <f>#REF!</f>
        <v>#REF!</v>
      </c>
      <c r="AB8" s="194" t="e">
        <f>#REF!</f>
        <v>#REF!</v>
      </c>
      <c r="AC8" s="194" t="e">
        <f>#REF!</f>
        <v>#REF!</v>
      </c>
      <c r="AD8" s="194" t="e">
        <f>#REF!</f>
        <v>#REF!</v>
      </c>
      <c r="AE8" s="214" t="e">
        <f>#REF!</f>
        <v>#REF!</v>
      </c>
      <c r="AF8" s="214" t="e">
        <f>#REF!</f>
        <v>#REF!</v>
      </c>
      <c r="AG8" s="195"/>
      <c r="AH8" s="197"/>
      <c r="AI8" s="48"/>
      <c r="AJ8" s="48"/>
      <c r="AK8" s="48"/>
      <c r="AL8" s="48"/>
      <c r="AM8" s="47" t="e">
        <f>AVERAGE(Y8:AD8)</f>
        <v>#REF!</v>
      </c>
      <c r="AN8" s="47" t="e">
        <f>STDEV(Y8:AD8)</f>
        <v>#REF!</v>
      </c>
      <c r="AO8" s="135"/>
      <c r="AP8" s="135"/>
      <c r="AQ8" s="135"/>
      <c r="AR8" s="58">
        <v>43945</v>
      </c>
      <c r="AS8" s="46" t="s">
        <v>7</v>
      </c>
      <c r="AT8" s="141" t="e">
        <f t="shared" si="3"/>
        <v>#REF!</v>
      </c>
      <c r="AU8" s="141" t="e">
        <f t="shared" si="3"/>
        <v>#REF!</v>
      </c>
      <c r="AV8" s="141" t="e">
        <f t="shared" si="3"/>
        <v>#REF!</v>
      </c>
      <c r="AW8" s="141" t="e">
        <f>$AQ$7*AB8</f>
        <v>#REF!</v>
      </c>
      <c r="AX8" s="141" t="e">
        <f>$AQ$7*AC8</f>
        <v>#REF!</v>
      </c>
      <c r="AY8" s="141" t="e">
        <f>$AQ$7*AD8</f>
        <v>#REF!</v>
      </c>
      <c r="AZ8" s="141"/>
      <c r="BA8" s="142"/>
      <c r="BB8" s="141"/>
      <c r="BC8" s="141"/>
      <c r="BD8" s="141"/>
      <c r="BE8" s="141" t="e">
        <f>AVERAGE(AT8:AZ8,BB8)</f>
        <v>#REF!</v>
      </c>
      <c r="BF8" s="141" t="e">
        <f>STDEV(AT8:AZ8,BB8)</f>
        <v>#REF!</v>
      </c>
      <c r="BG8" s="14" t="e">
        <f t="shared" ref="BG8:BH20" si="5">BE8/10^6</f>
        <v>#REF!</v>
      </c>
      <c r="BH8" s="14" t="e">
        <f t="shared" si="5"/>
        <v>#REF!</v>
      </c>
      <c r="BK8">
        <v>43924</v>
      </c>
      <c r="BL8" s="148">
        <v>43945</v>
      </c>
      <c r="BM8" s="46" t="s">
        <v>7</v>
      </c>
      <c r="BN8" s="46"/>
      <c r="BO8" s="223">
        <v>5.0431650072232879</v>
      </c>
      <c r="BP8" s="223">
        <v>2.762343915847993</v>
      </c>
      <c r="BQ8" s="223">
        <v>2.5198727288526559</v>
      </c>
      <c r="BR8" s="144">
        <v>4.4023572092981347</v>
      </c>
      <c r="BS8" s="144">
        <v>1.9272166252540068</v>
      </c>
      <c r="BT8" s="144">
        <v>2.6632764218752669</v>
      </c>
      <c r="BU8" s="144">
        <v>9.2989088841820688</v>
      </c>
      <c r="BV8" s="144">
        <v>8.8378831043604258</v>
      </c>
      <c r="BW8" s="144"/>
      <c r="BX8" s="144">
        <f t="shared" ref="BX8:BX37" si="6">AVEDEV(BO8:BW8)</f>
        <v>2.2835807586076484</v>
      </c>
      <c r="BY8" s="144">
        <f t="shared" ref="BY8:BY37" si="7">STDEV(BO8:BW8)</f>
        <v>2.8987633397807819</v>
      </c>
    </row>
    <row r="9" spans="1:77" ht="16" x14ac:dyDescent="0.2">
      <c r="A9" s="58">
        <v>43956</v>
      </c>
      <c r="B9" s="217">
        <v>43956</v>
      </c>
      <c r="C9" s="52" t="e">
        <f>#REF!</f>
        <v>#REF!</v>
      </c>
      <c r="D9" s="185" t="s">
        <v>7</v>
      </c>
      <c r="E9" s="185" t="e">
        <f t="shared" si="0"/>
        <v>#REF!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AVERAGE(F9:G9,K9)/0.94</f>
        <v>#REF!</v>
      </c>
      <c r="Q9" s="80" t="e">
        <f>STDEV(F9:G9,K9)/0.94</f>
        <v>#REF!</v>
      </c>
      <c r="R9" s="79" t="e">
        <f t="shared" si="1"/>
        <v>#REF!</v>
      </c>
      <c r="S9" s="79" t="e">
        <f t="shared" si="2"/>
        <v>#REF!</v>
      </c>
      <c r="T9" s="79"/>
      <c r="U9" s="79"/>
      <c r="V9" s="58">
        <v>43956</v>
      </c>
      <c r="W9" s="46" t="s">
        <v>7</v>
      </c>
      <c r="X9" s="185" t="e">
        <f t="shared" si="4"/>
        <v>#REF!</v>
      </c>
      <c r="Y9" s="214" t="e">
        <f>#REF!</f>
        <v>#REF!</v>
      </c>
      <c r="Z9" s="214" t="e">
        <f>#REF!</f>
        <v>#REF!</v>
      </c>
      <c r="AA9" s="194" t="e">
        <f>#REF!</f>
        <v>#REF!</v>
      </c>
      <c r="AB9" s="194" t="e">
        <f>#REF!</f>
        <v>#REF!</v>
      </c>
      <c r="AC9" s="194" t="e">
        <f>#REF!</f>
        <v>#REF!</v>
      </c>
      <c r="AD9" s="195" t="e">
        <f>#REF!</f>
        <v>#REF!</v>
      </c>
      <c r="AE9" s="195" t="e">
        <f>#REF!</f>
        <v>#REF!</v>
      </c>
      <c r="AF9" s="197"/>
      <c r="AG9" s="197"/>
      <c r="AH9" s="197"/>
      <c r="AI9" s="48"/>
      <c r="AJ9" s="48"/>
      <c r="AK9" s="48"/>
      <c r="AL9" s="48"/>
      <c r="AM9" s="47" t="e">
        <f>AVERAGE(AA9:AL9)</f>
        <v>#REF!</v>
      </c>
      <c r="AN9" s="47" t="e">
        <f>STDEV(AA9:AL9)</f>
        <v>#REF!</v>
      </c>
      <c r="AO9" s="135"/>
      <c r="AP9" s="135"/>
      <c r="AQ9" s="135"/>
      <c r="AR9" s="58">
        <v>43956</v>
      </c>
      <c r="AS9" s="46" t="s">
        <v>7</v>
      </c>
      <c r="AT9" s="141"/>
      <c r="AU9" s="141"/>
      <c r="AV9" s="141" t="e">
        <f t="shared" si="3"/>
        <v>#REF!</v>
      </c>
      <c r="AW9" s="141" t="e">
        <f t="shared" ref="AW9:AZ11" si="8">$AQ$7*AB9</f>
        <v>#REF!</v>
      </c>
      <c r="AX9" s="141" t="e">
        <f t="shared" si="8"/>
        <v>#REF!</v>
      </c>
      <c r="AY9" s="141" t="e">
        <f t="shared" si="8"/>
        <v>#REF!</v>
      </c>
      <c r="AZ9" s="141" t="e">
        <f t="shared" si="8"/>
        <v>#REF!</v>
      </c>
      <c r="BA9" s="141"/>
      <c r="BB9" s="141"/>
      <c r="BC9" s="141"/>
      <c r="BD9" s="141"/>
      <c r="BE9" s="141" t="e">
        <f t="shared" ref="BE9:BE20" si="9">AVERAGE(AT9:BD9)</f>
        <v>#REF!</v>
      </c>
      <c r="BF9" s="141" t="e">
        <f t="shared" ref="BF9:BF20" si="10">STDEV(AT9:BD9)</f>
        <v>#REF!</v>
      </c>
      <c r="BG9" s="14" t="e">
        <f t="shared" si="5"/>
        <v>#REF!</v>
      </c>
      <c r="BH9" s="14" t="e">
        <f t="shared" si="5"/>
        <v>#REF!</v>
      </c>
      <c r="BK9">
        <v>43929</v>
      </c>
      <c r="BL9" s="148">
        <v>43956</v>
      </c>
      <c r="BM9" s="46" t="s">
        <v>7</v>
      </c>
      <c r="BN9" s="46"/>
      <c r="BO9" s="223">
        <v>4.274418419035193</v>
      </c>
      <c r="BP9" s="223">
        <v>2.7876423264896122</v>
      </c>
      <c r="BQ9" s="223">
        <v>4.428103840751259</v>
      </c>
      <c r="BR9" s="144">
        <v>7.3252005792982455</v>
      </c>
      <c r="BS9" s="144">
        <v>5.5830654663152366</v>
      </c>
      <c r="BT9" s="144"/>
      <c r="BU9" s="144"/>
      <c r="BV9" s="144"/>
      <c r="BW9" s="144"/>
      <c r="BX9" s="144">
        <f t="shared" si="6"/>
        <v>1.2595575171430655</v>
      </c>
      <c r="BY9" s="144">
        <f t="shared" si="7"/>
        <v>1.6898377329042351</v>
      </c>
    </row>
    <row r="10" spans="1:77" ht="16" x14ac:dyDescent="0.2">
      <c r="A10" s="58">
        <v>43970</v>
      </c>
      <c r="B10" s="217">
        <v>43970</v>
      </c>
      <c r="C10" s="52" t="e">
        <f>#REF!</f>
        <v>#REF!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AVERAGE(H10,K10:M10)/0.94</f>
        <v>#REF!</v>
      </c>
      <c r="Q10" s="80" t="e">
        <f>STDEV(H10,K10:M10)/0.94</f>
        <v>#REF!</v>
      </c>
      <c r="R10" s="79" t="e">
        <f t="shared" si="1"/>
        <v>#REF!</v>
      </c>
      <c r="S10" s="79" t="e">
        <f t="shared" si="2"/>
        <v>#REF!</v>
      </c>
      <c r="T10" s="79"/>
      <c r="U10" s="79"/>
      <c r="V10" s="58">
        <v>43970</v>
      </c>
      <c r="W10" s="46" t="s">
        <v>7</v>
      </c>
      <c r="X10" s="185" t="e">
        <f t="shared" si="4"/>
        <v>#REF!</v>
      </c>
      <c r="Y10" s="214" t="e">
        <f>#REF!</f>
        <v>#REF!</v>
      </c>
      <c r="Z10" s="214" t="e">
        <f>#REF!</f>
        <v>#REF!</v>
      </c>
      <c r="AA10" s="194" t="e">
        <f>#REF!</f>
        <v>#REF!</v>
      </c>
      <c r="AB10" s="194" t="e">
        <f>#REF!</f>
        <v>#REF!</v>
      </c>
      <c r="AC10" s="213" t="e">
        <f>#REF!</f>
        <v>#REF!</v>
      </c>
      <c r="AD10" s="195" t="e">
        <f>#REF!</f>
        <v>#REF!</v>
      </c>
      <c r="AE10" s="195" t="e">
        <f>#REF!</f>
        <v>#REF!</v>
      </c>
      <c r="AF10" s="195" t="e">
        <f>#REF!</f>
        <v>#REF!</v>
      </c>
      <c r="AG10" s="197"/>
      <c r="AH10" s="197"/>
      <c r="AI10" s="48"/>
      <c r="AJ10" s="48"/>
      <c r="AK10" s="48"/>
      <c r="AL10" s="48"/>
      <c r="AM10" s="47" t="e">
        <f>AVERAGE(AA10:AB10,AD10:AF10)</f>
        <v>#REF!</v>
      </c>
      <c r="AN10" s="47" t="e">
        <f>STDEV(AA10:AB10,AD10:AF10)</f>
        <v>#REF!</v>
      </c>
      <c r="AO10" s="135"/>
      <c r="AP10" s="135"/>
      <c r="AQ10" s="135"/>
      <c r="AR10" s="58">
        <v>43970</v>
      </c>
      <c r="AS10" s="46" t="s">
        <v>7</v>
      </c>
      <c r="AT10" s="141"/>
      <c r="AU10" s="141"/>
      <c r="AV10" s="141" t="e">
        <f t="shared" si="3"/>
        <v>#REF!</v>
      </c>
      <c r="AW10" s="141" t="e">
        <f t="shared" si="8"/>
        <v>#REF!</v>
      </c>
      <c r="AX10" s="141"/>
      <c r="AY10" s="141" t="e">
        <f t="shared" si="8"/>
        <v>#REF!</v>
      </c>
      <c r="AZ10" s="141" t="e">
        <f t="shared" si="8"/>
        <v>#REF!</v>
      </c>
      <c r="BA10" s="141" t="e">
        <f>$AQ$7*AF10</f>
        <v>#REF!</v>
      </c>
      <c r="BB10" s="141"/>
      <c r="BC10" s="141"/>
      <c r="BD10" s="141"/>
      <c r="BE10" s="141" t="e">
        <f t="shared" si="9"/>
        <v>#REF!</v>
      </c>
      <c r="BF10" s="141" t="e">
        <f t="shared" si="10"/>
        <v>#REF!</v>
      </c>
      <c r="BG10" s="14" t="e">
        <f t="shared" si="5"/>
        <v>#REF!</v>
      </c>
      <c r="BH10" s="14" t="e">
        <f t="shared" si="5"/>
        <v>#REF!</v>
      </c>
      <c r="BK10">
        <v>44017</v>
      </c>
      <c r="BL10" s="148">
        <v>43970</v>
      </c>
      <c r="BM10" s="46" t="s">
        <v>7</v>
      </c>
      <c r="BN10" s="46"/>
      <c r="BO10" s="223">
        <v>4.9050569917914535</v>
      </c>
      <c r="BP10" s="223">
        <v>3.8706210732703141</v>
      </c>
      <c r="BQ10" s="223">
        <v>2.3218432995566842</v>
      </c>
      <c r="BR10" s="144">
        <v>9.1110498021285071</v>
      </c>
      <c r="BS10" s="144">
        <v>4.1974119912725536</v>
      </c>
      <c r="BT10" s="144">
        <v>8.4082567260025858</v>
      </c>
      <c r="BU10" s="144"/>
      <c r="BV10" s="144"/>
      <c r="BW10" s="144"/>
      <c r="BX10" s="144">
        <f t="shared" si="6"/>
        <v>2.193742188930131</v>
      </c>
      <c r="BY10" s="144">
        <f t="shared" si="7"/>
        <v>2.6943695041308104</v>
      </c>
    </row>
    <row r="11" spans="1:77" ht="16" x14ac:dyDescent="0.2">
      <c r="A11" s="58">
        <v>43984</v>
      </c>
      <c r="B11" s="217">
        <v>43984</v>
      </c>
      <c r="C11" s="52" t="e">
        <f>#REF!</f>
        <v>#REF!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AVERAGE(F11:O11)/0.94</f>
        <v>#REF!</v>
      </c>
      <c r="Q11" s="80" t="e">
        <f>STDEV(F11:O11)/0.94</f>
        <v>#REF!</v>
      </c>
      <c r="R11" s="79" t="e">
        <f t="shared" si="1"/>
        <v>#REF!</v>
      </c>
      <c r="S11" s="79" t="e">
        <f t="shared" si="2"/>
        <v>#REF!</v>
      </c>
      <c r="T11" s="79"/>
      <c r="U11" s="79"/>
      <c r="V11" s="58">
        <v>43984</v>
      </c>
      <c r="W11" s="46" t="s">
        <v>7</v>
      </c>
      <c r="X11" s="185" t="e">
        <f t="shared" si="4"/>
        <v>#REF!</v>
      </c>
      <c r="Y11" s="195" t="e">
        <f>#REF!</f>
        <v>#REF!</v>
      </c>
      <c r="Z11" s="214" t="e">
        <f>#REF!</f>
        <v>#REF!</v>
      </c>
      <c r="AA11" s="213" t="e">
        <f>#REF!</f>
        <v>#REF!</v>
      </c>
      <c r="AB11" s="194" t="e">
        <f>#REF!</f>
        <v>#REF!</v>
      </c>
      <c r="AC11" s="194" t="e">
        <f>#REF!</f>
        <v>#REF!</v>
      </c>
      <c r="AD11" s="195" t="e">
        <f>#REF!</f>
        <v>#REF!</v>
      </c>
      <c r="AE11" s="195" t="e">
        <f>#REF!</f>
        <v>#REF!</v>
      </c>
      <c r="AF11" s="195" t="e">
        <f>#REF!</f>
        <v>#REF!</v>
      </c>
      <c r="AG11" s="197" t="e">
        <f>#REF!</f>
        <v>#REF!</v>
      </c>
      <c r="AH11" s="197"/>
      <c r="AI11" s="48"/>
      <c r="AJ11" s="48"/>
      <c r="AK11" s="48"/>
      <c r="AL11" s="48"/>
      <c r="AM11" s="47" t="e">
        <f>AVERAGE(Y11,AB11:AG11)</f>
        <v>#REF!</v>
      </c>
      <c r="AN11" s="47" t="e">
        <f>STDEV(Y11,AB11:AG11)</f>
        <v>#REF!</v>
      </c>
      <c r="AO11" s="135"/>
      <c r="AP11" s="135"/>
      <c r="AQ11" s="135"/>
      <c r="AR11" s="58">
        <v>43984</v>
      </c>
      <c r="AS11" s="46" t="s">
        <v>7</v>
      </c>
      <c r="AT11" s="141" t="e">
        <f t="shared" si="3"/>
        <v>#REF!</v>
      </c>
      <c r="AU11" s="141"/>
      <c r="AV11" s="141"/>
      <c r="AW11" s="141" t="e">
        <f t="shared" si="8"/>
        <v>#REF!</v>
      </c>
      <c r="AX11" s="141" t="e">
        <f t="shared" si="8"/>
        <v>#REF!</v>
      </c>
      <c r="AY11" s="141" t="e">
        <f t="shared" si="8"/>
        <v>#REF!</v>
      </c>
      <c r="AZ11" s="141" t="e">
        <f>$AQ$7*AE11</f>
        <v>#REF!</v>
      </c>
      <c r="BA11" s="141" t="e">
        <f>$AQ$7*AF11</f>
        <v>#REF!</v>
      </c>
      <c r="BB11" s="141" t="e">
        <f>$AQ$7*AG11</f>
        <v>#REF!</v>
      </c>
      <c r="BC11" s="141"/>
      <c r="BD11" s="141"/>
      <c r="BE11" s="141" t="e">
        <f t="shared" si="9"/>
        <v>#REF!</v>
      </c>
      <c r="BF11" s="141" t="e">
        <f t="shared" si="10"/>
        <v>#REF!</v>
      </c>
      <c r="BG11" s="14" t="e">
        <f t="shared" si="5"/>
        <v>#REF!</v>
      </c>
      <c r="BH11" s="14" t="e">
        <f t="shared" si="5"/>
        <v>#REF!</v>
      </c>
      <c r="BL11" s="148">
        <v>43984</v>
      </c>
      <c r="BM11" s="46" t="s">
        <v>7</v>
      </c>
      <c r="BN11" s="46"/>
      <c r="BO11" s="223">
        <v>6.1012835002463337</v>
      </c>
      <c r="BP11" s="223">
        <v>2.245892242379016</v>
      </c>
      <c r="BQ11" s="223">
        <v>2.0862614306443263</v>
      </c>
      <c r="BR11" s="144">
        <v>2.6085915906124804</v>
      </c>
      <c r="BS11" s="144">
        <v>5.9449569560798077</v>
      </c>
      <c r="BT11" s="144">
        <v>4.366869805995881</v>
      </c>
      <c r="BU11" s="144">
        <v>9.297870558271411</v>
      </c>
      <c r="BV11" s="144">
        <v>9.0273369023513226</v>
      </c>
      <c r="BW11" s="144">
        <v>5.7444478295246952</v>
      </c>
      <c r="BX11" s="144">
        <f t="shared" si="6"/>
        <v>2.1710001885860684</v>
      </c>
      <c r="BY11" s="144">
        <f t="shared" si="7"/>
        <v>2.7132354975885411</v>
      </c>
    </row>
    <row r="12" spans="1:77" ht="16" x14ac:dyDescent="0.2">
      <c r="A12" s="58">
        <v>43992</v>
      </c>
      <c r="B12" s="217">
        <v>43992</v>
      </c>
      <c r="C12" s="52" t="e">
        <f>#REF!</f>
        <v>#REF!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AVERAGE(F12:H12)/0.94</f>
        <v>#REF!</v>
      </c>
      <c r="Q12" s="80" t="e">
        <f>STDEV(F12:H12)/0.94</f>
        <v>#REF!</v>
      </c>
      <c r="R12" s="79" t="e">
        <f t="shared" si="1"/>
        <v>#REF!</v>
      </c>
      <c r="S12" s="79" t="e">
        <f t="shared" si="2"/>
        <v>#REF!</v>
      </c>
      <c r="T12" s="79"/>
      <c r="U12" s="79"/>
      <c r="V12" s="58">
        <v>43992</v>
      </c>
      <c r="W12" s="46" t="s">
        <v>7</v>
      </c>
      <c r="X12" s="185" t="e">
        <f t="shared" si="4"/>
        <v>#REF!</v>
      </c>
      <c r="Y12" s="194" t="e">
        <f>#REF!</f>
        <v>#REF!</v>
      </c>
      <c r="Z12" s="194" t="e">
        <f>#REF!</f>
        <v>#REF!</v>
      </c>
      <c r="AA12" s="194" t="e">
        <f>#REF!</f>
        <v>#REF!</v>
      </c>
      <c r="AB12" s="194" t="e">
        <f>#REF!</f>
        <v>#REF!</v>
      </c>
      <c r="AC12" s="213" t="e">
        <f>#REF!</f>
        <v>#REF!</v>
      </c>
      <c r="AD12" s="213" t="e">
        <f>#REF!</f>
        <v>#REF!</v>
      </c>
      <c r="AE12" s="197"/>
      <c r="AF12" s="197"/>
      <c r="AG12" s="197"/>
      <c r="AH12" s="197"/>
      <c r="AI12" s="48"/>
      <c r="AJ12" s="48"/>
      <c r="AK12" s="48"/>
      <c r="AL12" s="48"/>
      <c r="AM12" s="47" t="e">
        <f>AVERAGE(Y12:AB12)</f>
        <v>#REF!</v>
      </c>
      <c r="AN12" s="47" t="e">
        <f>STDEV(Y12:AB12)</f>
        <v>#REF!</v>
      </c>
      <c r="AO12" s="135"/>
      <c r="AP12" s="135"/>
      <c r="AQ12" s="135"/>
      <c r="AR12" s="58">
        <v>43992</v>
      </c>
      <c r="AS12" s="46" t="s">
        <v>7</v>
      </c>
      <c r="AT12" s="141" t="e">
        <f t="shared" si="3"/>
        <v>#REF!</v>
      </c>
      <c r="AU12" s="141" t="e">
        <f t="shared" si="3"/>
        <v>#REF!</v>
      </c>
      <c r="AV12" s="141" t="e">
        <f t="shared" si="3"/>
        <v>#REF!</v>
      </c>
      <c r="AW12" s="141" t="e">
        <f>$AQ$7*AB12</f>
        <v>#REF!</v>
      </c>
      <c r="AX12" s="141"/>
      <c r="AY12" s="141"/>
      <c r="AZ12" s="141"/>
      <c r="BA12" s="141"/>
      <c r="BB12" s="141"/>
      <c r="BC12" s="141"/>
      <c r="BD12" s="141"/>
      <c r="BE12" s="141" t="e">
        <f t="shared" si="9"/>
        <v>#REF!</v>
      </c>
      <c r="BF12" s="141" t="e">
        <f t="shared" si="10"/>
        <v>#REF!</v>
      </c>
      <c r="BG12" s="14" t="e">
        <f t="shared" si="5"/>
        <v>#REF!</v>
      </c>
      <c r="BH12" s="14" t="e">
        <f t="shared" si="5"/>
        <v>#REF!</v>
      </c>
      <c r="BL12" s="148">
        <v>43992</v>
      </c>
      <c r="BM12" s="46" t="s">
        <v>7</v>
      </c>
      <c r="BN12" s="46"/>
      <c r="BO12" s="223">
        <v>9.1605055550425103</v>
      </c>
      <c r="BP12" s="223">
        <v>11.514283947211604</v>
      </c>
      <c r="BQ12" s="223">
        <v>14.80481060811112</v>
      </c>
      <c r="BR12" s="144">
        <v>4.0748601702424851</v>
      </c>
      <c r="BS12" s="144">
        <v>3.2942678045610392</v>
      </c>
      <c r="BT12" s="144">
        <v>3.5952739741432587</v>
      </c>
      <c r="BU12" s="144"/>
      <c r="BV12" s="144"/>
      <c r="BW12" s="144"/>
      <c r="BX12" s="144">
        <f t="shared" si="6"/>
        <v>4.0858663602364089</v>
      </c>
      <c r="BY12" s="144">
        <f t="shared" si="7"/>
        <v>4.8280666971325861</v>
      </c>
    </row>
    <row r="13" spans="1:77" ht="16" x14ac:dyDescent="0.2">
      <c r="A13" s="58">
        <v>43998</v>
      </c>
      <c r="B13" s="217">
        <v>43998</v>
      </c>
      <c r="C13" s="52" t="e">
        <f>#REF!</f>
        <v>#REF!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AVERAGE(F13:O13)/0.94</f>
        <v>#REF!</v>
      </c>
      <c r="Q13" s="80" t="e">
        <f>STDEV(F13:O13)/0.94</f>
        <v>#REF!</v>
      </c>
      <c r="R13" s="79" t="e">
        <f t="shared" si="1"/>
        <v>#REF!</v>
      </c>
      <c r="S13" s="79" t="e">
        <f t="shared" si="2"/>
        <v>#REF!</v>
      </c>
      <c r="T13" s="79"/>
      <c r="U13" s="79"/>
      <c r="V13" s="58">
        <v>43998</v>
      </c>
      <c r="W13" s="46" t="s">
        <v>7</v>
      </c>
      <c r="X13" s="185" t="e">
        <f t="shared" si="4"/>
        <v>#REF!</v>
      </c>
      <c r="Y13" s="194" t="e">
        <f>#REF!</f>
        <v>#REF!</v>
      </c>
      <c r="Z13" s="194" t="e">
        <f>#REF!</f>
        <v>#REF!</v>
      </c>
      <c r="AA13" s="198" t="e">
        <f>#REF!</f>
        <v>#REF!</v>
      </c>
      <c r="AB13" s="197" t="e">
        <f>#REF!</f>
        <v>#REF!</v>
      </c>
      <c r="AC13" s="197" t="e">
        <f>#REF!</f>
        <v>#REF!</v>
      </c>
      <c r="AD13" s="197"/>
      <c r="AE13" s="197"/>
      <c r="AF13" s="197"/>
      <c r="AG13" s="197"/>
      <c r="AH13" s="197"/>
      <c r="AI13" s="48"/>
      <c r="AJ13" s="48"/>
      <c r="AK13" s="48"/>
      <c r="AL13" s="48"/>
      <c r="AM13" s="47" t="e">
        <f>AVERAGE(Y13:AK13)</f>
        <v>#REF!</v>
      </c>
      <c r="AN13" s="47" t="e">
        <f t="shared" ref="AN13:AN20" si="11">STDEV(Y13:AL13)</f>
        <v>#REF!</v>
      </c>
      <c r="AO13" s="137"/>
      <c r="AP13" s="135"/>
      <c r="AQ13" s="135"/>
      <c r="AR13" s="58">
        <v>43998</v>
      </c>
      <c r="AS13" s="46" t="s">
        <v>7</v>
      </c>
      <c r="AT13" s="141" t="e">
        <f>$AQ$7*Y13</f>
        <v>#REF!</v>
      </c>
      <c r="AU13" s="141" t="e">
        <f>$AQ$7*Z13</f>
        <v>#REF!</v>
      </c>
      <c r="AV13" s="141" t="e">
        <f>$AQ$7*AA13</f>
        <v>#REF!</v>
      </c>
      <c r="AW13" s="141" t="e">
        <f>$AQ$7*AB13</f>
        <v>#REF!</v>
      </c>
      <c r="AX13" s="141" t="e">
        <f>$AQ$7*AC13</f>
        <v>#REF!</v>
      </c>
      <c r="AY13" s="141"/>
      <c r="AZ13" s="141"/>
      <c r="BA13" s="141"/>
      <c r="BB13" s="141"/>
      <c r="BC13" s="141"/>
      <c r="BD13" s="141"/>
      <c r="BE13" s="141" t="e">
        <f t="shared" si="9"/>
        <v>#REF!</v>
      </c>
      <c r="BF13" s="141" t="e">
        <f t="shared" si="10"/>
        <v>#REF!</v>
      </c>
      <c r="BG13" s="14" t="e">
        <f t="shared" si="5"/>
        <v>#REF!</v>
      </c>
      <c r="BH13" s="14" t="e">
        <f t="shared" si="5"/>
        <v>#REF!</v>
      </c>
      <c r="BL13" s="148">
        <v>43998</v>
      </c>
      <c r="BM13" s="46" t="s">
        <v>7</v>
      </c>
      <c r="BN13" s="46"/>
      <c r="BO13" s="223">
        <v>2.5245747281129631</v>
      </c>
      <c r="BP13" s="223">
        <v>2.7387945758025003</v>
      </c>
      <c r="BQ13" s="223">
        <v>2.7403753279555687</v>
      </c>
      <c r="BR13" s="144">
        <v>6.3788251897559691</v>
      </c>
      <c r="BS13" s="144">
        <v>5.012587171311166</v>
      </c>
      <c r="BT13" s="144"/>
      <c r="BU13" s="144"/>
      <c r="BV13" s="144"/>
      <c r="BW13" s="144"/>
      <c r="BX13" s="144">
        <f t="shared" si="6"/>
        <v>1.4533398255567473</v>
      </c>
      <c r="BY13" s="144">
        <f t="shared" si="7"/>
        <v>1.7295337680755405</v>
      </c>
    </row>
    <row r="14" spans="1:77" ht="16" x14ac:dyDescent="0.2">
      <c r="A14" s="58">
        <v>43999</v>
      </c>
      <c r="B14" s="217">
        <v>43999</v>
      </c>
      <c r="C14" s="52" t="e">
        <f>#REF!</f>
        <v>#REF!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AVERAGE(G14:O14)/0.94</f>
        <v>#REF!</v>
      </c>
      <c r="Q14" s="80" t="e">
        <f>STDEV(G14:O14)/0.94</f>
        <v>#REF!</v>
      </c>
      <c r="R14" s="79" t="e">
        <f t="shared" si="1"/>
        <v>#REF!</v>
      </c>
      <c r="S14" s="79" t="e">
        <f t="shared" si="2"/>
        <v>#REF!</v>
      </c>
      <c r="T14" s="79"/>
      <c r="U14" s="79"/>
      <c r="V14" s="58">
        <v>43999</v>
      </c>
      <c r="W14" s="46" t="s">
        <v>7</v>
      </c>
      <c r="X14" s="185" t="e">
        <f t="shared" si="4"/>
        <v>#REF!</v>
      </c>
      <c r="Y14" s="194" t="e">
        <f>#REF!</f>
        <v>#REF!</v>
      </c>
      <c r="Z14" s="194" t="e">
        <f>#REF!</f>
        <v>#REF!</v>
      </c>
      <c r="AA14" s="198" t="e">
        <f>#REF!</f>
        <v>#REF!</v>
      </c>
      <c r="AB14" s="215" t="e">
        <f>#REF!</f>
        <v>#REF!</v>
      </c>
      <c r="AC14" s="215" t="e">
        <f>#REF!</f>
        <v>#REF!</v>
      </c>
      <c r="AD14" s="197"/>
      <c r="AE14" s="197"/>
      <c r="AF14" s="197"/>
      <c r="AG14" s="197"/>
      <c r="AH14" s="197"/>
      <c r="AI14" s="48"/>
      <c r="AJ14" s="48"/>
      <c r="AK14" s="48"/>
      <c r="AL14" s="48"/>
      <c r="AM14" s="47" t="e">
        <f>AVERAGE(Y14:AA14)</f>
        <v>#REF!</v>
      </c>
      <c r="AN14" s="47" t="e">
        <f>STDEV(Y14:AA14)</f>
        <v>#REF!</v>
      </c>
      <c r="AO14" s="137"/>
      <c r="AP14" s="135"/>
      <c r="AQ14" s="135"/>
      <c r="AR14" s="58">
        <v>43999</v>
      </c>
      <c r="AS14" s="46" t="s">
        <v>7</v>
      </c>
      <c r="AT14" s="141" t="e">
        <f t="shared" ref="AT14:AU19" si="12">$AQ$7*Y14</f>
        <v>#REF!</v>
      </c>
      <c r="AU14" s="141" t="e">
        <f t="shared" si="12"/>
        <v>#REF!</v>
      </c>
      <c r="AV14" s="141"/>
      <c r="AW14" s="141"/>
      <c r="AX14" s="141"/>
      <c r="AY14" s="141"/>
      <c r="AZ14" s="141"/>
      <c r="BA14" s="141"/>
      <c r="BB14" s="141"/>
      <c r="BC14" s="141"/>
      <c r="BD14" s="141"/>
      <c r="BE14" s="141" t="e">
        <f t="shared" si="9"/>
        <v>#REF!</v>
      </c>
      <c r="BF14" s="141" t="e">
        <f t="shared" si="10"/>
        <v>#REF!</v>
      </c>
      <c r="BG14" s="14" t="e">
        <f t="shared" si="5"/>
        <v>#REF!</v>
      </c>
      <c r="BH14" s="14" t="e">
        <f t="shared" si="5"/>
        <v>#REF!</v>
      </c>
      <c r="BL14" s="148">
        <v>43999</v>
      </c>
      <c r="BM14" s="46" t="s">
        <v>7</v>
      </c>
      <c r="BN14" s="46"/>
      <c r="BO14" s="223">
        <v>2.9123055297615545</v>
      </c>
      <c r="BP14" s="223">
        <v>2.0553979042201282</v>
      </c>
      <c r="BQ14" s="223">
        <v>14.915571337623351</v>
      </c>
      <c r="BR14" s="144">
        <v>21.996379794432645</v>
      </c>
      <c r="BS14" s="144"/>
      <c r="BT14" s="144"/>
      <c r="BU14" s="144"/>
      <c r="BV14" s="144"/>
      <c r="BW14" s="144"/>
      <c r="BX14" s="144">
        <f t="shared" si="6"/>
        <v>7.9860619245185784</v>
      </c>
      <c r="BY14" s="144">
        <f t="shared" si="7"/>
        <v>9.6703121250789721</v>
      </c>
    </row>
    <row r="15" spans="1:77" ht="16" x14ac:dyDescent="0.2">
      <c r="A15" s="58">
        <v>44001</v>
      </c>
      <c r="B15" s="217">
        <v>44001</v>
      </c>
      <c r="C15" s="52" t="e">
        <f>#REF!</f>
        <v>#REF!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AVERAGE(F15:O15)/0.94</f>
        <v>#REF!</v>
      </c>
      <c r="Q15" s="80" t="e">
        <f>STDEV(F15:O15)/0.94</f>
        <v>#REF!</v>
      </c>
      <c r="R15" s="79" t="e">
        <f t="shared" si="1"/>
        <v>#REF!</v>
      </c>
      <c r="S15" s="79" t="e">
        <f t="shared" si="2"/>
        <v>#REF!</v>
      </c>
      <c r="T15" s="79"/>
      <c r="U15" s="79"/>
      <c r="V15" s="58">
        <v>44001</v>
      </c>
      <c r="W15" s="46" t="s">
        <v>7</v>
      </c>
      <c r="X15" s="185" t="e">
        <f t="shared" si="4"/>
        <v>#REF!</v>
      </c>
      <c r="Y15" s="194" t="e">
        <f>#REF!</f>
        <v>#REF!</v>
      </c>
      <c r="Z15" s="194" t="e">
        <f>#REF!</f>
        <v>#REF!</v>
      </c>
      <c r="AA15" s="198" t="e">
        <f>#REF!</f>
        <v>#REF!</v>
      </c>
      <c r="AB15" s="197" t="e">
        <f>#REF!</f>
        <v>#REF!</v>
      </c>
      <c r="AC15" s="197" t="e">
        <f>#REF!</f>
        <v>#REF!</v>
      </c>
      <c r="AD15" s="197"/>
      <c r="AE15" s="197"/>
      <c r="AF15" s="197"/>
      <c r="AG15" s="197"/>
      <c r="AH15" s="197"/>
      <c r="AI15" s="48"/>
      <c r="AJ15" s="48"/>
      <c r="AK15" s="48"/>
      <c r="AL15" s="48"/>
      <c r="AM15" s="47" t="e">
        <f>AVERAGE(Y15:AL15)</f>
        <v>#REF!</v>
      </c>
      <c r="AN15" s="47" t="e">
        <f t="shared" si="11"/>
        <v>#REF!</v>
      </c>
      <c r="AO15" s="137"/>
      <c r="AP15" s="135"/>
      <c r="AQ15" s="135"/>
      <c r="AR15" s="58">
        <v>44001</v>
      </c>
      <c r="AS15" s="46" t="s">
        <v>7</v>
      </c>
      <c r="AT15" s="141" t="e">
        <f t="shared" si="12"/>
        <v>#REF!</v>
      </c>
      <c r="AU15" s="141" t="e">
        <f t="shared" si="12"/>
        <v>#REF!</v>
      </c>
      <c r="AV15" s="141" t="e">
        <f>$AQ$7*AA15</f>
        <v>#REF!</v>
      </c>
      <c r="AW15" s="141" t="e">
        <f>$AQ$7*AB15</f>
        <v>#REF!</v>
      </c>
      <c r="AX15" s="141" t="e">
        <f>$AQ$7*AC15</f>
        <v>#REF!</v>
      </c>
      <c r="AY15" s="141"/>
      <c r="AZ15" s="141"/>
      <c r="BA15" s="141"/>
      <c r="BB15" s="141"/>
      <c r="BC15" s="141"/>
      <c r="BD15" s="141"/>
      <c r="BE15" s="141" t="e">
        <f t="shared" si="9"/>
        <v>#REF!</v>
      </c>
      <c r="BF15" s="141" t="e">
        <f t="shared" si="10"/>
        <v>#REF!</v>
      </c>
      <c r="BG15" s="14" t="e">
        <f t="shared" si="5"/>
        <v>#REF!</v>
      </c>
      <c r="BH15" s="14" t="e">
        <f t="shared" si="5"/>
        <v>#REF!</v>
      </c>
      <c r="BL15" s="148">
        <v>44001</v>
      </c>
      <c r="BM15" s="46" t="s">
        <v>7</v>
      </c>
      <c r="BN15" s="46"/>
      <c r="BO15" s="223">
        <v>2.3974495407615084</v>
      </c>
      <c r="BP15" s="223">
        <v>3.2942782897792156</v>
      </c>
      <c r="BQ15" s="223">
        <v>2.7592578766437481</v>
      </c>
      <c r="BR15" s="144">
        <v>5.2067181243422374</v>
      </c>
      <c r="BS15" s="144">
        <v>3.2027830276636315</v>
      </c>
      <c r="BT15" s="144"/>
      <c r="BU15" s="144"/>
      <c r="BV15" s="144"/>
      <c r="BW15" s="144"/>
      <c r="BX15" s="144">
        <f t="shared" si="6"/>
        <v>0.73384830100166787</v>
      </c>
      <c r="BY15" s="144">
        <f t="shared" si="7"/>
        <v>1.0869759776194376</v>
      </c>
    </row>
    <row r="16" spans="1:77" ht="16" x14ac:dyDescent="0.2">
      <c r="A16" s="58">
        <v>44003</v>
      </c>
      <c r="B16" s="217">
        <v>44003</v>
      </c>
      <c r="C16" s="52" t="e">
        <f>AVERAGE(#REF!,#REF!,#REF!,#REF!)</f>
        <v>#REF!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AVERAGE(F16:O16)/0.94</f>
        <v>#REF!</v>
      </c>
      <c r="Q16" s="80" t="e">
        <f>STDEV(F16:O16)/0.94</f>
        <v>#REF!</v>
      </c>
      <c r="R16" s="79" t="e">
        <f t="shared" si="1"/>
        <v>#REF!</v>
      </c>
      <c r="S16" s="79" t="e">
        <f t="shared" si="2"/>
        <v>#REF!</v>
      </c>
      <c r="T16" s="79"/>
      <c r="U16" s="79"/>
      <c r="V16" s="58">
        <v>44003</v>
      </c>
      <c r="W16" s="46" t="s">
        <v>7</v>
      </c>
      <c r="X16" s="185" t="e">
        <f t="shared" si="4"/>
        <v>#REF!</v>
      </c>
      <c r="Y16" s="196" t="e">
        <f>#REF!</f>
        <v>#REF!</v>
      </c>
      <c r="Z16" s="196" t="e">
        <f>#REF!</f>
        <v>#REF!</v>
      </c>
      <c r="AA16" s="213" t="e">
        <f>#REF!</f>
        <v>#REF!</v>
      </c>
      <c r="AB16" s="194" t="e">
        <f>#REF!</f>
        <v>#REF!</v>
      </c>
      <c r="AC16" s="194" t="e">
        <f>#REF!</f>
        <v>#REF!</v>
      </c>
      <c r="AD16" s="213" t="e">
        <f>#REF!</f>
        <v>#REF!</v>
      </c>
      <c r="AE16" s="194" t="e">
        <f>#REF!</f>
        <v>#REF!</v>
      </c>
      <c r="AF16" s="198"/>
      <c r="AG16" s="197"/>
      <c r="AH16" s="197"/>
      <c r="AI16" s="48"/>
      <c r="AJ16" s="48"/>
      <c r="AK16" s="48"/>
      <c r="AL16" s="48"/>
      <c r="AM16" s="47" t="e">
        <f>AVERAGE(Y16:Z16,AE16,AB16:AC16)</f>
        <v>#REF!</v>
      </c>
      <c r="AN16" s="47" t="e">
        <f>STDEV((Y16:Z16,AE16,AB16:AC16))</f>
        <v>#REF!</v>
      </c>
      <c r="AO16" s="137"/>
      <c r="AP16" s="135"/>
      <c r="AQ16" s="135"/>
      <c r="AR16" s="58">
        <v>44003</v>
      </c>
      <c r="AS16" s="46" t="s">
        <v>7</v>
      </c>
      <c r="AT16" s="141" t="e">
        <f t="shared" si="12"/>
        <v>#REF!</v>
      </c>
      <c r="AU16" s="141" t="e">
        <f t="shared" si="12"/>
        <v>#REF!</v>
      </c>
      <c r="AV16" s="141"/>
      <c r="AW16" s="141" t="e">
        <f>$AQ$7*AB16</f>
        <v>#REF!</v>
      </c>
      <c r="AX16" s="141" t="e">
        <f>$AQ$7*AC16</f>
        <v>#REF!</v>
      </c>
      <c r="AY16" s="141"/>
      <c r="AZ16" s="141" t="e">
        <f>$AQ$7*AE16</f>
        <v>#REF!</v>
      </c>
      <c r="BA16" s="141"/>
      <c r="BB16" s="141"/>
      <c r="BC16" s="141"/>
      <c r="BD16" s="141"/>
      <c r="BE16" s="141" t="e">
        <f t="shared" si="9"/>
        <v>#REF!</v>
      </c>
      <c r="BF16" s="141" t="e">
        <f t="shared" si="10"/>
        <v>#REF!</v>
      </c>
      <c r="BG16" s="14" t="e">
        <f t="shared" si="5"/>
        <v>#REF!</v>
      </c>
      <c r="BH16" s="14" t="e">
        <f t="shared" si="5"/>
        <v>#REF!</v>
      </c>
      <c r="BL16" s="148">
        <v>44003</v>
      </c>
      <c r="BM16" s="46" t="s">
        <v>7</v>
      </c>
      <c r="BN16" s="46"/>
      <c r="BO16" s="224">
        <v>3.8175565476247346</v>
      </c>
      <c r="BP16" s="223">
        <v>2.7934391740062936</v>
      </c>
      <c r="BQ16" s="223">
        <v>13.277712561802817</v>
      </c>
      <c r="BR16" s="144">
        <v>6.2702350942377407</v>
      </c>
      <c r="BS16" s="144">
        <v>7.4664877237663365</v>
      </c>
      <c r="BT16" s="144">
        <v>11.617987754991585</v>
      </c>
      <c r="BU16" s="144">
        <v>5.1174013589968359</v>
      </c>
      <c r="BV16" s="144"/>
      <c r="BW16" s="144"/>
      <c r="BX16" s="144">
        <f t="shared" si="6"/>
        <v>3.0797083933733118</v>
      </c>
      <c r="BY16" s="144">
        <f t="shared" si="7"/>
        <v>3.9282817300022757</v>
      </c>
    </row>
    <row r="17" spans="1:155" ht="16" x14ac:dyDescent="0.2">
      <c r="A17" s="58">
        <v>44005</v>
      </c>
      <c r="B17" s="217">
        <v>44005</v>
      </c>
      <c r="C17" s="46"/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AVERAGE(F17:O17)/0.94</f>
        <v>#REF!</v>
      </c>
      <c r="Q17" s="80" t="e">
        <f>STDEV(F17:O17)/0.94</f>
        <v>#REF!</v>
      </c>
      <c r="R17" s="79" t="e">
        <f t="shared" si="1"/>
        <v>#REF!</v>
      </c>
      <c r="S17" s="79" t="e">
        <f t="shared" si="2"/>
        <v>#REF!</v>
      </c>
      <c r="T17" s="79"/>
      <c r="U17" s="79"/>
      <c r="V17" s="58">
        <v>44005</v>
      </c>
      <c r="W17" s="46" t="s">
        <v>7</v>
      </c>
      <c r="X17" s="185" t="e">
        <f t="shared" si="4"/>
        <v>#REF!</v>
      </c>
      <c r="Y17" s="196" t="e">
        <f>#REF!</f>
        <v>#REF!</v>
      </c>
      <c r="Z17" s="196" t="e">
        <f>#REF!</f>
        <v>#REF!</v>
      </c>
      <c r="AA17" s="194" t="e">
        <f>#REF!</f>
        <v>#REF!</v>
      </c>
      <c r="AB17" s="194" t="e">
        <f>#REF!</f>
        <v>#REF!</v>
      </c>
      <c r="AC17" s="194" t="e">
        <f>#REF!</f>
        <v>#REF!</v>
      </c>
      <c r="AD17" s="197"/>
      <c r="AE17" s="197"/>
      <c r="AF17" s="197"/>
      <c r="AG17" s="197"/>
      <c r="AH17" s="197"/>
      <c r="AI17" s="48"/>
      <c r="AJ17" s="48"/>
      <c r="AK17" s="48"/>
      <c r="AL17" s="48"/>
      <c r="AM17" s="47" t="e">
        <f>AVERAGE(Y17:AL17)</f>
        <v>#REF!</v>
      </c>
      <c r="AN17" s="47" t="e">
        <f t="shared" si="11"/>
        <v>#REF!</v>
      </c>
      <c r="AO17" s="137"/>
      <c r="AP17" s="135"/>
      <c r="AQ17" s="135"/>
      <c r="AR17" s="58">
        <v>44005</v>
      </c>
      <c r="AS17" s="46" t="s">
        <v>7</v>
      </c>
      <c r="AT17" s="141" t="e">
        <f t="shared" si="12"/>
        <v>#REF!</v>
      </c>
      <c r="AU17" s="141" t="e">
        <f t="shared" si="12"/>
        <v>#REF!</v>
      </c>
      <c r="AV17" s="141" t="e">
        <f>$AQ$7*AA17</f>
        <v>#REF!</v>
      </c>
      <c r="AW17" s="141" t="e">
        <f>$AQ$7*AB17</f>
        <v>#REF!</v>
      </c>
      <c r="AX17" s="141" t="e">
        <f>$AQ$7*AC17</f>
        <v>#REF!</v>
      </c>
      <c r="AY17" s="141"/>
      <c r="AZ17" s="141"/>
      <c r="BA17" s="141"/>
      <c r="BB17" s="141"/>
      <c r="BC17" s="141"/>
      <c r="BD17" s="141"/>
      <c r="BE17" s="141" t="e">
        <f t="shared" si="9"/>
        <v>#REF!</v>
      </c>
      <c r="BF17" s="141" t="e">
        <f t="shared" si="10"/>
        <v>#REF!</v>
      </c>
      <c r="BG17" s="14" t="e">
        <f t="shared" si="5"/>
        <v>#REF!</v>
      </c>
      <c r="BH17" s="14" t="e">
        <f t="shared" si="5"/>
        <v>#REF!</v>
      </c>
      <c r="BL17" s="148">
        <v>44005</v>
      </c>
      <c r="BM17" s="46" t="s">
        <v>7</v>
      </c>
      <c r="BN17" s="46"/>
      <c r="BO17" s="223">
        <v>6.3803232869757176</v>
      </c>
      <c r="BP17" s="223">
        <v>4.4948317575665335</v>
      </c>
      <c r="BQ17" s="223">
        <v>4.0768476917986751</v>
      </c>
      <c r="BR17" s="144">
        <v>3.7832861604052002</v>
      </c>
      <c r="BS17" s="144">
        <v>4.3397690011928667</v>
      </c>
      <c r="BT17" s="144"/>
      <c r="BU17" s="144"/>
      <c r="BV17" s="144"/>
      <c r="BW17" s="144"/>
      <c r="BX17" s="144">
        <f t="shared" si="6"/>
        <v>0.70612468295516784</v>
      </c>
      <c r="BY17" s="144">
        <f t="shared" si="7"/>
        <v>1.0232197508182441</v>
      </c>
    </row>
    <row r="18" spans="1:155" ht="16" x14ac:dyDescent="0.2">
      <c r="A18" s="88">
        <v>44008</v>
      </c>
      <c r="B18" s="218">
        <v>44008</v>
      </c>
      <c r="C18" s="46"/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AVERAGE(F18:O18)/0.94</f>
        <v>#REF!</v>
      </c>
      <c r="Q18" s="80" t="e">
        <f>STDEV(F18:O18)/0.94</f>
        <v>#REF!</v>
      </c>
      <c r="R18" s="79" t="e">
        <f t="shared" si="1"/>
        <v>#REF!</v>
      </c>
      <c r="S18" s="79" t="e">
        <f t="shared" si="2"/>
        <v>#REF!</v>
      </c>
      <c r="T18" s="79"/>
      <c r="U18" s="79"/>
      <c r="V18" s="88">
        <v>44008</v>
      </c>
      <c r="W18" s="46" t="s">
        <v>7</v>
      </c>
      <c r="X18" s="185" t="e">
        <f t="shared" si="4"/>
        <v>#REF!</v>
      </c>
      <c r="Y18" s="196" t="e">
        <f>#REF!</f>
        <v>#REF!</v>
      </c>
      <c r="Z18" s="196" t="e">
        <f>#REF!</f>
        <v>#REF!</v>
      </c>
      <c r="AA18" s="196" t="e">
        <f>#REF!</f>
        <v>#REF!</v>
      </c>
      <c r="AB18" s="197"/>
      <c r="AC18" s="197"/>
      <c r="AD18" s="197"/>
      <c r="AE18" s="197"/>
      <c r="AF18" s="197"/>
      <c r="AG18" s="197"/>
      <c r="AH18" s="197"/>
      <c r="AI18" s="48"/>
      <c r="AJ18" s="48"/>
      <c r="AK18" s="48"/>
      <c r="AL18" s="48"/>
      <c r="AM18" s="47" t="e">
        <f>AVERAGE(Y18:AL18)</f>
        <v>#REF!</v>
      </c>
      <c r="AN18" s="47" t="e">
        <f t="shared" si="11"/>
        <v>#REF!</v>
      </c>
      <c r="AO18" s="137"/>
      <c r="AP18" s="135"/>
      <c r="AQ18" s="135"/>
      <c r="AR18" s="88">
        <v>44008</v>
      </c>
      <c r="AS18" s="46" t="s">
        <v>7</v>
      </c>
      <c r="AT18" s="141" t="e">
        <f t="shared" si="12"/>
        <v>#REF!</v>
      </c>
      <c r="AU18" s="141" t="e">
        <f t="shared" si="12"/>
        <v>#REF!</v>
      </c>
      <c r="AV18" s="141" t="e">
        <f>$AQ$7*AA18</f>
        <v>#REF!</v>
      </c>
      <c r="AW18" s="141"/>
      <c r="AX18" s="141"/>
      <c r="AY18" s="141"/>
      <c r="AZ18" s="141"/>
      <c r="BA18" s="141"/>
      <c r="BB18" s="141"/>
      <c r="BC18" s="141"/>
      <c r="BD18" s="141"/>
      <c r="BE18" s="141" t="e">
        <f t="shared" si="9"/>
        <v>#REF!</v>
      </c>
      <c r="BF18" s="141" t="e">
        <f t="shared" si="10"/>
        <v>#REF!</v>
      </c>
      <c r="BG18" s="14" t="e">
        <f t="shared" si="5"/>
        <v>#REF!</v>
      </c>
      <c r="BH18" s="14" t="e">
        <f t="shared" si="5"/>
        <v>#REF!</v>
      </c>
      <c r="BL18" s="150">
        <v>44008</v>
      </c>
      <c r="BM18" s="46" t="s">
        <v>7</v>
      </c>
      <c r="BN18" s="46"/>
      <c r="BO18" s="223">
        <v>4.8815890725403408</v>
      </c>
      <c r="BP18" s="223">
        <v>3.3092697528062072</v>
      </c>
      <c r="BQ18" s="223">
        <v>6.0475018765075816</v>
      </c>
      <c r="BR18" s="144"/>
      <c r="BS18" s="144"/>
      <c r="BT18" s="144"/>
      <c r="BU18" s="144"/>
      <c r="BV18" s="144"/>
      <c r="BW18" s="144"/>
      <c r="BX18" s="144">
        <f t="shared" si="6"/>
        <v>0.95790032076344611</v>
      </c>
      <c r="BY18" s="144">
        <f t="shared" si="7"/>
        <v>1.3741334161896417</v>
      </c>
    </row>
    <row r="19" spans="1:155" ht="16" x14ac:dyDescent="0.2">
      <c r="A19" s="85">
        <v>44009</v>
      </c>
      <c r="B19" s="219">
        <v>44009</v>
      </c>
      <c r="C19" s="212"/>
      <c r="D19" s="272" t="s">
        <v>7</v>
      </c>
      <c r="E19" s="272" t="e">
        <f t="shared" si="0"/>
        <v>#REF!</v>
      </c>
      <c r="F19" s="273" t="e">
        <f>#REF!</f>
        <v>#REF!</v>
      </c>
      <c r="G19" s="273" t="e">
        <f>#REF!</f>
        <v>#REF!</v>
      </c>
      <c r="H19" s="274" t="e">
        <f>#REF!</f>
        <v>#REF!</v>
      </c>
      <c r="I19" s="273"/>
      <c r="J19" s="273"/>
      <c r="K19" s="273"/>
      <c r="L19" s="273"/>
      <c r="M19" s="273"/>
      <c r="N19" s="273"/>
      <c r="O19" s="275"/>
      <c r="P19" s="283" t="e">
        <f>AVERAGE(F19:G19)/0.94</f>
        <v>#REF!</v>
      </c>
      <c r="Q19" s="283" t="e">
        <f>STDEV(F19:G19)/0.94</f>
        <v>#REF!</v>
      </c>
      <c r="R19" s="276" t="e">
        <f t="shared" si="1"/>
        <v>#REF!</v>
      </c>
      <c r="S19" s="276" t="e">
        <f t="shared" si="2"/>
        <v>#REF!</v>
      </c>
      <c r="T19" s="276"/>
      <c r="U19" s="276"/>
      <c r="V19" s="85">
        <v>44009</v>
      </c>
      <c r="W19" s="212" t="s">
        <v>7</v>
      </c>
      <c r="X19" s="272" t="e">
        <f t="shared" si="4"/>
        <v>#REF!</v>
      </c>
      <c r="Y19" s="277" t="e">
        <f>#REF!</f>
        <v>#REF!</v>
      </c>
      <c r="Z19" s="277" t="e">
        <f>#REF!</f>
        <v>#REF!</v>
      </c>
      <c r="AA19" s="278" t="e">
        <f>#REF!</f>
        <v>#REF!</v>
      </c>
      <c r="AB19" s="279"/>
      <c r="AC19" s="279"/>
      <c r="AD19" s="279"/>
      <c r="AE19" s="279"/>
      <c r="AF19" s="279"/>
      <c r="AG19" s="279"/>
      <c r="AH19" s="279"/>
      <c r="AI19" s="51"/>
      <c r="AJ19" s="51"/>
      <c r="AK19" s="51"/>
      <c r="AL19" s="51"/>
      <c r="AM19" s="170" t="e">
        <f>AVERAGE(Y19:Z19)</f>
        <v>#REF!</v>
      </c>
      <c r="AN19" s="170" t="e">
        <f>STDEV(Y19:Z19)</f>
        <v>#REF!</v>
      </c>
      <c r="AO19" s="280"/>
      <c r="AP19" s="281"/>
      <c r="AQ19" s="281"/>
      <c r="AR19" s="85">
        <v>44009</v>
      </c>
      <c r="AS19" s="212" t="s">
        <v>7</v>
      </c>
      <c r="AT19" s="282" t="e">
        <f t="shared" si="12"/>
        <v>#REF!</v>
      </c>
      <c r="AU19" s="282" t="e">
        <f t="shared" si="12"/>
        <v>#REF!</v>
      </c>
      <c r="AV19" s="282"/>
      <c r="AW19" s="282"/>
      <c r="AX19" s="282"/>
      <c r="AY19" s="282"/>
      <c r="AZ19" s="282"/>
      <c r="BA19" s="282"/>
      <c r="BB19" s="282"/>
      <c r="BC19" s="282"/>
      <c r="BD19" s="282"/>
      <c r="BE19" s="282" t="e">
        <f t="shared" si="9"/>
        <v>#REF!</v>
      </c>
      <c r="BF19" s="282" t="e">
        <f t="shared" si="10"/>
        <v>#REF!</v>
      </c>
      <c r="BG19" s="14" t="e">
        <f t="shared" si="5"/>
        <v>#REF!</v>
      </c>
      <c r="BH19" s="14" t="e">
        <f t="shared" si="5"/>
        <v>#REF!</v>
      </c>
      <c r="BL19" s="151">
        <v>44009</v>
      </c>
      <c r="BM19" s="46" t="s">
        <v>7</v>
      </c>
      <c r="BN19" s="46"/>
      <c r="BO19" s="223">
        <v>7.8996709169251647</v>
      </c>
      <c r="BP19" s="223">
        <v>4.678951481968415</v>
      </c>
      <c r="BQ19" s="223">
        <v>2.7902354773740714</v>
      </c>
      <c r="BR19" s="144"/>
      <c r="BS19" s="144"/>
      <c r="BT19" s="144"/>
      <c r="BU19" s="144"/>
      <c r="BV19" s="144"/>
      <c r="BW19" s="144"/>
      <c r="BX19" s="144">
        <f t="shared" si="6"/>
        <v>1.8511455276684092</v>
      </c>
      <c r="BY19" s="144">
        <f t="shared" si="7"/>
        <v>2.5834928661168397</v>
      </c>
    </row>
    <row r="20" spans="1:155" s="181" customFormat="1" ht="17" thickBot="1" x14ac:dyDescent="0.25">
      <c r="A20" s="58">
        <v>44012</v>
      </c>
      <c r="B20" s="217">
        <v>44012</v>
      </c>
      <c r="C20" s="46"/>
      <c r="D20" s="46" t="s">
        <v>7</v>
      </c>
      <c r="E20" s="46" t="e">
        <f t="shared" si="0"/>
        <v>#REF!</v>
      </c>
      <c r="F20" s="202" t="e">
        <f>#REF!</f>
        <v>#REF!</v>
      </c>
      <c r="G20" s="202"/>
      <c r="H20" s="202"/>
      <c r="I20" s="202"/>
      <c r="J20" s="202"/>
      <c r="K20" s="202"/>
      <c r="L20" s="202"/>
      <c r="M20" s="202"/>
      <c r="N20" s="202"/>
      <c r="O20" s="191"/>
      <c r="P20" s="80" t="e">
        <f>AVERAGE(F20:O20)/0.94</f>
        <v>#REF!</v>
      </c>
      <c r="Q20" s="80" t="e">
        <f>STDEV(F20:O20)/0.94</f>
        <v>#REF!</v>
      </c>
      <c r="R20" s="79" t="e">
        <f t="shared" si="1"/>
        <v>#REF!</v>
      </c>
      <c r="S20" s="79" t="e">
        <f t="shared" si="2"/>
        <v>#REF!</v>
      </c>
      <c r="T20" s="79"/>
      <c r="U20" s="79"/>
      <c r="V20" s="58">
        <v>44012</v>
      </c>
      <c r="W20" s="46" t="s">
        <v>7</v>
      </c>
      <c r="X20" s="272" t="e">
        <f t="shared" si="4"/>
        <v>#REF!</v>
      </c>
      <c r="Y20" s="196" t="e">
        <f>#REF!</f>
        <v>#REF!</v>
      </c>
      <c r="Z20" s="196"/>
      <c r="AA20" s="196"/>
      <c r="AB20" s="197"/>
      <c r="AC20" s="197"/>
      <c r="AD20" s="197"/>
      <c r="AE20" s="197"/>
      <c r="AF20" s="197"/>
      <c r="AG20" s="197"/>
      <c r="AH20" s="197"/>
      <c r="AI20" s="48"/>
      <c r="AJ20" s="48"/>
      <c r="AK20" s="48"/>
      <c r="AL20" s="48"/>
      <c r="AM20" s="47" t="e">
        <f t="shared" ref="AM20:AM40" si="13">AVERAGE(Y20:AL20)</f>
        <v>#REF!</v>
      </c>
      <c r="AN20" s="47" t="e">
        <f t="shared" si="11"/>
        <v>#REF!</v>
      </c>
      <c r="AO20" s="137"/>
      <c r="AP20" s="135"/>
      <c r="AQ20" s="135"/>
      <c r="AR20" s="58">
        <v>44012</v>
      </c>
      <c r="AS20" s="46" t="s">
        <v>7</v>
      </c>
      <c r="AT20" s="141" t="e">
        <f>$AQ$7*Y20</f>
        <v>#REF!</v>
      </c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 t="e">
        <f t="shared" si="9"/>
        <v>#REF!</v>
      </c>
      <c r="BF20" s="141" t="e">
        <f t="shared" si="10"/>
        <v>#REF!</v>
      </c>
      <c r="BG20" s="284" t="e">
        <f t="shared" si="5"/>
        <v>#REF!</v>
      </c>
      <c r="BH20" s="284" t="e">
        <f t="shared" si="5"/>
        <v>#REF!</v>
      </c>
      <c r="BI20" s="46"/>
      <c r="BJ20" s="187"/>
      <c r="BK20" s="288"/>
      <c r="BL20" s="58">
        <v>44012</v>
      </c>
      <c r="BM20" s="46" t="s">
        <v>7</v>
      </c>
      <c r="BN20" s="46"/>
      <c r="BO20" s="223">
        <v>2.7276860090218191</v>
      </c>
      <c r="BP20" s="223"/>
      <c r="BQ20" s="223"/>
      <c r="BR20" s="144"/>
      <c r="BS20" s="144"/>
      <c r="BT20" s="144"/>
      <c r="BU20" s="144"/>
      <c r="BV20" s="144"/>
      <c r="BW20" s="144"/>
      <c r="BX20" s="144">
        <f t="shared" si="6"/>
        <v>0</v>
      </c>
      <c r="BY20" s="144" t="e">
        <f t="shared" si="7"/>
        <v>#DIV/0!</v>
      </c>
      <c r="BZ20" s="288"/>
      <c r="CA20" s="288"/>
      <c r="CB20" s="288"/>
      <c r="CC20" s="288"/>
      <c r="CD20" s="288"/>
      <c r="CE20" s="288"/>
      <c r="CF20" s="288"/>
      <c r="CG20" s="288"/>
      <c r="CH20" s="288"/>
      <c r="CI20" s="288"/>
      <c r="CJ20" s="288"/>
      <c r="CK20" s="288"/>
      <c r="CL20" s="288"/>
      <c r="CM20" s="288"/>
      <c r="CN20" s="288"/>
      <c r="CO20" s="288"/>
      <c r="CP20" s="288"/>
      <c r="CQ20" s="288"/>
      <c r="CR20" s="288"/>
      <c r="CS20" s="288"/>
      <c r="CT20" s="288"/>
      <c r="CU20" s="288"/>
      <c r="CV20" s="288"/>
      <c r="CW20" s="288"/>
      <c r="CX20" s="288"/>
      <c r="CY20" s="288"/>
      <c r="CZ20" s="288"/>
      <c r="DA20" s="288"/>
      <c r="DB20" s="288"/>
      <c r="DC20" s="288"/>
      <c r="DD20" s="288"/>
      <c r="DE20" s="288"/>
      <c r="DF20" s="288"/>
      <c r="DG20" s="288"/>
      <c r="DH20" s="288"/>
      <c r="DI20" s="288"/>
      <c r="DJ20" s="288"/>
      <c r="DK20" s="288"/>
      <c r="DL20" s="288"/>
      <c r="DM20" s="288"/>
      <c r="DN20" s="288"/>
      <c r="DO20" s="288"/>
      <c r="DP20" s="288"/>
      <c r="DQ20" s="288"/>
      <c r="DR20" s="288"/>
      <c r="DS20" s="288"/>
      <c r="DT20" s="288"/>
      <c r="DU20" s="288"/>
      <c r="DV20" s="288"/>
      <c r="DW20" s="288"/>
      <c r="DX20" s="288"/>
      <c r="DY20" s="288"/>
      <c r="DZ20" s="288"/>
      <c r="EA20" s="288"/>
      <c r="EB20" s="288"/>
      <c r="EC20" s="288"/>
      <c r="ED20" s="288"/>
      <c r="EE20" s="288"/>
      <c r="EF20" s="288"/>
      <c r="EG20" s="288"/>
      <c r="EH20" s="288"/>
      <c r="EI20" s="288"/>
      <c r="EJ20" s="288"/>
      <c r="EK20" s="288"/>
      <c r="EL20" s="288"/>
      <c r="EM20" s="288"/>
      <c r="EN20" s="288"/>
      <c r="EO20" s="288"/>
      <c r="EP20" s="288"/>
      <c r="EQ20" s="288"/>
      <c r="ER20" s="288"/>
      <c r="ES20" s="288"/>
      <c r="ET20" s="288"/>
      <c r="EU20" s="288"/>
      <c r="EV20" s="288"/>
      <c r="EW20" s="288"/>
      <c r="EX20" s="288"/>
      <c r="EY20" s="288"/>
    </row>
    <row r="21" spans="1:155" s="54" customFormat="1" ht="16" x14ac:dyDescent="0.2">
      <c r="A21" s="58">
        <v>44019</v>
      </c>
      <c r="B21" s="217"/>
      <c r="C21" s="46" t="e">
        <f>#REF!</f>
        <v>#REF!</v>
      </c>
      <c r="D21" s="185" t="s">
        <v>7</v>
      </c>
      <c r="E21" s="46" t="e">
        <f t="shared" si="0"/>
        <v>#REF!</v>
      </c>
      <c r="F21" s="202" t="e">
        <f>#REF!</f>
        <v>#REF!</v>
      </c>
      <c r="G21" s="202" t="e">
        <f>#REF!</f>
        <v>#REF!</v>
      </c>
      <c r="H21" s="202"/>
      <c r="I21" s="202"/>
      <c r="J21" s="202"/>
      <c r="K21" s="202"/>
      <c r="L21" s="202"/>
      <c r="M21" s="202"/>
      <c r="N21" s="202"/>
      <c r="O21" s="191"/>
      <c r="P21" s="80" t="e">
        <f t="shared" ref="P21:P71" si="14">AVERAGE(F21:O21)/0.94</f>
        <v>#REF!</v>
      </c>
      <c r="Q21" s="80" t="e">
        <f t="shared" ref="Q21:Q71" si="15">STDEV(F21:O21)/0.94</f>
        <v>#REF!</v>
      </c>
      <c r="R21" s="79" t="e">
        <f t="shared" ref="R21:R29" si="16">P21*1000</f>
        <v>#REF!</v>
      </c>
      <c r="S21" s="79" t="e">
        <f t="shared" si="2"/>
        <v>#REF!</v>
      </c>
      <c r="T21" s="79"/>
      <c r="U21" s="79"/>
      <c r="V21" s="58">
        <v>44019</v>
      </c>
      <c r="W21" s="46" t="s">
        <v>7</v>
      </c>
      <c r="X21" s="272" t="e">
        <f t="shared" si="4"/>
        <v>#REF!</v>
      </c>
      <c r="Y21" s="196" t="e">
        <f>#REF!</f>
        <v>#REF!</v>
      </c>
      <c r="Z21" s="196" t="e">
        <f>#REF!</f>
        <v>#REF!</v>
      </c>
      <c r="AA21" s="196"/>
      <c r="AB21" s="197"/>
      <c r="AC21" s="197"/>
      <c r="AD21" s="197"/>
      <c r="AE21" s="197"/>
      <c r="AF21" s="197"/>
      <c r="AG21" s="197"/>
      <c r="AH21" s="197"/>
      <c r="AI21" s="48"/>
      <c r="AJ21" s="48"/>
      <c r="AK21" s="48"/>
      <c r="AL21" s="48"/>
      <c r="AM21" s="47" t="e">
        <f t="shared" si="13"/>
        <v>#REF!</v>
      </c>
      <c r="AN21" s="47" t="e">
        <f t="shared" ref="AN21:AN40" si="17">STDEV(Y21:AL21)</f>
        <v>#REF!</v>
      </c>
      <c r="AO21" s="137"/>
      <c r="AP21" s="135"/>
      <c r="AQ21" s="135"/>
      <c r="AR21" s="58">
        <v>44019</v>
      </c>
      <c r="AS21" s="46" t="s">
        <v>7</v>
      </c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 t="e">
        <f>AVERAGE(AT21:BD21)</f>
        <v>#DIV/0!</v>
      </c>
      <c r="BF21" s="141" t="e">
        <f>STDEV(AT21:BD21)</f>
        <v>#DIV/0!</v>
      </c>
      <c r="BG21" s="284" t="e">
        <f t="shared" ref="BG21:BH24" si="18">BE21/10^6</f>
        <v>#DIV/0!</v>
      </c>
      <c r="BH21" s="284" t="e">
        <f t="shared" si="18"/>
        <v>#DIV/0!</v>
      </c>
      <c r="BI21" s="46"/>
      <c r="BL21" s="58">
        <v>44019</v>
      </c>
      <c r="BM21" s="46" t="s">
        <v>7</v>
      </c>
      <c r="BN21" s="46"/>
      <c r="BO21" s="223" t="e">
        <f>#REF!</f>
        <v>#REF!</v>
      </c>
      <c r="BP21" s="223" t="e">
        <f>#REF!</f>
        <v>#REF!</v>
      </c>
      <c r="BQ21" s="223" t="e">
        <f>#REF!</f>
        <v>#REF!</v>
      </c>
      <c r="BR21" s="144"/>
      <c r="BS21" s="144"/>
      <c r="BT21" s="144"/>
      <c r="BU21" s="144"/>
      <c r="BV21" s="144"/>
      <c r="BW21" s="144"/>
      <c r="BX21" s="144" t="e">
        <f t="shared" si="6"/>
        <v>#REF!</v>
      </c>
      <c r="BY21" s="144" t="e">
        <f t="shared" si="7"/>
        <v>#REF!</v>
      </c>
    </row>
    <row r="22" spans="1:155" s="54" customFormat="1" ht="16" x14ac:dyDescent="0.2">
      <c r="A22" s="58">
        <v>44021</v>
      </c>
      <c r="B22" s="217"/>
      <c r="C22" s="46" t="e">
        <f>#REF!</f>
        <v>#REF!</v>
      </c>
      <c r="D22" s="185" t="s">
        <v>7</v>
      </c>
      <c r="E22" s="46" t="e">
        <f t="shared" si="0"/>
        <v>#REF!</v>
      </c>
      <c r="F22" s="202" t="e">
        <f>#REF!</f>
        <v>#REF!</v>
      </c>
      <c r="G22" s="202" t="e">
        <f>#REF!</f>
        <v>#REF!</v>
      </c>
      <c r="H22" s="202"/>
      <c r="I22" s="202"/>
      <c r="J22" s="202"/>
      <c r="K22" s="202"/>
      <c r="L22" s="202"/>
      <c r="M22" s="202"/>
      <c r="N22" s="202"/>
      <c r="O22" s="191"/>
      <c r="P22" s="80" t="e">
        <f t="shared" si="14"/>
        <v>#REF!</v>
      </c>
      <c r="Q22" s="80" t="e">
        <f t="shared" si="15"/>
        <v>#REF!</v>
      </c>
      <c r="R22" s="79" t="e">
        <f t="shared" si="16"/>
        <v>#REF!</v>
      </c>
      <c r="S22" s="79" t="e">
        <f t="shared" si="2"/>
        <v>#REF!</v>
      </c>
      <c r="T22" s="79"/>
      <c r="U22" s="79"/>
      <c r="V22" s="58">
        <v>44021</v>
      </c>
      <c r="W22" s="46" t="s">
        <v>7</v>
      </c>
      <c r="X22" s="272" t="e">
        <f t="shared" si="4"/>
        <v>#REF!</v>
      </c>
      <c r="Y22" s="196" t="e">
        <f>#REF!</f>
        <v>#REF!</v>
      </c>
      <c r="Z22" s="196" t="e">
        <f>#REF!</f>
        <v>#REF!</v>
      </c>
      <c r="AA22" s="196"/>
      <c r="AB22" s="197"/>
      <c r="AC22" s="197"/>
      <c r="AD22" s="197"/>
      <c r="AE22" s="197"/>
      <c r="AF22" s="197"/>
      <c r="AG22" s="197"/>
      <c r="AH22" s="197"/>
      <c r="AI22" s="48"/>
      <c r="AJ22" s="48"/>
      <c r="AK22" s="48"/>
      <c r="AL22" s="48"/>
      <c r="AM22" s="47" t="e">
        <f t="shared" si="13"/>
        <v>#REF!</v>
      </c>
      <c r="AN22" s="47" t="e">
        <f t="shared" si="17"/>
        <v>#REF!</v>
      </c>
      <c r="AO22" s="137"/>
      <c r="AP22" s="135"/>
      <c r="AQ22" s="135"/>
      <c r="AR22" s="58">
        <v>44021</v>
      </c>
      <c r="AS22" s="46" t="s">
        <v>7</v>
      </c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 t="e">
        <f>AVERAGE(AT22:BD22)</f>
        <v>#DIV/0!</v>
      </c>
      <c r="BF22" s="141" t="e">
        <f>STDEV(AT22:BD22)</f>
        <v>#DIV/0!</v>
      </c>
      <c r="BG22" s="284" t="e">
        <f t="shared" si="18"/>
        <v>#DIV/0!</v>
      </c>
      <c r="BH22" s="284" t="e">
        <f t="shared" si="18"/>
        <v>#DIV/0!</v>
      </c>
      <c r="BI22" s="46"/>
      <c r="BL22" s="58">
        <v>44021</v>
      </c>
      <c r="BM22" s="46" t="s">
        <v>7</v>
      </c>
      <c r="BN22" s="46"/>
      <c r="BO22" s="223" t="e">
        <f>#REF!</f>
        <v>#REF!</v>
      </c>
      <c r="BP22" s="223" t="e">
        <f>#REF!</f>
        <v>#REF!</v>
      </c>
      <c r="BQ22" s="223" t="e">
        <f>#REF!</f>
        <v>#REF!</v>
      </c>
      <c r="BR22" s="144"/>
      <c r="BS22" s="144"/>
      <c r="BT22" s="144"/>
      <c r="BU22" s="144"/>
      <c r="BV22" s="144"/>
      <c r="BW22" s="144"/>
      <c r="BX22" s="144" t="e">
        <f t="shared" si="6"/>
        <v>#REF!</v>
      </c>
      <c r="BY22" s="144" t="e">
        <f t="shared" si="7"/>
        <v>#REF!</v>
      </c>
    </row>
    <row r="23" spans="1:155" s="54" customFormat="1" ht="16" x14ac:dyDescent="0.2">
      <c r="A23" s="58">
        <v>44024</v>
      </c>
      <c r="B23" s="217"/>
      <c r="C23" s="46" t="e">
        <f>#REF!</f>
        <v>#REF!</v>
      </c>
      <c r="D23" s="185" t="s">
        <v>7</v>
      </c>
      <c r="E23" s="46" t="e">
        <f t="shared" si="0"/>
        <v>#REF!</v>
      </c>
      <c r="F23" s="202" t="e">
        <f>#REF!</f>
        <v>#REF!</v>
      </c>
      <c r="G23" s="202" t="e">
        <f>#REF!</f>
        <v>#REF!</v>
      </c>
      <c r="H23" s="202"/>
      <c r="I23" s="202"/>
      <c r="J23" s="202"/>
      <c r="K23" s="202"/>
      <c r="L23" s="202"/>
      <c r="M23" s="202"/>
      <c r="N23" s="202"/>
      <c r="O23" s="191"/>
      <c r="P23" s="80" t="e">
        <f t="shared" si="14"/>
        <v>#REF!</v>
      </c>
      <c r="Q23" s="80" t="e">
        <f t="shared" si="15"/>
        <v>#REF!</v>
      </c>
      <c r="R23" s="79" t="e">
        <f t="shared" si="16"/>
        <v>#REF!</v>
      </c>
      <c r="S23" s="79" t="e">
        <f t="shared" si="2"/>
        <v>#REF!</v>
      </c>
      <c r="T23" s="79"/>
      <c r="U23" s="79"/>
      <c r="V23" s="58">
        <v>44024</v>
      </c>
      <c r="W23" s="46" t="s">
        <v>7</v>
      </c>
      <c r="X23" s="272" t="e">
        <f t="shared" si="4"/>
        <v>#REF!</v>
      </c>
      <c r="Y23" s="196" t="e">
        <f>#REF!</f>
        <v>#REF!</v>
      </c>
      <c r="Z23" s="196" t="e">
        <f>#REF!</f>
        <v>#REF!</v>
      </c>
      <c r="AA23" s="196"/>
      <c r="AB23" s="197"/>
      <c r="AC23" s="197"/>
      <c r="AD23" s="197"/>
      <c r="AE23" s="197"/>
      <c r="AF23" s="197"/>
      <c r="AG23" s="197"/>
      <c r="AH23" s="197"/>
      <c r="AI23" s="48"/>
      <c r="AJ23" s="48"/>
      <c r="AK23" s="48"/>
      <c r="AL23" s="48"/>
      <c r="AM23" s="47" t="e">
        <f t="shared" si="13"/>
        <v>#REF!</v>
      </c>
      <c r="AN23" s="47" t="e">
        <f t="shared" si="17"/>
        <v>#REF!</v>
      </c>
      <c r="AO23" s="137"/>
      <c r="AP23" s="135"/>
      <c r="AQ23" s="135"/>
      <c r="AR23" s="58">
        <v>44024</v>
      </c>
      <c r="AS23" s="46" t="s">
        <v>7</v>
      </c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 t="e">
        <f>AVERAGE(AT23:BD23)</f>
        <v>#DIV/0!</v>
      </c>
      <c r="BF23" s="141" t="e">
        <f>STDEV(AT23:BD23)</f>
        <v>#DIV/0!</v>
      </c>
      <c r="BG23" s="284" t="e">
        <f t="shared" si="18"/>
        <v>#DIV/0!</v>
      </c>
      <c r="BH23" s="284" t="e">
        <f t="shared" si="18"/>
        <v>#DIV/0!</v>
      </c>
      <c r="BI23" s="46"/>
      <c r="BL23" s="58">
        <v>44024</v>
      </c>
      <c r="BM23" s="46" t="s">
        <v>7</v>
      </c>
      <c r="BN23" s="46"/>
      <c r="BO23" s="223" t="e">
        <f>#REF!</f>
        <v>#REF!</v>
      </c>
      <c r="BP23" s="223" t="e">
        <f>#REF!</f>
        <v>#REF!</v>
      </c>
      <c r="BQ23" s="223" t="e">
        <f>#REF!</f>
        <v>#REF!</v>
      </c>
      <c r="BR23" s="144"/>
      <c r="BS23" s="144"/>
      <c r="BT23" s="144"/>
      <c r="BU23" s="144"/>
      <c r="BV23" s="144"/>
      <c r="BW23" s="144"/>
      <c r="BX23" s="144" t="e">
        <f t="shared" si="6"/>
        <v>#REF!</v>
      </c>
      <c r="BY23" s="144" t="e">
        <f t="shared" si="7"/>
        <v>#REF!</v>
      </c>
    </row>
    <row r="24" spans="1:155" s="54" customFormat="1" ht="16" x14ac:dyDescent="0.2">
      <c r="A24" s="58">
        <v>44025</v>
      </c>
      <c r="B24" s="217"/>
      <c r="C24" s="46" t="e">
        <f>#REF!</f>
        <v>#REF!</v>
      </c>
      <c r="D24" s="185" t="s">
        <v>7</v>
      </c>
      <c r="E24" s="46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/>
      <c r="J24" s="202"/>
      <c r="K24" s="202"/>
      <c r="L24" s="202"/>
      <c r="M24" s="202"/>
      <c r="N24" s="202"/>
      <c r="O24" s="191"/>
      <c r="P24" s="80" t="e">
        <f t="shared" si="14"/>
        <v>#REF!</v>
      </c>
      <c r="Q24" s="80" t="e">
        <f t="shared" si="15"/>
        <v>#REF!</v>
      </c>
      <c r="R24" s="79" t="e">
        <f t="shared" si="16"/>
        <v>#REF!</v>
      </c>
      <c r="S24" s="79" t="e">
        <f t="shared" si="2"/>
        <v>#REF!</v>
      </c>
      <c r="T24" s="79"/>
      <c r="U24" s="79"/>
      <c r="V24" s="58">
        <v>44025</v>
      </c>
      <c r="W24" s="46" t="s">
        <v>7</v>
      </c>
      <c r="X24" s="272" t="e">
        <f t="shared" si="4"/>
        <v>#REF!</v>
      </c>
      <c r="Y24" s="196" t="e">
        <f>#REF!</f>
        <v>#REF!</v>
      </c>
      <c r="Z24" s="196" t="e">
        <f>#REF!</f>
        <v>#REF!</v>
      </c>
      <c r="AA24" s="196" t="e">
        <f>#REF!</f>
        <v>#REF!</v>
      </c>
      <c r="AB24" s="197"/>
      <c r="AC24" s="197"/>
      <c r="AD24" s="197"/>
      <c r="AE24" s="197"/>
      <c r="AF24" s="197"/>
      <c r="AG24" s="197"/>
      <c r="AH24" s="197"/>
      <c r="AI24" s="48"/>
      <c r="AJ24" s="48"/>
      <c r="AK24" s="48"/>
      <c r="AL24" s="48"/>
      <c r="AM24" s="47" t="e">
        <f t="shared" si="13"/>
        <v>#REF!</v>
      </c>
      <c r="AN24" s="47" t="e">
        <f t="shared" si="17"/>
        <v>#REF!</v>
      </c>
      <c r="AO24" s="137"/>
      <c r="AP24" s="135"/>
      <c r="AQ24" s="135"/>
      <c r="AR24" s="58">
        <v>44025</v>
      </c>
      <c r="AS24" s="46" t="s">
        <v>7</v>
      </c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 t="e">
        <f>AVERAGE(AT24:BD24)</f>
        <v>#DIV/0!</v>
      </c>
      <c r="BF24" s="141" t="e">
        <f>STDEV(AT24:BD24)</f>
        <v>#DIV/0!</v>
      </c>
      <c r="BG24" s="284" t="e">
        <f t="shared" si="18"/>
        <v>#DIV/0!</v>
      </c>
      <c r="BH24" s="284" t="e">
        <f t="shared" si="18"/>
        <v>#DIV/0!</v>
      </c>
      <c r="BI24" s="46"/>
      <c r="BL24" s="58">
        <v>44025</v>
      </c>
      <c r="BM24" s="46" t="s">
        <v>7</v>
      </c>
      <c r="BN24" s="46"/>
      <c r="BO24" s="223" t="e">
        <f>#REF!</f>
        <v>#REF!</v>
      </c>
      <c r="BP24" s="223" t="e">
        <f>#REF!</f>
        <v>#REF!</v>
      </c>
      <c r="BQ24" s="223" t="e">
        <f>#REF!</f>
        <v>#REF!</v>
      </c>
      <c r="BR24" s="144"/>
      <c r="BS24" s="144"/>
      <c r="BT24" s="144"/>
      <c r="BU24" s="144"/>
      <c r="BV24" s="144"/>
      <c r="BW24" s="144"/>
      <c r="BX24" s="144" t="e">
        <f t="shared" si="6"/>
        <v>#REF!</v>
      </c>
      <c r="BY24" s="144" t="e">
        <f t="shared" si="7"/>
        <v>#REF!</v>
      </c>
    </row>
    <row r="25" spans="1:155" s="46" customFormat="1" ht="16" x14ac:dyDescent="0.2">
      <c r="A25" s="58">
        <v>44027</v>
      </c>
      <c r="B25" s="217"/>
      <c r="C25" s="46" t="e">
        <f>#REF!</f>
        <v>#REF!</v>
      </c>
      <c r="D25" s="185" t="s">
        <v>7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/>
      <c r="J25" s="202"/>
      <c r="K25" s="202"/>
      <c r="L25" s="202"/>
      <c r="M25" s="202"/>
      <c r="N25" s="202"/>
      <c r="O25" s="191"/>
      <c r="P25" s="80" t="e">
        <f t="shared" si="14"/>
        <v>#REF!</v>
      </c>
      <c r="Q25" s="80" t="e">
        <f t="shared" si="15"/>
        <v>#REF!</v>
      </c>
      <c r="R25" s="79" t="e">
        <f t="shared" si="16"/>
        <v>#REF!</v>
      </c>
      <c r="S25" s="79" t="e">
        <f t="shared" si="2"/>
        <v>#REF!</v>
      </c>
      <c r="T25" s="79"/>
      <c r="U25" s="79"/>
      <c r="V25" s="58">
        <f>A25</f>
        <v>44027</v>
      </c>
      <c r="W25" s="46" t="s">
        <v>7</v>
      </c>
      <c r="X25" s="272" t="e">
        <f t="shared" si="4"/>
        <v>#REF!</v>
      </c>
      <c r="Y25" s="196" t="e">
        <f>#REF!</f>
        <v>#REF!</v>
      </c>
      <c r="Z25" s="196" t="e">
        <f>#REF!</f>
        <v>#REF!</v>
      </c>
      <c r="AA25" s="196" t="e">
        <f>#REF!</f>
        <v>#REF!</v>
      </c>
      <c r="AB25" s="197"/>
      <c r="AC25" s="197"/>
      <c r="AD25" s="197"/>
      <c r="AE25" s="197"/>
      <c r="AF25" s="197"/>
      <c r="AG25" s="197"/>
      <c r="AH25" s="197"/>
      <c r="AI25" s="48"/>
      <c r="AJ25" s="48"/>
      <c r="AK25" s="48"/>
      <c r="AL25" s="48"/>
      <c r="AM25" s="47" t="e">
        <f t="shared" si="13"/>
        <v>#REF!</v>
      </c>
      <c r="AN25" s="47" t="e">
        <f t="shared" si="17"/>
        <v>#REF!</v>
      </c>
      <c r="AO25" s="137"/>
      <c r="AP25" s="135"/>
      <c r="AQ25" s="135"/>
      <c r="AR25" s="58">
        <f>A25</f>
        <v>44027</v>
      </c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284"/>
      <c r="BH25" s="284"/>
      <c r="BL25" s="58">
        <v>44027</v>
      </c>
      <c r="BM25" s="46" t="s">
        <v>7</v>
      </c>
      <c r="BO25" s="223" t="e">
        <f>#REF!</f>
        <v>#REF!</v>
      </c>
      <c r="BP25" s="223" t="e">
        <f>#REF!</f>
        <v>#REF!</v>
      </c>
      <c r="BQ25" s="223" t="e">
        <f>#REF!</f>
        <v>#REF!</v>
      </c>
      <c r="BR25" s="144"/>
      <c r="BS25" s="144"/>
      <c r="BT25" s="144"/>
      <c r="BU25" s="144"/>
      <c r="BV25" s="144"/>
      <c r="BW25" s="144"/>
      <c r="BX25" s="144" t="e">
        <f t="shared" si="6"/>
        <v>#REF!</v>
      </c>
      <c r="BY25" s="144" t="e">
        <f t="shared" si="7"/>
        <v>#REF!</v>
      </c>
    </row>
    <row r="26" spans="1:155" s="54" customFormat="1" ht="16" x14ac:dyDescent="0.2">
      <c r="A26" s="58">
        <v>44029</v>
      </c>
      <c r="B26" s="217"/>
      <c r="C26" s="46" t="e">
        <f>#REF!</f>
        <v>#REF!</v>
      </c>
      <c r="D26" s="185" t="s">
        <v>7</v>
      </c>
      <c r="E26" s="46" t="e">
        <f>S26/R26</f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/>
      <c r="J26" s="202"/>
      <c r="K26" s="202"/>
      <c r="L26" s="202"/>
      <c r="M26" s="202"/>
      <c r="N26" s="202"/>
      <c r="O26" s="191"/>
      <c r="P26" s="80" t="e">
        <f t="shared" si="14"/>
        <v>#REF!</v>
      </c>
      <c r="Q26" s="80" t="e">
        <f t="shared" si="15"/>
        <v>#REF!</v>
      </c>
      <c r="R26" s="79" t="e">
        <f t="shared" si="16"/>
        <v>#REF!</v>
      </c>
      <c r="S26" s="79" t="e">
        <f t="shared" si="2"/>
        <v>#REF!</v>
      </c>
      <c r="T26" s="79"/>
      <c r="U26" s="79"/>
      <c r="V26" s="58">
        <v>44029</v>
      </c>
      <c r="W26" s="46" t="s">
        <v>7</v>
      </c>
      <c r="X26" s="272" t="e">
        <f t="shared" si="4"/>
        <v>#REF!</v>
      </c>
      <c r="Y26" s="196" t="e">
        <f>#REF!</f>
        <v>#REF!</v>
      </c>
      <c r="Z26" s="196" t="e">
        <f>#REF!</f>
        <v>#REF!</v>
      </c>
      <c r="AA26" s="196" t="e">
        <f>#REF!</f>
        <v>#REF!</v>
      </c>
      <c r="AB26" s="197"/>
      <c r="AC26" s="197"/>
      <c r="AD26" s="197"/>
      <c r="AE26" s="197"/>
      <c r="AF26" s="197"/>
      <c r="AG26" s="197"/>
      <c r="AH26" s="197"/>
      <c r="AI26" s="48"/>
      <c r="AJ26" s="48"/>
      <c r="AK26" s="48"/>
      <c r="AL26" s="48"/>
      <c r="AM26" s="47" t="e">
        <f t="shared" si="13"/>
        <v>#REF!</v>
      </c>
      <c r="AN26" s="47" t="e">
        <f t="shared" si="17"/>
        <v>#REF!</v>
      </c>
      <c r="AO26" s="137"/>
      <c r="AP26" s="135"/>
      <c r="AQ26" s="135"/>
      <c r="AR26" s="58">
        <v>44029</v>
      </c>
      <c r="AS26" s="46" t="s">
        <v>7</v>
      </c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 t="e">
        <f>AVERAGE(AT26:BD26)</f>
        <v>#DIV/0!</v>
      </c>
      <c r="BF26" s="141" t="e">
        <f>STDEV(AT26:BD26)</f>
        <v>#DIV/0!</v>
      </c>
      <c r="BG26" s="284" t="e">
        <f>BE26/10^6</f>
        <v>#DIV/0!</v>
      </c>
      <c r="BH26" s="284" t="e">
        <f>BF26/10^6</f>
        <v>#DIV/0!</v>
      </c>
      <c r="BI26" s="46"/>
      <c r="BL26" s="58">
        <v>44029</v>
      </c>
      <c r="BM26" s="46" t="s">
        <v>7</v>
      </c>
      <c r="BN26" s="46"/>
      <c r="BO26" s="223" t="e">
        <f>#REF!</f>
        <v>#REF!</v>
      </c>
      <c r="BP26" s="223" t="e">
        <f>#REF!</f>
        <v>#REF!</v>
      </c>
      <c r="BQ26" s="223" t="e">
        <f>#REF!</f>
        <v>#REF!</v>
      </c>
      <c r="BR26" s="144"/>
      <c r="BS26" s="144"/>
      <c r="BT26" s="144"/>
      <c r="BU26" s="144"/>
      <c r="BV26" s="144"/>
      <c r="BW26" s="144"/>
      <c r="BX26" s="144" t="e">
        <f t="shared" si="6"/>
        <v>#REF!</v>
      </c>
      <c r="BY26" s="144" t="e">
        <f t="shared" si="7"/>
        <v>#REF!</v>
      </c>
    </row>
    <row r="27" spans="1:155" s="288" customFormat="1" ht="16" x14ac:dyDescent="0.2">
      <c r="A27" s="58">
        <v>44031</v>
      </c>
      <c r="B27" s="217"/>
      <c r="C27" s="46" t="e">
        <f>#REF!</f>
        <v>#REF!</v>
      </c>
      <c r="D27" s="185" t="s">
        <v>7</v>
      </c>
      <c r="E27" s="46" t="e">
        <f>S27/R27</f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/>
      <c r="J27" s="202"/>
      <c r="K27" s="202"/>
      <c r="L27" s="202"/>
      <c r="M27" s="202"/>
      <c r="N27" s="202"/>
      <c r="O27" s="191"/>
      <c r="P27" s="80" t="e">
        <f t="shared" si="14"/>
        <v>#REF!</v>
      </c>
      <c r="Q27" s="80" t="e">
        <f t="shared" si="15"/>
        <v>#REF!</v>
      </c>
      <c r="R27" s="79" t="e">
        <f t="shared" si="16"/>
        <v>#REF!</v>
      </c>
      <c r="S27" s="79" t="e">
        <f t="shared" si="2"/>
        <v>#REF!</v>
      </c>
      <c r="T27" s="79"/>
      <c r="U27" s="79"/>
      <c r="V27" s="58">
        <v>44031</v>
      </c>
      <c r="W27" s="46" t="s">
        <v>7</v>
      </c>
      <c r="X27" s="272" t="e">
        <f t="shared" si="4"/>
        <v>#REF!</v>
      </c>
      <c r="Y27" s="196" t="e">
        <f>#REF!</f>
        <v>#REF!</v>
      </c>
      <c r="Z27" s="196" t="e">
        <f>#REF!</f>
        <v>#REF!</v>
      </c>
      <c r="AA27" s="196" t="e">
        <f>#REF!</f>
        <v>#REF!</v>
      </c>
      <c r="AB27" s="197"/>
      <c r="AC27" s="197"/>
      <c r="AD27" s="197"/>
      <c r="AE27" s="197"/>
      <c r="AF27" s="197"/>
      <c r="AG27" s="197"/>
      <c r="AH27" s="197"/>
      <c r="AI27" s="48"/>
      <c r="AJ27" s="48"/>
      <c r="AK27" s="48"/>
      <c r="AL27" s="48"/>
      <c r="AM27" s="47" t="e">
        <f t="shared" si="13"/>
        <v>#REF!</v>
      </c>
      <c r="AN27" s="47" t="e">
        <f t="shared" si="17"/>
        <v>#REF!</v>
      </c>
      <c r="AO27" s="137"/>
      <c r="AP27" s="135"/>
      <c r="AQ27" s="135"/>
      <c r="AR27" s="58">
        <v>44031</v>
      </c>
      <c r="AS27" s="46" t="s">
        <v>7</v>
      </c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 t="e">
        <f>AVERAGE(AT27:BD27)</f>
        <v>#DIV/0!</v>
      </c>
      <c r="BF27" s="141" t="e">
        <f>STDEV(AT27:BD27)</f>
        <v>#DIV/0!</v>
      </c>
      <c r="BG27" s="286"/>
      <c r="BH27" s="286"/>
      <c r="BI27" s="287"/>
      <c r="BJ27" s="287"/>
      <c r="BK27" s="287"/>
      <c r="BL27" s="58">
        <v>44031</v>
      </c>
      <c r="BM27" s="46" t="s">
        <v>7</v>
      </c>
      <c r="BN27" s="46"/>
      <c r="BO27" s="223" t="e">
        <f>#REF!</f>
        <v>#REF!</v>
      </c>
      <c r="BP27" s="223" t="e">
        <f>#REF!</f>
        <v>#REF!</v>
      </c>
      <c r="BQ27" s="223" t="e">
        <f>#REF!</f>
        <v>#REF!</v>
      </c>
      <c r="BR27" s="144"/>
      <c r="BS27" s="144"/>
      <c r="BT27" s="144"/>
      <c r="BU27" s="144"/>
      <c r="BV27" s="144"/>
      <c r="BW27" s="144"/>
      <c r="BX27" s="144" t="e">
        <f t="shared" si="6"/>
        <v>#REF!</v>
      </c>
      <c r="BY27" s="144" t="e">
        <f t="shared" si="7"/>
        <v>#REF!</v>
      </c>
    </row>
    <row r="28" spans="1:155" s="46" customFormat="1" ht="16" x14ac:dyDescent="0.2">
      <c r="A28" s="58">
        <v>44033</v>
      </c>
      <c r="B28" s="217"/>
      <c r="C28" s="46" t="e">
        <f>#REF!</f>
        <v>#REF!</v>
      </c>
      <c r="D28" s="185" t="s">
        <v>7</v>
      </c>
      <c r="F28" s="202" t="e">
        <f>#REF!</f>
        <v>#REF!</v>
      </c>
      <c r="G28" s="202"/>
      <c r="H28" s="202"/>
      <c r="I28" s="202"/>
      <c r="J28" s="202"/>
      <c r="K28" s="202"/>
      <c r="L28" s="202"/>
      <c r="M28" s="202"/>
      <c r="N28" s="202"/>
      <c r="O28" s="191"/>
      <c r="P28" s="80" t="e">
        <f t="shared" si="14"/>
        <v>#REF!</v>
      </c>
      <c r="Q28" s="80" t="e">
        <f t="shared" si="15"/>
        <v>#REF!</v>
      </c>
      <c r="R28" s="79" t="e">
        <f t="shared" si="16"/>
        <v>#REF!</v>
      </c>
      <c r="S28" s="79" t="e">
        <f t="shared" si="2"/>
        <v>#REF!</v>
      </c>
      <c r="T28" s="79"/>
      <c r="U28" s="79"/>
      <c r="V28" s="58">
        <f>A28</f>
        <v>44033</v>
      </c>
      <c r="W28" s="46" t="s">
        <v>7</v>
      </c>
      <c r="X28" s="272" t="e">
        <f t="shared" si="4"/>
        <v>#REF!</v>
      </c>
      <c r="Y28" s="196" t="e">
        <f>#REF!</f>
        <v>#REF!</v>
      </c>
      <c r="Z28" s="196"/>
      <c r="AA28" s="196"/>
      <c r="AB28" s="197"/>
      <c r="AC28" s="197"/>
      <c r="AD28" s="197"/>
      <c r="AE28" s="197"/>
      <c r="AF28" s="197"/>
      <c r="AG28" s="197"/>
      <c r="AH28" s="197"/>
      <c r="AI28" s="48"/>
      <c r="AJ28" s="48"/>
      <c r="AK28" s="48"/>
      <c r="AL28" s="48"/>
      <c r="AM28" s="47" t="e">
        <f t="shared" si="13"/>
        <v>#REF!</v>
      </c>
      <c r="AN28" s="47" t="e">
        <f t="shared" si="17"/>
        <v>#REF!</v>
      </c>
      <c r="AO28" s="137"/>
      <c r="AP28" s="135"/>
      <c r="AQ28" s="135"/>
      <c r="AR28" s="58">
        <f t="shared" ref="AR28:AR36" si="19">A28</f>
        <v>44033</v>
      </c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284"/>
      <c r="BH28" s="284"/>
      <c r="BL28" s="58">
        <v>44033</v>
      </c>
      <c r="BM28" s="46" t="s">
        <v>7</v>
      </c>
      <c r="BO28" s="223"/>
      <c r="BP28" s="223"/>
      <c r="BQ28" s="223" t="e">
        <f>#REF!</f>
        <v>#REF!</v>
      </c>
      <c r="BR28" s="144"/>
      <c r="BS28" s="144"/>
      <c r="BT28" s="144"/>
      <c r="BU28" s="144"/>
      <c r="BV28" s="144"/>
      <c r="BW28" s="144"/>
      <c r="BX28" s="144" t="e">
        <f t="shared" si="6"/>
        <v>#REF!</v>
      </c>
      <c r="BY28" s="144" t="e">
        <f t="shared" si="7"/>
        <v>#REF!</v>
      </c>
    </row>
    <row r="29" spans="1:155" ht="16" x14ac:dyDescent="0.2">
      <c r="A29" s="58">
        <v>44035</v>
      </c>
      <c r="B29" s="217"/>
      <c r="C29" s="46" t="e">
        <f>#REF!</f>
        <v>#REF!</v>
      </c>
      <c r="D29" s="185" t="s">
        <v>7</v>
      </c>
      <c r="E29" s="46" t="e">
        <f t="shared" ref="E29:E68" si="20">S29/R29</f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/>
      <c r="J29" s="202"/>
      <c r="K29" s="202"/>
      <c r="L29" s="202"/>
      <c r="M29" s="202"/>
      <c r="N29" s="202"/>
      <c r="O29" s="191"/>
      <c r="P29" s="80" t="e">
        <f t="shared" si="14"/>
        <v>#REF!</v>
      </c>
      <c r="Q29" s="80" t="e">
        <f t="shared" si="15"/>
        <v>#REF!</v>
      </c>
      <c r="R29" s="79" t="e">
        <f t="shared" si="16"/>
        <v>#REF!</v>
      </c>
      <c r="S29" s="79" t="e">
        <f t="shared" si="2"/>
        <v>#REF!</v>
      </c>
      <c r="T29" s="79"/>
      <c r="U29" s="79"/>
      <c r="V29" s="58">
        <f>A29</f>
        <v>44035</v>
      </c>
      <c r="W29" s="46" t="s">
        <v>7</v>
      </c>
      <c r="X29" s="272" t="e">
        <f>AN29/AM29</f>
        <v>#REF!</v>
      </c>
      <c r="Y29" s="196" t="e">
        <f>#REF!</f>
        <v>#REF!</v>
      </c>
      <c r="Z29" s="196" t="e">
        <f>#REF!</f>
        <v>#REF!</v>
      </c>
      <c r="AA29" s="196" t="e">
        <f>#REF!</f>
        <v>#REF!</v>
      </c>
      <c r="AB29" s="197"/>
      <c r="AC29" s="197"/>
      <c r="AD29" s="197"/>
      <c r="AE29" s="197"/>
      <c r="AF29" s="197"/>
      <c r="AG29" s="197"/>
      <c r="AH29" s="197"/>
      <c r="AI29" s="48"/>
      <c r="AJ29" s="48"/>
      <c r="AK29" s="48"/>
      <c r="AL29" s="48"/>
      <c r="AM29" s="47" t="e">
        <f t="shared" si="13"/>
        <v>#REF!</v>
      </c>
      <c r="AN29" s="47" t="e">
        <f t="shared" si="17"/>
        <v>#REF!</v>
      </c>
      <c r="AO29" s="137"/>
      <c r="AP29" s="135"/>
      <c r="AQ29" s="135"/>
      <c r="AR29" s="58">
        <f t="shared" si="19"/>
        <v>44035</v>
      </c>
      <c r="AS29" s="46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284"/>
      <c r="BH29" s="284"/>
      <c r="BI29" s="46"/>
      <c r="BJ29" s="46"/>
      <c r="BK29" s="46"/>
      <c r="BL29" s="58">
        <v>44035</v>
      </c>
      <c r="BM29" s="46" t="s">
        <v>7</v>
      </c>
      <c r="BN29" s="46"/>
      <c r="BO29" s="223" t="e">
        <f>#REF!</f>
        <v>#REF!</v>
      </c>
      <c r="BP29" s="223" t="e">
        <f>#REF!</f>
        <v>#REF!</v>
      </c>
      <c r="BQ29" s="223" t="e">
        <f>#REF!</f>
        <v>#REF!</v>
      </c>
      <c r="BR29" s="144"/>
      <c r="BS29" s="144"/>
      <c r="BT29" s="144"/>
      <c r="BU29" s="144"/>
      <c r="BV29" s="144"/>
      <c r="BW29" s="144"/>
      <c r="BX29" s="144" t="e">
        <f t="shared" si="6"/>
        <v>#REF!</v>
      </c>
      <c r="BY29" s="144" t="e">
        <f t="shared" si="7"/>
        <v>#REF!</v>
      </c>
      <c r="BZ29" s="46"/>
      <c r="CA29" s="46"/>
      <c r="CB29" s="46"/>
      <c r="CC29" s="46"/>
      <c r="CD29" s="46"/>
      <c r="CE29" s="46"/>
      <c r="CF29" s="46"/>
      <c r="CG29" s="46" t="s">
        <v>123</v>
      </c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</row>
    <row r="30" spans="1:155" s="46" customFormat="1" ht="16" x14ac:dyDescent="0.2">
      <c r="A30" s="58">
        <v>44037</v>
      </c>
      <c r="B30" s="217"/>
      <c r="C30" s="46" t="e">
        <f>#REF!</f>
        <v>#REF!</v>
      </c>
      <c r="D30" s="185" t="s">
        <v>7</v>
      </c>
      <c r="E30" s="46" t="e">
        <f t="shared" si="2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/>
      <c r="J30" s="202"/>
      <c r="K30" s="202"/>
      <c r="L30" s="202"/>
      <c r="M30" s="202"/>
      <c r="N30" s="202"/>
      <c r="O30" s="191"/>
      <c r="P30" s="80" t="e">
        <f t="shared" si="14"/>
        <v>#REF!</v>
      </c>
      <c r="Q30" s="80" t="e">
        <f t="shared" si="15"/>
        <v>#REF!</v>
      </c>
      <c r="R30" s="79" t="e">
        <f t="shared" ref="R30:R37" si="21">P30*1000</f>
        <v>#REF!</v>
      </c>
      <c r="S30" s="79" t="e">
        <f t="shared" si="2"/>
        <v>#REF!</v>
      </c>
      <c r="T30" s="79"/>
      <c r="U30" s="79"/>
      <c r="V30" s="58">
        <f>A30</f>
        <v>44037</v>
      </c>
      <c r="W30" s="46" t="s">
        <v>7</v>
      </c>
      <c r="X30" s="272" t="e">
        <f t="shared" si="4"/>
        <v>#REF!</v>
      </c>
      <c r="Y30" s="196" t="e">
        <f>#REF!</f>
        <v>#REF!</v>
      </c>
      <c r="Z30" s="196" t="e">
        <f>#REF!</f>
        <v>#REF!</v>
      </c>
      <c r="AA30" s="196" t="e">
        <f>#REF!</f>
        <v>#REF!</v>
      </c>
      <c r="AB30" s="197"/>
      <c r="AC30" s="197"/>
      <c r="AD30" s="197"/>
      <c r="AE30" s="197"/>
      <c r="AF30" s="197"/>
      <c r="AG30" s="197"/>
      <c r="AH30" s="197"/>
      <c r="AI30" s="48"/>
      <c r="AJ30" s="48"/>
      <c r="AK30" s="48"/>
      <c r="AL30" s="48"/>
      <c r="AM30" s="47" t="e">
        <f t="shared" si="13"/>
        <v>#REF!</v>
      </c>
      <c r="AN30" s="47" t="e">
        <f t="shared" si="17"/>
        <v>#REF!</v>
      </c>
      <c r="AO30" s="137"/>
      <c r="AP30" s="135"/>
      <c r="AQ30" s="135"/>
      <c r="AR30" s="58">
        <f t="shared" si="19"/>
        <v>44037</v>
      </c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284"/>
      <c r="BH30" s="284"/>
      <c r="BL30" s="58">
        <v>44037</v>
      </c>
      <c r="BM30" s="46" t="s">
        <v>7</v>
      </c>
      <c r="BO30" s="223" t="e">
        <f>#REF!</f>
        <v>#REF!</v>
      </c>
      <c r="BP30" s="223" t="e">
        <f>#REF!</f>
        <v>#REF!</v>
      </c>
      <c r="BQ30" s="223" t="e">
        <f>#REF!</f>
        <v>#REF!</v>
      </c>
      <c r="BR30" s="144"/>
      <c r="BS30" s="144"/>
      <c r="BT30" s="144"/>
      <c r="BU30" s="144"/>
      <c r="BV30" s="144"/>
      <c r="BW30" s="144"/>
      <c r="BX30" s="144" t="e">
        <f t="shared" si="6"/>
        <v>#REF!</v>
      </c>
      <c r="BY30" s="144" t="e">
        <f t="shared" si="7"/>
        <v>#REF!</v>
      </c>
    </row>
    <row r="31" spans="1:155" s="46" customFormat="1" ht="16" x14ac:dyDescent="0.2">
      <c r="A31" s="58">
        <v>44039</v>
      </c>
      <c r="B31" s="217"/>
      <c r="C31" s="46" t="e">
        <f>#REF!</f>
        <v>#REF!</v>
      </c>
      <c r="D31" s="185" t="s">
        <v>7</v>
      </c>
      <c r="E31" s="46" t="e">
        <f t="shared" si="20"/>
        <v>#REF!</v>
      </c>
      <c r="F31" s="202" t="e">
        <f>#REF!</f>
        <v>#REF!</v>
      </c>
      <c r="G31" s="202" t="e">
        <f>#REF!</f>
        <v>#REF!</v>
      </c>
      <c r="H31" s="202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 t="shared" si="14"/>
        <v>#REF!</v>
      </c>
      <c r="Q31" s="80" t="e">
        <f t="shared" si="15"/>
        <v>#REF!</v>
      </c>
      <c r="R31" s="79" t="e">
        <f>P31*1000</f>
        <v>#REF!</v>
      </c>
      <c r="S31" s="79" t="e">
        <f t="shared" si="2"/>
        <v>#REF!</v>
      </c>
      <c r="T31" s="79"/>
      <c r="U31" s="79"/>
      <c r="V31" s="58">
        <f>A31</f>
        <v>44039</v>
      </c>
      <c r="W31" s="46" t="s">
        <v>7</v>
      </c>
      <c r="X31" s="272" t="e">
        <f t="shared" si="4"/>
        <v>#REF!</v>
      </c>
      <c r="Y31" s="196" t="e">
        <f>#REF!</f>
        <v>#REF!</v>
      </c>
      <c r="Z31" s="196" t="e">
        <f>#REF!</f>
        <v>#REF!</v>
      </c>
      <c r="AA31" s="196" t="e">
        <f>#REF!</f>
        <v>#REF!</v>
      </c>
      <c r="AB31" s="197"/>
      <c r="AC31" s="197"/>
      <c r="AD31" s="197"/>
      <c r="AE31" s="197"/>
      <c r="AF31" s="197"/>
      <c r="AG31" s="197"/>
      <c r="AH31" s="197"/>
      <c r="AI31" s="48"/>
      <c r="AJ31" s="48"/>
      <c r="AK31" s="48"/>
      <c r="AL31" s="48"/>
      <c r="AM31" s="47" t="e">
        <f t="shared" si="13"/>
        <v>#REF!</v>
      </c>
      <c r="AN31" s="47" t="e">
        <f t="shared" si="17"/>
        <v>#REF!</v>
      </c>
      <c r="AO31" s="137"/>
      <c r="AP31" s="135"/>
      <c r="AQ31" s="135"/>
      <c r="AR31" s="58">
        <f t="shared" si="19"/>
        <v>44039</v>
      </c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284"/>
      <c r="BH31" s="284"/>
      <c r="BL31" s="58">
        <v>44039</v>
      </c>
      <c r="BM31" s="46" t="s">
        <v>7</v>
      </c>
      <c r="BO31" s="223" t="e">
        <f>#REF!</f>
        <v>#REF!</v>
      </c>
      <c r="BP31" s="223" t="e">
        <f>#REF!</f>
        <v>#REF!</v>
      </c>
      <c r="BQ31" s="223" t="e">
        <f>#REF!</f>
        <v>#REF!</v>
      </c>
      <c r="BR31" s="144"/>
      <c r="BS31" s="144"/>
      <c r="BT31" s="144"/>
      <c r="BU31" s="144"/>
      <c r="BV31" s="144"/>
      <c r="BW31" s="144"/>
      <c r="BX31" s="144" t="e">
        <f t="shared" si="6"/>
        <v>#REF!</v>
      </c>
      <c r="BY31" s="144" t="e">
        <f t="shared" si="7"/>
        <v>#REF!</v>
      </c>
    </row>
    <row r="32" spans="1:155" s="46" customFormat="1" ht="16" x14ac:dyDescent="0.2">
      <c r="A32" s="58">
        <v>44041</v>
      </c>
      <c r="B32" s="217"/>
      <c r="C32" s="46" t="e">
        <f>#REF!</f>
        <v>#REF!</v>
      </c>
      <c r="D32" s="185" t="s">
        <v>7</v>
      </c>
      <c r="E32" s="46" t="e">
        <f t="shared" si="20"/>
        <v>#REF!</v>
      </c>
      <c r="F32" s="202" t="e">
        <f>#REF!</f>
        <v>#REF!</v>
      </c>
      <c r="G32" s="202" t="e">
        <f>#REF!</f>
        <v>#REF!</v>
      </c>
      <c r="H32" s="202" t="e">
        <f>#REF!</f>
        <v>#REF!</v>
      </c>
      <c r="I32" s="202"/>
      <c r="J32" s="202"/>
      <c r="K32" s="202"/>
      <c r="L32" s="202"/>
      <c r="M32" s="202"/>
      <c r="N32" s="202"/>
      <c r="O32" s="191"/>
      <c r="P32" s="80" t="e">
        <f t="shared" si="14"/>
        <v>#REF!</v>
      </c>
      <c r="Q32" s="80" t="e">
        <f t="shared" si="15"/>
        <v>#REF!</v>
      </c>
      <c r="R32" s="79" t="e">
        <f t="shared" si="21"/>
        <v>#REF!</v>
      </c>
      <c r="S32" s="79" t="e">
        <f t="shared" si="2"/>
        <v>#REF!</v>
      </c>
      <c r="T32" s="79"/>
      <c r="U32" s="79"/>
      <c r="V32" s="58">
        <f t="shared" ref="V32:V44" si="22">A32</f>
        <v>44041</v>
      </c>
      <c r="W32" s="46" t="s">
        <v>7</v>
      </c>
      <c r="X32" s="272" t="e">
        <f t="shared" si="4"/>
        <v>#REF!</v>
      </c>
      <c r="Y32" s="196" t="e">
        <f>#REF!</f>
        <v>#REF!</v>
      </c>
      <c r="Z32" s="196" t="e">
        <f>#REF!</f>
        <v>#REF!</v>
      </c>
      <c r="AA32" s="196" t="e">
        <f>#REF!</f>
        <v>#REF!</v>
      </c>
      <c r="AB32" s="197"/>
      <c r="AC32" s="197"/>
      <c r="AD32" s="197"/>
      <c r="AE32" s="197"/>
      <c r="AF32" s="197"/>
      <c r="AG32" s="197"/>
      <c r="AH32" s="197"/>
      <c r="AI32" s="48"/>
      <c r="AJ32" s="48"/>
      <c r="AK32" s="48"/>
      <c r="AL32" s="48"/>
      <c r="AM32" s="47" t="e">
        <f t="shared" si="13"/>
        <v>#REF!</v>
      </c>
      <c r="AN32" s="47" t="e">
        <f t="shared" si="17"/>
        <v>#REF!</v>
      </c>
      <c r="AO32" s="137" t="e">
        <f>#REF!/0.035</f>
        <v>#REF!</v>
      </c>
      <c r="AP32" s="135" t="e">
        <f t="shared" ref="AP32:AP67" si="23">$AO32*AM32</f>
        <v>#REF!</v>
      </c>
      <c r="AQ32" s="135" t="e">
        <f t="shared" ref="AQ32:AQ67" si="24">$AO32*AN32</f>
        <v>#REF!</v>
      </c>
      <c r="AR32" s="58">
        <f t="shared" si="19"/>
        <v>44041</v>
      </c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284"/>
      <c r="BH32" s="284"/>
      <c r="BL32" s="58">
        <f>V32</f>
        <v>44041</v>
      </c>
      <c r="BM32" s="46" t="s">
        <v>7</v>
      </c>
      <c r="BO32" s="223" t="e">
        <f>#REF!</f>
        <v>#REF!</v>
      </c>
      <c r="BP32" s="223" t="e">
        <f>#REF!</f>
        <v>#REF!</v>
      </c>
      <c r="BQ32" s="223" t="e">
        <f>#REF!</f>
        <v>#REF!</v>
      </c>
      <c r="BR32" s="144"/>
      <c r="BS32" s="144"/>
      <c r="BT32" s="144"/>
      <c r="BU32" s="144"/>
      <c r="BV32" s="144"/>
      <c r="BW32" s="144"/>
      <c r="BX32" s="144" t="e">
        <f t="shared" si="6"/>
        <v>#REF!</v>
      </c>
      <c r="BY32" s="144" t="e">
        <f t="shared" si="7"/>
        <v>#REF!</v>
      </c>
    </row>
    <row r="33" spans="1:77" s="46" customFormat="1" ht="16" x14ac:dyDescent="0.2">
      <c r="A33" s="58">
        <v>44043</v>
      </c>
      <c r="B33" s="217"/>
      <c r="C33" s="46" t="e">
        <f>#REF!</f>
        <v>#REF!</v>
      </c>
      <c r="D33" s="185" t="s">
        <v>7</v>
      </c>
      <c r="E33" s="46" t="e">
        <f t="shared" si="20"/>
        <v>#REF!</v>
      </c>
      <c r="F33" s="202" t="e">
        <f>#REF!</f>
        <v>#REF!</v>
      </c>
      <c r="G33" s="202" t="e">
        <f>#REF!</f>
        <v>#REF!</v>
      </c>
      <c r="H33" s="202" t="e">
        <f>#REF!</f>
        <v>#REF!</v>
      </c>
      <c r="I33" s="202"/>
      <c r="J33" s="202"/>
      <c r="K33" s="202"/>
      <c r="L33" s="202"/>
      <c r="M33" s="202"/>
      <c r="N33" s="202"/>
      <c r="O33" s="191"/>
      <c r="P33" s="80" t="e">
        <f t="shared" si="14"/>
        <v>#REF!</v>
      </c>
      <c r="Q33" s="80" t="e">
        <f t="shared" si="15"/>
        <v>#REF!</v>
      </c>
      <c r="R33" s="79" t="e">
        <f t="shared" si="21"/>
        <v>#REF!</v>
      </c>
      <c r="S33" s="79" t="e">
        <f t="shared" si="2"/>
        <v>#REF!</v>
      </c>
      <c r="T33" s="79"/>
      <c r="U33" s="79"/>
      <c r="V33" s="58">
        <f t="shared" si="22"/>
        <v>44043</v>
      </c>
      <c r="W33" s="46" t="s">
        <v>7</v>
      </c>
      <c r="X33" s="272" t="e">
        <f t="shared" si="4"/>
        <v>#REF!</v>
      </c>
      <c r="Y33" s="196" t="e">
        <f>#REF!</f>
        <v>#REF!</v>
      </c>
      <c r="Z33" s="196" t="e">
        <f>#REF!</f>
        <v>#REF!</v>
      </c>
      <c r="AA33" s="196" t="e">
        <f>#REF!</f>
        <v>#REF!</v>
      </c>
      <c r="AB33" s="197"/>
      <c r="AC33" s="197"/>
      <c r="AD33" s="197"/>
      <c r="AE33" s="197"/>
      <c r="AF33" s="197"/>
      <c r="AG33" s="197"/>
      <c r="AH33" s="197"/>
      <c r="AI33" s="48"/>
      <c r="AJ33" s="48"/>
      <c r="AK33" s="48"/>
      <c r="AL33" s="48"/>
      <c r="AM33" s="47" t="e">
        <f t="shared" si="13"/>
        <v>#REF!</v>
      </c>
      <c r="AN33" s="47" t="e">
        <f t="shared" si="17"/>
        <v>#REF!</v>
      </c>
      <c r="AO33" s="137" t="e">
        <f>#REF!/0.035</f>
        <v>#REF!</v>
      </c>
      <c r="AP33" s="135" t="e">
        <f t="shared" si="23"/>
        <v>#REF!</v>
      </c>
      <c r="AQ33" s="135" t="e">
        <f t="shared" si="24"/>
        <v>#REF!</v>
      </c>
      <c r="AR33" s="58">
        <f t="shared" si="19"/>
        <v>44043</v>
      </c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284"/>
      <c r="BH33" s="284"/>
      <c r="BL33" s="58">
        <f>V33</f>
        <v>44043</v>
      </c>
      <c r="BM33" s="46" t="s">
        <v>7</v>
      </c>
      <c r="BO33" s="223" t="e">
        <f>#REF!</f>
        <v>#REF!</v>
      </c>
      <c r="BP33" s="223" t="e">
        <f>#REF!</f>
        <v>#REF!</v>
      </c>
      <c r="BQ33" s="223" t="e">
        <f>#REF!</f>
        <v>#REF!</v>
      </c>
      <c r="BR33" s="144"/>
      <c r="BS33" s="144"/>
      <c r="BT33" s="144"/>
      <c r="BU33" s="144"/>
      <c r="BV33" s="144"/>
      <c r="BW33" s="144"/>
      <c r="BX33" s="144" t="e">
        <f t="shared" si="6"/>
        <v>#REF!</v>
      </c>
      <c r="BY33" s="144" t="e">
        <f t="shared" si="7"/>
        <v>#REF!</v>
      </c>
    </row>
    <row r="34" spans="1:77" s="46" customFormat="1" ht="16" x14ac:dyDescent="0.2">
      <c r="A34" s="58">
        <v>44047</v>
      </c>
      <c r="B34" s="217"/>
      <c r="C34" s="46" t="e">
        <f>#REF!</f>
        <v>#REF!</v>
      </c>
      <c r="D34" s="185" t="s">
        <v>7</v>
      </c>
      <c r="E34" s="46" t="e">
        <f t="shared" si="20"/>
        <v>#REF!</v>
      </c>
      <c r="F34" s="202" t="e">
        <f>#REF!</f>
        <v>#REF!</v>
      </c>
      <c r="G34" s="202" t="e">
        <f>#REF!</f>
        <v>#REF!</v>
      </c>
      <c r="H34" s="202" t="e">
        <f>#REF!</f>
        <v>#REF!</v>
      </c>
      <c r="I34" s="202"/>
      <c r="J34" s="202"/>
      <c r="K34" s="202"/>
      <c r="L34" s="202"/>
      <c r="M34" s="202"/>
      <c r="N34" s="202"/>
      <c r="O34" s="191"/>
      <c r="P34" s="80" t="e">
        <f t="shared" si="14"/>
        <v>#REF!</v>
      </c>
      <c r="Q34" s="80" t="e">
        <f t="shared" si="15"/>
        <v>#REF!</v>
      </c>
      <c r="R34" s="79" t="e">
        <f t="shared" si="21"/>
        <v>#REF!</v>
      </c>
      <c r="S34" s="79" t="e">
        <f t="shared" si="2"/>
        <v>#REF!</v>
      </c>
      <c r="T34" s="79"/>
      <c r="U34" s="79"/>
      <c r="V34" s="58">
        <f t="shared" si="22"/>
        <v>44047</v>
      </c>
      <c r="W34" s="46" t="s">
        <v>7</v>
      </c>
      <c r="X34" s="272" t="e">
        <f t="shared" si="4"/>
        <v>#REF!</v>
      </c>
      <c r="Y34" s="196" t="e">
        <f>#REF!</f>
        <v>#REF!</v>
      </c>
      <c r="Z34" s="196" t="e">
        <f>#REF!</f>
        <v>#REF!</v>
      </c>
      <c r="AA34" s="196" t="e">
        <f>#REF!</f>
        <v>#REF!</v>
      </c>
      <c r="AB34" s="197"/>
      <c r="AC34" s="197"/>
      <c r="AD34" s="197"/>
      <c r="AE34" s="197"/>
      <c r="AF34" s="197"/>
      <c r="AG34" s="197"/>
      <c r="AH34" s="197"/>
      <c r="AI34" s="48"/>
      <c r="AJ34" s="48"/>
      <c r="AK34" s="48"/>
      <c r="AL34" s="48"/>
      <c r="AM34" s="47" t="e">
        <f t="shared" si="13"/>
        <v>#REF!</v>
      </c>
      <c r="AN34" s="47" t="e">
        <f t="shared" si="17"/>
        <v>#REF!</v>
      </c>
      <c r="AO34" s="137" t="e">
        <f>#REF!/0.035</f>
        <v>#REF!</v>
      </c>
      <c r="AP34" s="135" t="e">
        <f t="shared" si="23"/>
        <v>#REF!</v>
      </c>
      <c r="AQ34" s="135" t="e">
        <f t="shared" si="24"/>
        <v>#REF!</v>
      </c>
      <c r="AR34" s="58">
        <f t="shared" si="19"/>
        <v>44047</v>
      </c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284"/>
      <c r="BH34" s="284"/>
      <c r="BL34" s="58">
        <f>V34</f>
        <v>44047</v>
      </c>
      <c r="BM34" s="46" t="s">
        <v>7</v>
      </c>
      <c r="BO34" s="223" t="e">
        <f>#REF!</f>
        <v>#REF!</v>
      </c>
      <c r="BP34" s="223" t="e">
        <f>#REF!</f>
        <v>#REF!</v>
      </c>
      <c r="BQ34" s="223" t="e">
        <f>#REF!</f>
        <v>#REF!</v>
      </c>
      <c r="BR34" s="144"/>
      <c r="BS34" s="144"/>
      <c r="BT34" s="144"/>
      <c r="BU34" s="144"/>
      <c r="BV34" s="144"/>
      <c r="BW34" s="144"/>
      <c r="BX34" s="144" t="e">
        <f t="shared" si="6"/>
        <v>#REF!</v>
      </c>
      <c r="BY34" s="144" t="e">
        <f t="shared" si="7"/>
        <v>#REF!</v>
      </c>
    </row>
    <row r="35" spans="1:77" s="46" customFormat="1" ht="16" x14ac:dyDescent="0.2">
      <c r="A35" s="58">
        <v>44051</v>
      </c>
      <c r="B35" s="217"/>
      <c r="C35" s="46" t="e">
        <f>#REF!</f>
        <v>#REF!</v>
      </c>
      <c r="D35" s="185" t="s">
        <v>7</v>
      </c>
      <c r="E35" s="46" t="e">
        <f t="shared" si="20"/>
        <v>#REF!</v>
      </c>
      <c r="F35" s="202" t="e">
        <f>#REF!</f>
        <v>#REF!</v>
      </c>
      <c r="G35" s="202" t="e">
        <f>#REF!</f>
        <v>#REF!</v>
      </c>
      <c r="H35" s="202" t="e">
        <f>#REF!</f>
        <v>#REF!</v>
      </c>
      <c r="I35" s="202"/>
      <c r="J35" s="202"/>
      <c r="K35" s="202"/>
      <c r="L35" s="202"/>
      <c r="M35" s="202"/>
      <c r="N35" s="202"/>
      <c r="O35" s="191"/>
      <c r="P35" s="80" t="e">
        <f t="shared" si="14"/>
        <v>#REF!</v>
      </c>
      <c r="Q35" s="80" t="e">
        <f t="shared" si="15"/>
        <v>#REF!</v>
      </c>
      <c r="R35" s="79" t="e">
        <f t="shared" si="21"/>
        <v>#REF!</v>
      </c>
      <c r="S35" s="79" t="e">
        <f t="shared" si="2"/>
        <v>#REF!</v>
      </c>
      <c r="T35" s="79"/>
      <c r="U35" s="79"/>
      <c r="V35" s="58">
        <f t="shared" si="22"/>
        <v>44051</v>
      </c>
      <c r="W35" s="46" t="s">
        <v>7</v>
      </c>
      <c r="X35" s="272" t="e">
        <f t="shared" si="4"/>
        <v>#REF!</v>
      </c>
      <c r="Y35" s="196" t="e">
        <f>#REF!</f>
        <v>#REF!</v>
      </c>
      <c r="Z35" s="196" t="e">
        <f>#REF!</f>
        <v>#REF!</v>
      </c>
      <c r="AA35" s="196" t="e">
        <f>#REF!</f>
        <v>#REF!</v>
      </c>
      <c r="AB35" s="197"/>
      <c r="AC35" s="197"/>
      <c r="AD35" s="197"/>
      <c r="AE35" s="197"/>
      <c r="AF35" s="197"/>
      <c r="AG35" s="197"/>
      <c r="AH35" s="197"/>
      <c r="AI35" s="48"/>
      <c r="AJ35" s="48"/>
      <c r="AK35" s="48"/>
      <c r="AL35" s="48"/>
      <c r="AM35" s="47" t="e">
        <f t="shared" si="13"/>
        <v>#REF!</v>
      </c>
      <c r="AN35" s="47" t="e">
        <f t="shared" si="17"/>
        <v>#REF!</v>
      </c>
      <c r="AO35" s="137" t="e">
        <f>#REF!/0.035</f>
        <v>#REF!</v>
      </c>
      <c r="AP35" s="135" t="e">
        <f t="shared" si="23"/>
        <v>#REF!</v>
      </c>
      <c r="AQ35" s="135" t="e">
        <f t="shared" si="24"/>
        <v>#REF!</v>
      </c>
      <c r="AR35" s="58">
        <f t="shared" si="19"/>
        <v>44051</v>
      </c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284"/>
      <c r="BH35" s="284"/>
      <c r="BL35" s="58">
        <f>V35</f>
        <v>44051</v>
      </c>
      <c r="BM35" s="46" t="s">
        <v>7</v>
      </c>
      <c r="BO35" s="223" t="e">
        <f>#REF!</f>
        <v>#REF!</v>
      </c>
      <c r="BP35" s="223" t="e">
        <f>#REF!</f>
        <v>#REF!</v>
      </c>
      <c r="BQ35" s="223" t="e">
        <f>#REF!</f>
        <v>#REF!</v>
      </c>
      <c r="BR35" s="144"/>
      <c r="BS35" s="144"/>
      <c r="BT35" s="144"/>
      <c r="BU35" s="144"/>
      <c r="BV35" s="144"/>
      <c r="BW35" s="144"/>
      <c r="BX35" s="144" t="e">
        <f t="shared" si="6"/>
        <v>#REF!</v>
      </c>
      <c r="BY35" s="144" t="e">
        <f t="shared" si="7"/>
        <v>#REF!</v>
      </c>
    </row>
    <row r="36" spans="1:77" s="46" customFormat="1" ht="16" x14ac:dyDescent="0.2">
      <c r="A36" s="58">
        <v>44053</v>
      </c>
      <c r="B36" s="217"/>
      <c r="C36" s="46" t="e">
        <f>#REF!</f>
        <v>#REF!</v>
      </c>
      <c r="D36" s="185" t="s">
        <v>7</v>
      </c>
      <c r="E36" s="46" t="e">
        <f t="shared" si="20"/>
        <v>#REF!</v>
      </c>
      <c r="F36" s="202" t="e">
        <f>#REF!</f>
        <v>#REF!</v>
      </c>
      <c r="G36" s="202" t="e">
        <f>#REF!</f>
        <v>#REF!</v>
      </c>
      <c r="H36" s="202" t="e">
        <f>#REF!</f>
        <v>#REF!</v>
      </c>
      <c r="I36" s="202" t="e">
        <f>#REF!</f>
        <v>#REF!</v>
      </c>
      <c r="J36" s="202" t="e">
        <f>#REF!</f>
        <v>#REF!</v>
      </c>
      <c r="K36" s="202"/>
      <c r="L36" s="202"/>
      <c r="M36" s="202"/>
      <c r="N36" s="202"/>
      <c r="O36" s="191"/>
      <c r="P36" s="80" t="e">
        <f t="shared" si="14"/>
        <v>#REF!</v>
      </c>
      <c r="Q36" s="80" t="e">
        <f t="shared" si="15"/>
        <v>#REF!</v>
      </c>
      <c r="R36" s="79" t="e">
        <f t="shared" si="21"/>
        <v>#REF!</v>
      </c>
      <c r="S36" s="79" t="e">
        <f t="shared" si="2"/>
        <v>#REF!</v>
      </c>
      <c r="T36" s="79"/>
      <c r="U36" s="79"/>
      <c r="V36" s="58">
        <f t="shared" si="22"/>
        <v>44053</v>
      </c>
      <c r="W36" s="46" t="s">
        <v>7</v>
      </c>
      <c r="X36" s="272" t="e">
        <f t="shared" si="4"/>
        <v>#REF!</v>
      </c>
      <c r="Y36" s="196" t="e">
        <f>#REF!</f>
        <v>#REF!</v>
      </c>
      <c r="Z36" s="196" t="e">
        <f>#REF!</f>
        <v>#REF!</v>
      </c>
      <c r="AA36" s="196" t="e">
        <f>#REF!</f>
        <v>#REF!</v>
      </c>
      <c r="AB36" s="197" t="e">
        <f>#REF!</f>
        <v>#REF!</v>
      </c>
      <c r="AC36" s="197" t="e">
        <f>#REF!</f>
        <v>#REF!</v>
      </c>
      <c r="AD36" s="197"/>
      <c r="AE36" s="197"/>
      <c r="AF36" s="197"/>
      <c r="AG36" s="197"/>
      <c r="AH36" s="197"/>
      <c r="AI36" s="48"/>
      <c r="AJ36" s="48"/>
      <c r="AK36" s="48"/>
      <c r="AL36" s="48"/>
      <c r="AM36" s="47" t="e">
        <f t="shared" si="13"/>
        <v>#REF!</v>
      </c>
      <c r="AN36" s="47" t="e">
        <f t="shared" si="17"/>
        <v>#REF!</v>
      </c>
      <c r="AO36" s="137" t="e">
        <f>#REF!/0.035</f>
        <v>#REF!</v>
      </c>
      <c r="AP36" s="135" t="e">
        <f t="shared" si="23"/>
        <v>#REF!</v>
      </c>
      <c r="AQ36" s="135" t="e">
        <f t="shared" si="24"/>
        <v>#REF!</v>
      </c>
      <c r="AR36" s="58">
        <f t="shared" si="19"/>
        <v>44053</v>
      </c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284"/>
      <c r="BH36" s="284"/>
      <c r="BL36" s="58">
        <f>V36</f>
        <v>44053</v>
      </c>
      <c r="BM36" s="46" t="s">
        <v>7</v>
      </c>
      <c r="BO36" s="223" t="e">
        <f>#REF!</f>
        <v>#REF!</v>
      </c>
      <c r="BP36" s="223" t="e">
        <f>#REF!</f>
        <v>#REF!</v>
      </c>
      <c r="BQ36" s="223" t="e">
        <f>#REF!</f>
        <v>#REF!</v>
      </c>
      <c r="BR36" s="144"/>
      <c r="BS36" s="144"/>
      <c r="BT36" s="144"/>
      <c r="BU36" s="144"/>
      <c r="BV36" s="144"/>
      <c r="BW36" s="144"/>
      <c r="BX36" s="144" t="e">
        <f t="shared" si="6"/>
        <v>#REF!</v>
      </c>
      <c r="BY36" s="144" t="e">
        <f t="shared" si="7"/>
        <v>#REF!</v>
      </c>
    </row>
    <row r="37" spans="1:77" s="46" customFormat="1" ht="16" x14ac:dyDescent="0.2">
      <c r="A37" s="58">
        <v>44055</v>
      </c>
      <c r="B37" s="217"/>
      <c r="C37" s="46" t="e">
        <f>#REF!</f>
        <v>#REF!</v>
      </c>
      <c r="D37" s="185" t="s">
        <v>7</v>
      </c>
      <c r="E37" s="46" t="e">
        <f t="shared" si="20"/>
        <v>#REF!</v>
      </c>
      <c r="F37" s="202" t="e">
        <f>#REF!</f>
        <v>#REF!</v>
      </c>
      <c r="G37" s="202" t="e">
        <f>#REF!</f>
        <v>#REF!</v>
      </c>
      <c r="H37" s="202"/>
      <c r="I37" s="202"/>
      <c r="J37" s="202"/>
      <c r="K37" s="202"/>
      <c r="L37" s="202"/>
      <c r="M37" s="202"/>
      <c r="N37" s="202"/>
      <c r="O37" s="191"/>
      <c r="P37" s="80" t="e">
        <f t="shared" si="14"/>
        <v>#REF!</v>
      </c>
      <c r="Q37" s="80" t="e">
        <f t="shared" si="15"/>
        <v>#REF!</v>
      </c>
      <c r="R37" s="79" t="e">
        <f t="shared" si="21"/>
        <v>#REF!</v>
      </c>
      <c r="S37" s="79" t="e">
        <f t="shared" si="2"/>
        <v>#REF!</v>
      </c>
      <c r="T37" s="79"/>
      <c r="U37" s="79"/>
      <c r="V37" s="58">
        <f t="shared" si="22"/>
        <v>44055</v>
      </c>
      <c r="W37" s="46" t="s">
        <v>7</v>
      </c>
      <c r="X37" s="272" t="e">
        <f t="shared" si="4"/>
        <v>#REF!</v>
      </c>
      <c r="Y37" s="196" t="e">
        <f>#REF!</f>
        <v>#REF!</v>
      </c>
      <c r="Z37" s="196" t="e">
        <f>#REF!</f>
        <v>#REF!</v>
      </c>
      <c r="AA37" s="196"/>
      <c r="AB37" s="197"/>
      <c r="AC37" s="197"/>
      <c r="AD37" s="197"/>
      <c r="AE37" s="197"/>
      <c r="AF37" s="197"/>
      <c r="AG37" s="197"/>
      <c r="AH37" s="197"/>
      <c r="AI37" s="48"/>
      <c r="AJ37" s="48"/>
      <c r="AK37" s="48"/>
      <c r="AL37" s="48"/>
      <c r="AM37" s="47" t="e">
        <f t="shared" si="13"/>
        <v>#REF!</v>
      </c>
      <c r="AN37" s="47" t="e">
        <f t="shared" si="17"/>
        <v>#REF!</v>
      </c>
      <c r="AO37" s="137" t="e">
        <f>#REF!/0.035</f>
        <v>#REF!</v>
      </c>
      <c r="AP37" s="135" t="e">
        <f t="shared" si="23"/>
        <v>#REF!</v>
      </c>
      <c r="AQ37" s="135" t="e">
        <f t="shared" si="24"/>
        <v>#REF!</v>
      </c>
      <c r="AR37" s="58">
        <f t="shared" ref="AR37:AR69" si="25">A37</f>
        <v>44055</v>
      </c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284"/>
      <c r="BH37" s="284"/>
      <c r="BL37" s="58">
        <f t="shared" ref="BL37:BL45" si="26">V37</f>
        <v>44055</v>
      </c>
      <c r="BM37" s="46" t="s">
        <v>7</v>
      </c>
      <c r="BO37" s="223" t="e">
        <f>#REF!</f>
        <v>#REF!</v>
      </c>
      <c r="BP37" s="223" t="e">
        <f>#REF!</f>
        <v>#REF!</v>
      </c>
      <c r="BQ37" s="223"/>
      <c r="BR37" s="144"/>
      <c r="BS37" s="144"/>
      <c r="BT37" s="144"/>
      <c r="BU37" s="144"/>
      <c r="BV37" s="144"/>
      <c r="BW37" s="144"/>
      <c r="BX37" s="144" t="e">
        <f t="shared" si="6"/>
        <v>#REF!</v>
      </c>
      <c r="BY37" s="144" t="e">
        <f t="shared" si="7"/>
        <v>#REF!</v>
      </c>
    </row>
    <row r="38" spans="1:77" s="212" customFormat="1" ht="16" x14ac:dyDescent="0.2">
      <c r="A38" s="58">
        <v>44057</v>
      </c>
      <c r="B38" s="330" t="e">
        <f>#REF!</f>
        <v>#REF!</v>
      </c>
      <c r="C38" s="46" t="e">
        <f>#REF!</f>
        <v>#REF!</v>
      </c>
      <c r="D38" s="185" t="s">
        <v>7</v>
      </c>
      <c r="E38" s="46" t="e">
        <f t="shared" si="20"/>
        <v>#REF!</v>
      </c>
      <c r="F38" s="202" t="e">
        <f>#REF!</f>
        <v>#REF!</v>
      </c>
      <c r="G38" s="202" t="e">
        <f>#REF!</f>
        <v>#REF!</v>
      </c>
      <c r="H38" s="202" t="e">
        <f>#REF!</f>
        <v>#REF!</v>
      </c>
      <c r="I38" s="273"/>
      <c r="J38" s="273"/>
      <c r="K38" s="273"/>
      <c r="L38" s="273"/>
      <c r="M38" s="273"/>
      <c r="N38" s="273"/>
      <c r="O38" s="275"/>
      <c r="P38" s="80" t="e">
        <f t="shared" si="14"/>
        <v>#REF!</v>
      </c>
      <c r="Q38" s="80" t="e">
        <f t="shared" si="15"/>
        <v>#REF!</v>
      </c>
      <c r="R38" s="79" t="e">
        <f t="shared" ref="R38:R48" si="27">P38*1000</f>
        <v>#REF!</v>
      </c>
      <c r="S38" s="79" t="e">
        <f t="shared" si="2"/>
        <v>#REF!</v>
      </c>
      <c r="T38" s="79"/>
      <c r="U38" s="79"/>
      <c r="V38" s="58">
        <f t="shared" si="22"/>
        <v>44057</v>
      </c>
      <c r="W38" s="46" t="s">
        <v>7</v>
      </c>
      <c r="X38" s="272" t="e">
        <f>AN38/AM38</f>
        <v>#REF!</v>
      </c>
      <c r="Y38" s="196" t="e">
        <f>#REF!</f>
        <v>#REF!</v>
      </c>
      <c r="Z38" s="196" t="e">
        <f>#REF!</f>
        <v>#REF!</v>
      </c>
      <c r="AA38" s="196" t="e">
        <f>#REF!</f>
        <v>#REF!</v>
      </c>
      <c r="AB38" s="279"/>
      <c r="AC38" s="279"/>
      <c r="AD38" s="279"/>
      <c r="AE38" s="279"/>
      <c r="AF38" s="279"/>
      <c r="AG38" s="279"/>
      <c r="AH38" s="279"/>
      <c r="AI38" s="51"/>
      <c r="AJ38" s="51"/>
      <c r="AK38" s="51"/>
      <c r="AL38" s="51"/>
      <c r="AM38" s="47" t="e">
        <f t="shared" si="13"/>
        <v>#REF!</v>
      </c>
      <c r="AN38" s="47" t="e">
        <f t="shared" si="17"/>
        <v>#REF!</v>
      </c>
      <c r="AO38" s="137" t="e">
        <f>#REF!/0.035</f>
        <v>#REF!</v>
      </c>
      <c r="AP38" s="135" t="e">
        <f t="shared" si="23"/>
        <v>#REF!</v>
      </c>
      <c r="AQ38" s="135" t="e">
        <f t="shared" si="24"/>
        <v>#REF!</v>
      </c>
      <c r="AR38" s="58">
        <f t="shared" si="25"/>
        <v>44057</v>
      </c>
      <c r="AT38" s="282"/>
      <c r="AU38" s="282"/>
      <c r="AV38" s="282"/>
      <c r="AW38" s="282"/>
      <c r="AX38" s="282"/>
      <c r="AY38" s="282"/>
      <c r="AZ38" s="282"/>
      <c r="BA38" s="282"/>
      <c r="BB38" s="282"/>
      <c r="BC38" s="282"/>
      <c r="BD38" s="282"/>
      <c r="BE38" s="282"/>
      <c r="BF38" s="282"/>
      <c r="BG38" s="289"/>
      <c r="BH38" s="289"/>
      <c r="BL38" s="58">
        <f t="shared" si="26"/>
        <v>44057</v>
      </c>
      <c r="BM38" s="46" t="s">
        <v>7</v>
      </c>
      <c r="BN38" s="46"/>
      <c r="BO38" s="223" t="e">
        <f>#REF!</f>
        <v>#REF!</v>
      </c>
      <c r="BP38" s="223" t="e">
        <f>#REF!</f>
        <v>#REF!</v>
      </c>
      <c r="BQ38" s="223" t="e">
        <f>#REF!</f>
        <v>#REF!</v>
      </c>
      <c r="BR38" s="144"/>
      <c r="BS38" s="144"/>
      <c r="BT38" s="144"/>
      <c r="BU38" s="144"/>
      <c r="BV38" s="144"/>
      <c r="BW38" s="144"/>
      <c r="BX38" s="144" t="e">
        <f>AVEDEV(BO38:BW38)</f>
        <v>#REF!</v>
      </c>
      <c r="BY38" s="144" t="e">
        <f>STDEV(BO38:BW38)</f>
        <v>#REF!</v>
      </c>
    </row>
    <row r="39" spans="1:77" s="212" customFormat="1" ht="16" x14ac:dyDescent="0.2">
      <c r="A39" s="58">
        <v>44059</v>
      </c>
      <c r="B39" s="330" t="e">
        <f>#REF!</f>
        <v>#REF!</v>
      </c>
      <c r="C39" s="46" t="e">
        <f>#REF!</f>
        <v>#REF!</v>
      </c>
      <c r="D39" s="46" t="s">
        <v>7</v>
      </c>
      <c r="E39" s="46" t="e">
        <f t="shared" si="20"/>
        <v>#REF!</v>
      </c>
      <c r="F39" s="202" t="e">
        <f>#REF!</f>
        <v>#REF!</v>
      </c>
      <c r="G39" s="202" t="e">
        <f>#REF!</f>
        <v>#REF!</v>
      </c>
      <c r="H39" s="202"/>
      <c r="I39" s="202"/>
      <c r="J39" s="202"/>
      <c r="K39" s="202"/>
      <c r="L39" s="202"/>
      <c r="M39" s="202"/>
      <c r="N39" s="202"/>
      <c r="O39" s="191"/>
      <c r="P39" s="80" t="e">
        <f t="shared" si="14"/>
        <v>#REF!</v>
      </c>
      <c r="Q39" s="80" t="e">
        <f t="shared" si="15"/>
        <v>#REF!</v>
      </c>
      <c r="R39" s="79" t="e">
        <f t="shared" si="27"/>
        <v>#REF!</v>
      </c>
      <c r="S39" s="79" t="e">
        <f t="shared" ref="S39:S100" si="28">Q39*1000</f>
        <v>#REF!</v>
      </c>
      <c r="T39" s="79" t="s">
        <v>123</v>
      </c>
      <c r="U39" s="79"/>
      <c r="V39" s="58">
        <f t="shared" si="22"/>
        <v>44059</v>
      </c>
      <c r="W39" s="46" t="s">
        <v>7</v>
      </c>
      <c r="X39" s="272" t="e">
        <f t="shared" si="4"/>
        <v>#REF!</v>
      </c>
      <c r="Y39" s="196" t="e">
        <f>#REF!</f>
        <v>#REF!</v>
      </c>
      <c r="Z39" s="196" t="e">
        <f>#REF!</f>
        <v>#REF!</v>
      </c>
      <c r="AA39" s="196"/>
      <c r="AB39" s="279"/>
      <c r="AC39" s="279"/>
      <c r="AD39" s="279"/>
      <c r="AE39" s="279"/>
      <c r="AF39" s="279"/>
      <c r="AG39" s="279"/>
      <c r="AH39" s="279"/>
      <c r="AI39" s="51"/>
      <c r="AJ39" s="51"/>
      <c r="AK39" s="51"/>
      <c r="AL39" s="51"/>
      <c r="AM39" s="47" t="e">
        <f t="shared" si="13"/>
        <v>#REF!</v>
      </c>
      <c r="AN39" s="47" t="e">
        <f t="shared" si="17"/>
        <v>#REF!</v>
      </c>
      <c r="AO39" s="137" t="e">
        <f>#REF!/0.035</f>
        <v>#REF!</v>
      </c>
      <c r="AP39" s="135" t="e">
        <f t="shared" si="23"/>
        <v>#REF!</v>
      </c>
      <c r="AQ39" s="135" t="e">
        <f t="shared" si="24"/>
        <v>#REF!</v>
      </c>
      <c r="AR39" s="58">
        <f t="shared" si="25"/>
        <v>44059</v>
      </c>
      <c r="AT39" s="282"/>
      <c r="AU39" s="282"/>
      <c r="AV39" s="282"/>
      <c r="AW39" s="282"/>
      <c r="AX39" s="282"/>
      <c r="AY39" s="282"/>
      <c r="AZ39" s="282"/>
      <c r="BA39" s="282"/>
      <c r="BB39" s="282"/>
      <c r="BC39" s="282"/>
      <c r="BD39" s="282"/>
      <c r="BE39" s="282"/>
      <c r="BF39" s="282"/>
      <c r="BG39" s="289"/>
      <c r="BH39" s="289"/>
      <c r="BL39" s="58">
        <f t="shared" si="26"/>
        <v>44059</v>
      </c>
      <c r="BM39" s="46" t="s">
        <v>7</v>
      </c>
      <c r="BN39" s="46"/>
      <c r="BO39" s="223" t="e">
        <f>#REF!</f>
        <v>#REF!</v>
      </c>
      <c r="BP39" s="223" t="e">
        <f>#REF!</f>
        <v>#REF!</v>
      </c>
      <c r="BQ39" s="223"/>
      <c r="BR39" s="144"/>
      <c r="BS39" s="144"/>
      <c r="BT39" s="144"/>
      <c r="BU39" s="144"/>
      <c r="BV39" s="144"/>
      <c r="BW39" s="144"/>
      <c r="BX39" s="144" t="e">
        <f>AVEDEV(BO39:BW39)</f>
        <v>#REF!</v>
      </c>
      <c r="BY39" s="144" t="e">
        <f>STDEV(BO39:BW39)</f>
        <v>#REF!</v>
      </c>
    </row>
    <row r="40" spans="1:77" s="212" customFormat="1" ht="16" x14ac:dyDescent="0.2">
      <c r="A40" s="58">
        <v>44061</v>
      </c>
      <c r="B40" s="330" t="e">
        <f>#REF!</f>
        <v>#REF!</v>
      </c>
      <c r="C40" s="46" t="e">
        <f>#REF!</f>
        <v>#REF!</v>
      </c>
      <c r="D40" s="46" t="s">
        <v>7</v>
      </c>
      <c r="E40" s="46" t="e">
        <f t="shared" si="20"/>
        <v>#REF!</v>
      </c>
      <c r="F40" s="202" t="e">
        <f>#REF!</f>
        <v>#REF!</v>
      </c>
      <c r="G40" s="202" t="e">
        <f>#REF!</f>
        <v>#REF!</v>
      </c>
      <c r="H40" s="202" t="e">
        <f>#REF!</f>
        <v>#REF!</v>
      </c>
      <c r="I40" s="202"/>
      <c r="J40" s="202"/>
      <c r="K40" s="202"/>
      <c r="L40" s="202"/>
      <c r="M40" s="202"/>
      <c r="N40" s="202"/>
      <c r="O40" s="191"/>
      <c r="P40" s="80" t="e">
        <f t="shared" si="14"/>
        <v>#REF!</v>
      </c>
      <c r="Q40" s="80" t="e">
        <f t="shared" si="15"/>
        <v>#REF!</v>
      </c>
      <c r="R40" s="79" t="e">
        <f t="shared" si="27"/>
        <v>#REF!</v>
      </c>
      <c r="S40" s="79" t="e">
        <f t="shared" si="28"/>
        <v>#REF!</v>
      </c>
      <c r="T40" s="79"/>
      <c r="U40" s="79"/>
      <c r="V40" s="58">
        <f t="shared" si="22"/>
        <v>44061</v>
      </c>
      <c r="W40" s="46" t="s">
        <v>7</v>
      </c>
      <c r="X40" s="272" t="e">
        <f t="shared" si="4"/>
        <v>#REF!</v>
      </c>
      <c r="Y40" s="196" t="e">
        <f>#REF!</f>
        <v>#REF!</v>
      </c>
      <c r="Z40" s="196" t="e">
        <f>#REF!</f>
        <v>#REF!</v>
      </c>
      <c r="AA40" s="196" t="e">
        <f>#REF!</f>
        <v>#REF!</v>
      </c>
      <c r="AB40" s="279"/>
      <c r="AC40" s="279"/>
      <c r="AD40" s="279"/>
      <c r="AE40" s="279"/>
      <c r="AF40" s="279"/>
      <c r="AG40" s="279"/>
      <c r="AH40" s="279"/>
      <c r="AI40" s="51"/>
      <c r="AJ40" s="51"/>
      <c r="AK40" s="51"/>
      <c r="AL40" s="51"/>
      <c r="AM40" s="47" t="e">
        <f t="shared" si="13"/>
        <v>#REF!</v>
      </c>
      <c r="AN40" s="47" t="e">
        <f t="shared" si="17"/>
        <v>#REF!</v>
      </c>
      <c r="AO40" s="137" t="e">
        <f>#REF!/0.035</f>
        <v>#REF!</v>
      </c>
      <c r="AP40" s="135" t="e">
        <f t="shared" si="23"/>
        <v>#REF!</v>
      </c>
      <c r="AQ40" s="135" t="e">
        <f t="shared" si="24"/>
        <v>#REF!</v>
      </c>
      <c r="AR40" s="58">
        <f t="shared" si="25"/>
        <v>44061</v>
      </c>
      <c r="AT40" s="282"/>
      <c r="AU40" s="282"/>
      <c r="AV40" s="282"/>
      <c r="AW40" s="282"/>
      <c r="AX40" s="282"/>
      <c r="AY40" s="282"/>
      <c r="AZ40" s="282"/>
      <c r="BA40" s="282"/>
      <c r="BB40" s="282"/>
      <c r="BC40" s="282"/>
      <c r="BD40" s="282"/>
      <c r="BE40" s="282"/>
      <c r="BF40" s="282"/>
      <c r="BG40" s="289"/>
      <c r="BH40" s="289"/>
      <c r="BL40" s="58">
        <f t="shared" si="26"/>
        <v>44061</v>
      </c>
      <c r="BM40" s="46" t="s">
        <v>7</v>
      </c>
      <c r="BN40" s="46"/>
      <c r="BO40" s="223" t="e">
        <f>#REF!</f>
        <v>#REF!</v>
      </c>
      <c r="BP40" s="223" t="e">
        <f>#REF!</f>
        <v>#REF!</v>
      </c>
      <c r="BQ40" s="223" t="e">
        <f>#REF!</f>
        <v>#REF!</v>
      </c>
      <c r="BR40" s="144"/>
      <c r="BS40" s="144"/>
      <c r="BT40" s="144"/>
      <c r="BU40" s="144"/>
      <c r="BV40" s="144"/>
      <c r="BW40" s="144"/>
      <c r="BX40" s="144" t="e">
        <f>AVEDEV(BO40:BW40)</f>
        <v>#REF!</v>
      </c>
      <c r="BY40" s="144" t="e">
        <f>STDEV(BO40:BW40)</f>
        <v>#REF!</v>
      </c>
    </row>
    <row r="41" spans="1:77" s="54" customFormat="1" ht="16" x14ac:dyDescent="0.2">
      <c r="A41" s="58">
        <v>44065</v>
      </c>
      <c r="B41" s="330" t="e">
        <f>#REF!</f>
        <v>#REF!</v>
      </c>
      <c r="C41" s="46" t="e">
        <f>#REF!</f>
        <v>#REF!</v>
      </c>
      <c r="D41" s="46" t="s">
        <v>7</v>
      </c>
      <c r="E41" s="46" t="e">
        <f t="shared" si="20"/>
        <v>#REF!</v>
      </c>
      <c r="F41" s="202" t="e">
        <f>#REF!</f>
        <v>#REF!</v>
      </c>
      <c r="G41" s="202" t="e">
        <f>#REF!</f>
        <v>#REF!</v>
      </c>
      <c r="H41" s="202" t="e">
        <f>#REF!</f>
        <v>#REF!</v>
      </c>
      <c r="I41" s="202"/>
      <c r="J41" s="202"/>
      <c r="K41" s="202"/>
      <c r="L41" s="202"/>
      <c r="M41" s="202"/>
      <c r="N41" s="202"/>
      <c r="O41" s="191"/>
      <c r="P41" s="80" t="e">
        <f t="shared" si="14"/>
        <v>#REF!</v>
      </c>
      <c r="Q41" s="80" t="e">
        <f t="shared" si="15"/>
        <v>#REF!</v>
      </c>
      <c r="R41" s="79" t="e">
        <f t="shared" si="27"/>
        <v>#REF!</v>
      </c>
      <c r="S41" s="79" t="e">
        <f t="shared" si="28"/>
        <v>#REF!</v>
      </c>
      <c r="T41" s="79"/>
      <c r="U41" s="79"/>
      <c r="V41" s="58">
        <f t="shared" si="22"/>
        <v>44065</v>
      </c>
      <c r="W41" s="46" t="s">
        <v>7</v>
      </c>
      <c r="X41" s="272" t="e">
        <f t="shared" si="4"/>
        <v>#REF!</v>
      </c>
      <c r="Y41" s="196" t="e">
        <f>#REF!</f>
        <v>#REF!</v>
      </c>
      <c r="Z41" s="196" t="e">
        <f>#REF!</f>
        <v>#REF!</v>
      </c>
      <c r="AA41" s="196" t="e">
        <f>#REF!</f>
        <v>#REF!</v>
      </c>
      <c r="AB41" s="279"/>
      <c r="AC41" s="279"/>
      <c r="AD41" s="279"/>
      <c r="AE41" s="279"/>
      <c r="AF41" s="279"/>
      <c r="AG41" s="279"/>
      <c r="AH41" s="279"/>
      <c r="AI41" s="51"/>
      <c r="AJ41" s="51"/>
      <c r="AK41" s="51"/>
      <c r="AL41" s="51"/>
      <c r="AM41" s="47" t="e">
        <f t="shared" ref="AM41:AM55" si="29">AVERAGE(Y41:AL41)</f>
        <v>#REF!</v>
      </c>
      <c r="AN41" s="47" t="e">
        <f t="shared" ref="AN41:AN55" si="30">STDEV(Y41:AL41)</f>
        <v>#REF!</v>
      </c>
      <c r="AO41" s="280" t="e">
        <f>#REF!/0.035</f>
        <v>#REF!</v>
      </c>
      <c r="AP41" s="135" t="e">
        <f t="shared" si="23"/>
        <v>#REF!</v>
      </c>
      <c r="AQ41" s="135" t="e">
        <f t="shared" si="24"/>
        <v>#REF!</v>
      </c>
      <c r="AR41" s="58">
        <f t="shared" si="25"/>
        <v>44065</v>
      </c>
      <c r="AS41" s="212"/>
      <c r="AT41" s="282"/>
      <c r="AU41" s="282"/>
      <c r="AV41" s="282"/>
      <c r="AW41" s="282"/>
      <c r="AX41" s="282"/>
      <c r="AY41" s="282"/>
      <c r="AZ41" s="282"/>
      <c r="BA41" s="282"/>
      <c r="BB41" s="282"/>
      <c r="BC41" s="282"/>
      <c r="BD41" s="282"/>
      <c r="BE41" s="282"/>
      <c r="BF41" s="282"/>
      <c r="BG41" s="14"/>
      <c r="BH41" s="14"/>
      <c r="BL41" s="12">
        <f t="shared" si="26"/>
        <v>44065</v>
      </c>
      <c r="BO41" s="318"/>
      <c r="BP41" s="318"/>
      <c r="BQ41" s="318"/>
      <c r="BR41" s="319"/>
      <c r="BS41" s="319"/>
      <c r="BT41" s="319"/>
      <c r="BU41" s="319"/>
      <c r="BV41" s="319"/>
      <c r="BW41" s="319"/>
      <c r="BX41" s="319"/>
      <c r="BY41" s="319"/>
    </row>
    <row r="42" spans="1:77" s="54" customFormat="1" ht="16" x14ac:dyDescent="0.2">
      <c r="A42" s="58">
        <v>44067</v>
      </c>
      <c r="B42" s="330" t="e">
        <f>#REF!</f>
        <v>#REF!</v>
      </c>
      <c r="C42" s="46" t="e">
        <f>#REF!</f>
        <v>#REF!</v>
      </c>
      <c r="D42" s="46" t="s">
        <v>7</v>
      </c>
      <c r="E42" s="46" t="e">
        <f t="shared" si="20"/>
        <v>#REF!</v>
      </c>
      <c r="F42" s="202" t="e">
        <f>#REF!</f>
        <v>#REF!</v>
      </c>
      <c r="G42" s="202" t="e">
        <f>#REF!</f>
        <v>#REF!</v>
      </c>
      <c r="H42" s="202" t="e">
        <f>#REF!</f>
        <v>#REF!</v>
      </c>
      <c r="I42" s="202"/>
      <c r="J42" s="202"/>
      <c r="K42" s="202"/>
      <c r="L42" s="202"/>
      <c r="M42" s="202"/>
      <c r="N42" s="202"/>
      <c r="O42" s="191"/>
      <c r="P42" s="80" t="e">
        <f t="shared" si="14"/>
        <v>#REF!</v>
      </c>
      <c r="Q42" s="80" t="e">
        <f t="shared" si="15"/>
        <v>#REF!</v>
      </c>
      <c r="R42" s="79" t="e">
        <f t="shared" si="27"/>
        <v>#REF!</v>
      </c>
      <c r="S42" s="79" t="e">
        <f t="shared" si="28"/>
        <v>#REF!</v>
      </c>
      <c r="T42" s="79"/>
      <c r="U42" s="79"/>
      <c r="V42" s="58">
        <f t="shared" si="22"/>
        <v>44067</v>
      </c>
      <c r="W42" s="46" t="s">
        <v>7</v>
      </c>
      <c r="X42" s="272" t="e">
        <f t="shared" si="4"/>
        <v>#REF!</v>
      </c>
      <c r="Y42" s="196" t="e">
        <f>#REF!</f>
        <v>#REF!</v>
      </c>
      <c r="Z42" s="196" t="e">
        <f>#REF!</f>
        <v>#REF!</v>
      </c>
      <c r="AA42" s="196" t="e">
        <f>#REF!</f>
        <v>#REF!</v>
      </c>
      <c r="AB42" s="279"/>
      <c r="AC42" s="279"/>
      <c r="AD42" s="279"/>
      <c r="AE42" s="279"/>
      <c r="AF42" s="279"/>
      <c r="AG42" s="279"/>
      <c r="AH42" s="279"/>
      <c r="AI42" s="51"/>
      <c r="AJ42" s="51"/>
      <c r="AK42" s="51"/>
      <c r="AL42" s="51"/>
      <c r="AM42" s="47" t="e">
        <f t="shared" si="29"/>
        <v>#REF!</v>
      </c>
      <c r="AN42" s="47" t="e">
        <f t="shared" si="30"/>
        <v>#REF!</v>
      </c>
      <c r="AO42" s="280" t="e">
        <f>#REF!/0.035</f>
        <v>#REF!</v>
      </c>
      <c r="AP42" s="135" t="e">
        <f t="shared" si="23"/>
        <v>#REF!</v>
      </c>
      <c r="AQ42" s="135" t="e">
        <f t="shared" si="24"/>
        <v>#REF!</v>
      </c>
      <c r="AR42" s="58">
        <f t="shared" si="25"/>
        <v>44067</v>
      </c>
      <c r="AS42" s="212"/>
      <c r="AT42" s="282"/>
      <c r="AU42" s="282"/>
      <c r="AV42" s="282"/>
      <c r="AW42" s="282"/>
      <c r="AX42" s="282"/>
      <c r="AY42" s="282"/>
      <c r="AZ42" s="282"/>
      <c r="BA42" s="282"/>
      <c r="BB42" s="282"/>
      <c r="BC42" s="282"/>
      <c r="BD42" s="282"/>
      <c r="BE42" s="282"/>
      <c r="BF42" s="282"/>
      <c r="BG42" s="14"/>
      <c r="BH42" s="14"/>
      <c r="BL42" s="12">
        <f t="shared" si="26"/>
        <v>44067</v>
      </c>
      <c r="BO42" s="318"/>
      <c r="BP42" s="318"/>
      <c r="BQ42" s="318"/>
      <c r="BR42" s="319"/>
      <c r="BS42" s="319"/>
      <c r="BT42" s="319"/>
      <c r="BU42" s="319"/>
      <c r="BV42" s="319"/>
      <c r="BW42" s="319"/>
      <c r="BX42" s="319"/>
      <c r="BY42" s="319"/>
    </row>
    <row r="43" spans="1:77" s="54" customFormat="1" ht="16" x14ac:dyDescent="0.2">
      <c r="A43" s="58">
        <v>44069</v>
      </c>
      <c r="B43" s="330" t="e">
        <f>#REF!</f>
        <v>#REF!</v>
      </c>
      <c r="C43" s="46" t="e">
        <f>#REF!</f>
        <v>#REF!</v>
      </c>
      <c r="D43" s="46" t="s">
        <v>7</v>
      </c>
      <c r="E43" s="46" t="e">
        <f t="shared" si="20"/>
        <v>#REF!</v>
      </c>
      <c r="F43" s="202" t="e">
        <f>#REF!</f>
        <v>#REF!</v>
      </c>
      <c r="G43" s="202" t="e">
        <f>#REF!</f>
        <v>#REF!</v>
      </c>
      <c r="H43" s="202" t="e">
        <f>#REF!</f>
        <v>#REF!</v>
      </c>
      <c r="I43" s="202"/>
      <c r="J43" s="202"/>
      <c r="K43" s="202"/>
      <c r="L43" s="202"/>
      <c r="M43" s="202"/>
      <c r="N43" s="202"/>
      <c r="O43" s="191"/>
      <c r="P43" s="80" t="e">
        <f t="shared" si="14"/>
        <v>#REF!</v>
      </c>
      <c r="Q43" s="80" t="e">
        <f t="shared" si="15"/>
        <v>#REF!</v>
      </c>
      <c r="R43" s="79" t="e">
        <f t="shared" si="27"/>
        <v>#REF!</v>
      </c>
      <c r="S43" s="79" t="e">
        <f t="shared" si="28"/>
        <v>#REF!</v>
      </c>
      <c r="T43" s="79"/>
      <c r="U43" s="79" t="s">
        <v>123</v>
      </c>
      <c r="V43" s="58">
        <f t="shared" si="22"/>
        <v>44069</v>
      </c>
      <c r="W43" s="46" t="s">
        <v>7</v>
      </c>
      <c r="X43" s="272" t="e">
        <f t="shared" si="4"/>
        <v>#REF!</v>
      </c>
      <c r="Y43" s="196" t="e">
        <f>#REF!</f>
        <v>#REF!</v>
      </c>
      <c r="Z43" s="196" t="e">
        <f>#REF!</f>
        <v>#REF!</v>
      </c>
      <c r="AA43" s="196" t="e">
        <f>#REF!</f>
        <v>#REF!</v>
      </c>
      <c r="AB43" s="279"/>
      <c r="AC43" s="279"/>
      <c r="AD43" s="279"/>
      <c r="AE43" s="279"/>
      <c r="AF43" s="279"/>
      <c r="AG43" s="279"/>
      <c r="AH43" s="279"/>
      <c r="AI43" s="51"/>
      <c r="AJ43" s="51"/>
      <c r="AK43" s="51"/>
      <c r="AL43" s="51"/>
      <c r="AM43" s="47" t="e">
        <f t="shared" si="29"/>
        <v>#REF!</v>
      </c>
      <c r="AN43" s="47" t="e">
        <f t="shared" si="30"/>
        <v>#REF!</v>
      </c>
      <c r="AO43" s="280" t="e">
        <f>#REF!/0.035</f>
        <v>#REF!</v>
      </c>
      <c r="AP43" s="135" t="e">
        <f t="shared" si="23"/>
        <v>#REF!</v>
      </c>
      <c r="AQ43" s="135" t="e">
        <f t="shared" si="24"/>
        <v>#REF!</v>
      </c>
      <c r="AR43" s="58">
        <f t="shared" si="25"/>
        <v>44069</v>
      </c>
      <c r="AS43" s="212"/>
      <c r="AT43" s="282"/>
      <c r="AU43" s="282"/>
      <c r="AV43" s="282"/>
      <c r="AW43" s="282"/>
      <c r="AX43" s="282"/>
      <c r="AY43" s="282"/>
      <c r="AZ43" s="282"/>
      <c r="BA43" s="282"/>
      <c r="BB43" s="282"/>
      <c r="BC43" s="282"/>
      <c r="BD43" s="282"/>
      <c r="BE43" s="282"/>
      <c r="BF43" s="282"/>
      <c r="BG43" s="14"/>
      <c r="BH43" s="14"/>
      <c r="BL43" s="12">
        <f t="shared" si="26"/>
        <v>44069</v>
      </c>
      <c r="BO43" s="318"/>
      <c r="BP43" s="318"/>
      <c r="BQ43" s="318"/>
      <c r="BR43" s="319"/>
      <c r="BS43" s="319"/>
      <c r="BT43" s="319"/>
      <c r="BU43" s="319"/>
      <c r="BV43" s="319"/>
      <c r="BW43" s="319"/>
      <c r="BX43" s="319"/>
      <c r="BY43" s="319"/>
    </row>
    <row r="44" spans="1:77" s="54" customFormat="1" ht="16" x14ac:dyDescent="0.2">
      <c r="A44" s="58">
        <v>44071</v>
      </c>
      <c r="B44" s="330" t="e">
        <f>#REF!</f>
        <v>#REF!</v>
      </c>
      <c r="C44" s="46" t="e">
        <f>#REF!</f>
        <v>#REF!</v>
      </c>
      <c r="D44" s="46" t="s">
        <v>7</v>
      </c>
      <c r="E44" s="46" t="e">
        <f t="shared" si="20"/>
        <v>#REF!</v>
      </c>
      <c r="F44" s="202" t="e">
        <f>#REF!</f>
        <v>#REF!</v>
      </c>
      <c r="G44" s="202" t="e">
        <f>#REF!</f>
        <v>#REF!</v>
      </c>
      <c r="H44" s="202" t="e">
        <f>#REF!</f>
        <v>#REF!</v>
      </c>
      <c r="I44" s="202"/>
      <c r="J44" s="202"/>
      <c r="K44" s="202"/>
      <c r="L44" s="202"/>
      <c r="M44" s="202"/>
      <c r="N44" s="202"/>
      <c r="O44" s="191"/>
      <c r="P44" s="80" t="e">
        <f t="shared" si="14"/>
        <v>#REF!</v>
      </c>
      <c r="Q44" s="80" t="e">
        <f t="shared" si="15"/>
        <v>#REF!</v>
      </c>
      <c r="R44" s="79" t="e">
        <f t="shared" si="27"/>
        <v>#REF!</v>
      </c>
      <c r="S44" s="79" t="e">
        <f t="shared" si="28"/>
        <v>#REF!</v>
      </c>
      <c r="T44" s="79"/>
      <c r="U44" s="79"/>
      <c r="V44" s="58">
        <f t="shared" si="22"/>
        <v>44071</v>
      </c>
      <c r="W44" s="46" t="s">
        <v>7</v>
      </c>
      <c r="X44" s="272" t="e">
        <f t="shared" si="4"/>
        <v>#REF!</v>
      </c>
      <c r="Y44" s="196" t="e">
        <f>#REF!</f>
        <v>#REF!</v>
      </c>
      <c r="Z44" s="196" t="e">
        <f>#REF!</f>
        <v>#REF!</v>
      </c>
      <c r="AA44" s="196" t="e">
        <f>#REF!</f>
        <v>#REF!</v>
      </c>
      <c r="AB44" s="279"/>
      <c r="AC44" s="279"/>
      <c r="AD44" s="279"/>
      <c r="AE44" s="279"/>
      <c r="AF44" s="279"/>
      <c r="AG44" s="279"/>
      <c r="AH44" s="279"/>
      <c r="AI44" s="51"/>
      <c r="AJ44" s="51"/>
      <c r="AK44" s="51"/>
      <c r="AL44" s="51"/>
      <c r="AM44" s="47" t="e">
        <f t="shared" si="29"/>
        <v>#REF!</v>
      </c>
      <c r="AN44" s="47" t="e">
        <f t="shared" si="30"/>
        <v>#REF!</v>
      </c>
      <c r="AO44" s="280" t="e">
        <f>#REF!/0.035</f>
        <v>#REF!</v>
      </c>
      <c r="AP44" s="135" t="e">
        <f t="shared" si="23"/>
        <v>#REF!</v>
      </c>
      <c r="AQ44" s="135" t="e">
        <f t="shared" si="24"/>
        <v>#REF!</v>
      </c>
      <c r="AR44" s="58">
        <f t="shared" si="25"/>
        <v>44071</v>
      </c>
      <c r="AS44" s="212"/>
      <c r="AT44" s="282"/>
      <c r="AU44" s="282"/>
      <c r="AV44" s="282"/>
      <c r="AW44" s="282"/>
      <c r="AX44" s="282"/>
      <c r="AY44" s="282"/>
      <c r="AZ44" s="282"/>
      <c r="BA44" s="282"/>
      <c r="BB44" s="282"/>
      <c r="BC44" s="282"/>
      <c r="BD44" s="282"/>
      <c r="BE44" s="282"/>
      <c r="BF44" s="282"/>
      <c r="BG44" s="14"/>
      <c r="BH44" s="14"/>
      <c r="BL44" s="12">
        <f t="shared" si="26"/>
        <v>44071</v>
      </c>
      <c r="BO44" s="318"/>
      <c r="BP44" s="318"/>
      <c r="BQ44" s="318"/>
      <c r="BR44" s="319"/>
      <c r="BS44" s="319"/>
      <c r="BT44" s="319"/>
      <c r="BU44" s="319"/>
      <c r="BV44" s="319"/>
      <c r="BW44" s="319"/>
      <c r="BX44" s="319"/>
      <c r="BY44" s="319"/>
    </row>
    <row r="45" spans="1:77" s="54" customFormat="1" ht="16" x14ac:dyDescent="0.2">
      <c r="A45" s="58">
        <v>44073</v>
      </c>
      <c r="B45" s="330" t="e">
        <f>#REF!</f>
        <v>#REF!</v>
      </c>
      <c r="C45" s="46" t="e">
        <f>#REF!</f>
        <v>#REF!</v>
      </c>
      <c r="D45" s="46" t="s">
        <v>7</v>
      </c>
      <c r="E45" s="46" t="e">
        <f t="shared" si="20"/>
        <v>#REF!</v>
      </c>
      <c r="F45" s="202" t="e">
        <f>#REF!</f>
        <v>#REF!</v>
      </c>
      <c r="G45" s="202"/>
      <c r="H45" s="202" t="e">
        <f>#REF!</f>
        <v>#REF!</v>
      </c>
      <c r="I45" s="202"/>
      <c r="J45" s="202"/>
      <c r="K45" s="202"/>
      <c r="L45" s="202"/>
      <c r="M45" s="202"/>
      <c r="N45" s="202"/>
      <c r="O45" s="191"/>
      <c r="P45" s="80" t="e">
        <f t="shared" si="14"/>
        <v>#REF!</v>
      </c>
      <c r="Q45" s="80" t="e">
        <f t="shared" si="15"/>
        <v>#REF!</v>
      </c>
      <c r="R45" s="79" t="e">
        <f t="shared" si="27"/>
        <v>#REF!</v>
      </c>
      <c r="S45" s="79" t="e">
        <f t="shared" si="28"/>
        <v>#REF!</v>
      </c>
      <c r="T45" s="79"/>
      <c r="U45" s="79"/>
      <c r="V45" s="58">
        <f>A45</f>
        <v>44073</v>
      </c>
      <c r="W45" s="46" t="s">
        <v>7</v>
      </c>
      <c r="X45" s="272" t="e">
        <f>AN45/AM45</f>
        <v>#REF!</v>
      </c>
      <c r="Y45" s="196" t="e">
        <f>#REF!</f>
        <v>#REF!</v>
      </c>
      <c r="Z45" s="196"/>
      <c r="AA45" s="196" t="e">
        <f>#REF!</f>
        <v>#REF!</v>
      </c>
      <c r="AB45" s="279"/>
      <c r="AC45" s="279"/>
      <c r="AD45" s="279"/>
      <c r="AE45" s="279"/>
      <c r="AF45" s="279"/>
      <c r="AG45" s="279"/>
      <c r="AH45" s="279"/>
      <c r="AI45" s="51"/>
      <c r="AJ45" s="51"/>
      <c r="AK45" s="51"/>
      <c r="AL45" s="51"/>
      <c r="AM45" s="47" t="e">
        <f t="shared" si="29"/>
        <v>#REF!</v>
      </c>
      <c r="AN45" s="47" t="e">
        <f t="shared" si="30"/>
        <v>#REF!</v>
      </c>
      <c r="AO45" s="280" t="e">
        <f>#REF!/0.035</f>
        <v>#REF!</v>
      </c>
      <c r="AP45" s="135" t="e">
        <f t="shared" si="23"/>
        <v>#REF!</v>
      </c>
      <c r="AQ45" s="135" t="e">
        <f t="shared" si="24"/>
        <v>#REF!</v>
      </c>
      <c r="AR45" s="58">
        <f t="shared" si="25"/>
        <v>44073</v>
      </c>
      <c r="AS45" s="212"/>
      <c r="AT45" s="282"/>
      <c r="AU45" s="282"/>
      <c r="AV45" s="282"/>
      <c r="AW45" s="282"/>
      <c r="AX45" s="282"/>
      <c r="AY45" s="282"/>
      <c r="AZ45" s="282"/>
      <c r="BA45" s="282"/>
      <c r="BB45" s="282"/>
      <c r="BC45" s="282"/>
      <c r="BD45" s="282"/>
      <c r="BE45" s="282"/>
      <c r="BF45" s="282"/>
      <c r="BG45" s="14"/>
      <c r="BH45" s="14"/>
      <c r="BL45" s="12">
        <f t="shared" si="26"/>
        <v>44073</v>
      </c>
      <c r="BO45" s="318"/>
      <c r="BP45" s="318"/>
      <c r="BQ45" s="318"/>
      <c r="BR45" s="319"/>
      <c r="BS45" s="319"/>
      <c r="BT45" s="319"/>
      <c r="BU45" s="319"/>
      <c r="BV45" s="319"/>
      <c r="BW45" s="319"/>
      <c r="BX45" s="319"/>
      <c r="BY45" s="319"/>
    </row>
    <row r="46" spans="1:77" s="54" customFormat="1" ht="16" x14ac:dyDescent="0.2">
      <c r="A46" s="58">
        <v>44075</v>
      </c>
      <c r="B46" s="330" t="e">
        <f>#REF!</f>
        <v>#REF!</v>
      </c>
      <c r="C46" s="46" t="e">
        <f>#REF!</f>
        <v>#REF!</v>
      </c>
      <c r="D46" s="46" t="s">
        <v>7</v>
      </c>
      <c r="E46" s="46" t="e">
        <f t="shared" si="20"/>
        <v>#REF!</v>
      </c>
      <c r="F46" s="202" t="e">
        <f>#REF!</f>
        <v>#REF!</v>
      </c>
      <c r="G46" s="202" t="e">
        <f>#REF!</f>
        <v>#REF!</v>
      </c>
      <c r="H46" s="202" t="e">
        <f>#REF!</f>
        <v>#REF!</v>
      </c>
      <c r="I46" s="202"/>
      <c r="J46" s="202"/>
      <c r="K46" s="202"/>
      <c r="L46" s="202"/>
      <c r="M46" s="202"/>
      <c r="N46" s="202"/>
      <c r="O46" s="191"/>
      <c r="P46" s="80" t="e">
        <f t="shared" si="14"/>
        <v>#REF!</v>
      </c>
      <c r="Q46" s="80" t="e">
        <f t="shared" si="15"/>
        <v>#REF!</v>
      </c>
      <c r="R46" s="79" t="e">
        <f t="shared" si="27"/>
        <v>#REF!</v>
      </c>
      <c r="S46" s="79" t="e">
        <f t="shared" si="28"/>
        <v>#REF!</v>
      </c>
      <c r="T46" s="79" t="e">
        <f>P46*1.3646</f>
        <v>#REF!</v>
      </c>
      <c r="U46" s="79" t="e">
        <f>Q46*1.3646</f>
        <v>#REF!</v>
      </c>
      <c r="V46" s="58">
        <f>A46</f>
        <v>44075</v>
      </c>
      <c r="W46" s="46" t="s">
        <v>7</v>
      </c>
      <c r="X46" s="272" t="e">
        <f>AN46/AM46</f>
        <v>#REF!</v>
      </c>
      <c r="Y46" s="196" t="e">
        <f>#REF!</f>
        <v>#REF!</v>
      </c>
      <c r="Z46" s="196" t="e">
        <f>#REF!</f>
        <v>#REF!</v>
      </c>
      <c r="AA46" s="196" t="e">
        <f>#REF!</f>
        <v>#REF!</v>
      </c>
      <c r="AB46" s="279"/>
      <c r="AC46" s="279"/>
      <c r="AD46" s="279"/>
      <c r="AE46" s="279"/>
      <c r="AF46" s="279"/>
      <c r="AG46" s="279"/>
      <c r="AH46" s="279"/>
      <c r="AI46" s="51"/>
      <c r="AJ46" s="51"/>
      <c r="AK46" s="51"/>
      <c r="AL46" s="51"/>
      <c r="AM46" s="47" t="e">
        <f t="shared" si="29"/>
        <v>#REF!</v>
      </c>
      <c r="AN46" s="47" t="e">
        <f t="shared" si="30"/>
        <v>#REF!</v>
      </c>
      <c r="AO46" s="280" t="e">
        <f>#REF!/0.04</f>
        <v>#REF!</v>
      </c>
      <c r="AP46" s="135" t="e">
        <f t="shared" si="23"/>
        <v>#REF!</v>
      </c>
      <c r="AQ46" s="135" t="e">
        <f t="shared" si="24"/>
        <v>#REF!</v>
      </c>
      <c r="AR46" s="58">
        <f t="shared" si="25"/>
        <v>44075</v>
      </c>
      <c r="AS46" s="212"/>
      <c r="AT46" s="282"/>
      <c r="AU46" s="282"/>
      <c r="AV46" s="282"/>
      <c r="AW46" s="282"/>
      <c r="AX46" s="282"/>
      <c r="AY46" s="282"/>
      <c r="AZ46" s="282"/>
      <c r="BA46" s="282"/>
      <c r="BB46" s="282"/>
      <c r="BC46" s="282"/>
      <c r="BD46" s="282"/>
      <c r="BE46" s="282"/>
      <c r="BF46" s="282"/>
      <c r="BG46" s="14"/>
      <c r="BH46" s="14"/>
      <c r="BL46" s="12"/>
      <c r="BO46" s="318"/>
      <c r="BP46" s="318"/>
      <c r="BQ46" s="318"/>
      <c r="BR46" s="319"/>
      <c r="BS46" s="319"/>
      <c r="BT46" s="319"/>
      <c r="BU46" s="319"/>
      <c r="BV46" s="319"/>
      <c r="BW46" s="319"/>
      <c r="BX46" s="319"/>
      <c r="BY46" s="319"/>
    </row>
    <row r="47" spans="1:77" s="54" customFormat="1" ht="16" x14ac:dyDescent="0.2">
      <c r="A47" s="58">
        <v>44077</v>
      </c>
      <c r="B47" s="330" t="e">
        <f>#REF!</f>
        <v>#REF!</v>
      </c>
      <c r="C47" s="46" t="e">
        <f>#REF!</f>
        <v>#REF!</v>
      </c>
      <c r="D47" s="46" t="s">
        <v>7</v>
      </c>
      <c r="E47" s="46" t="e">
        <f t="shared" si="20"/>
        <v>#REF!</v>
      </c>
      <c r="F47" s="202" t="e">
        <f>#REF!</f>
        <v>#REF!</v>
      </c>
      <c r="G47" s="202" t="e">
        <f>#REF!</f>
        <v>#REF!</v>
      </c>
      <c r="H47" s="202" t="e">
        <f>#REF!</f>
        <v>#REF!</v>
      </c>
      <c r="I47" s="202"/>
      <c r="J47" s="202"/>
      <c r="K47" s="202"/>
      <c r="L47" s="202"/>
      <c r="M47" s="202"/>
      <c r="N47" s="202"/>
      <c r="O47" s="191"/>
      <c r="P47" s="80" t="e">
        <f t="shared" si="14"/>
        <v>#REF!</v>
      </c>
      <c r="Q47" s="80" t="e">
        <f t="shared" si="15"/>
        <v>#REF!</v>
      </c>
      <c r="R47" s="79" t="e">
        <f t="shared" si="27"/>
        <v>#REF!</v>
      </c>
      <c r="S47" s="79" t="e">
        <f t="shared" si="28"/>
        <v>#REF!</v>
      </c>
      <c r="T47" s="79" t="e">
        <f t="shared" ref="T47:T61" si="31">P47*1.3646</f>
        <v>#REF!</v>
      </c>
      <c r="U47" s="79" t="e">
        <f t="shared" ref="U47:U61" si="32">Q47*1.3646</f>
        <v>#REF!</v>
      </c>
      <c r="V47" s="58">
        <f>A47</f>
        <v>44077</v>
      </c>
      <c r="W47" s="46" t="s">
        <v>7</v>
      </c>
      <c r="X47" s="272" t="e">
        <f>AN47/AM47</f>
        <v>#REF!</v>
      </c>
      <c r="Y47" s="196" t="e">
        <f>#REF!</f>
        <v>#REF!</v>
      </c>
      <c r="Z47" s="196" t="e">
        <f>#REF!</f>
        <v>#REF!</v>
      </c>
      <c r="AA47" s="196" t="e">
        <f>#REF!</f>
        <v>#REF!</v>
      </c>
      <c r="AB47" s="279"/>
      <c r="AC47" s="279"/>
      <c r="AD47" s="279"/>
      <c r="AE47" s="279"/>
      <c r="AF47" s="279"/>
      <c r="AG47" s="279"/>
      <c r="AH47" s="279"/>
      <c r="AI47" s="51"/>
      <c r="AJ47" s="51"/>
      <c r="AK47" s="51"/>
      <c r="AL47" s="51"/>
      <c r="AM47" s="47" t="e">
        <f t="shared" si="29"/>
        <v>#REF!</v>
      </c>
      <c r="AN47" s="47" t="e">
        <f t="shared" si="30"/>
        <v>#REF!</v>
      </c>
      <c r="AO47" s="280" t="e">
        <f>#REF!/0.04</f>
        <v>#REF!</v>
      </c>
      <c r="AP47" s="135" t="e">
        <f t="shared" si="23"/>
        <v>#REF!</v>
      </c>
      <c r="AQ47" s="135" t="e">
        <f t="shared" si="24"/>
        <v>#REF!</v>
      </c>
      <c r="AR47" s="58">
        <f t="shared" si="25"/>
        <v>44077</v>
      </c>
      <c r="AS47" s="212"/>
      <c r="AT47" s="282"/>
      <c r="AU47" s="282"/>
      <c r="AV47" s="282"/>
      <c r="AW47" s="282"/>
      <c r="AX47" s="282"/>
      <c r="AY47" s="282"/>
      <c r="AZ47" s="282"/>
      <c r="BA47" s="282"/>
      <c r="BB47" s="282"/>
      <c r="BC47" s="282"/>
      <c r="BD47" s="282"/>
      <c r="BE47" s="282"/>
      <c r="BF47" s="282"/>
      <c r="BG47" s="14"/>
      <c r="BH47" s="14"/>
      <c r="BL47" s="12"/>
      <c r="BO47" s="318"/>
      <c r="BP47" s="318"/>
      <c r="BQ47" s="318"/>
      <c r="BR47" s="319"/>
      <c r="BS47" s="319"/>
      <c r="BT47" s="319"/>
      <c r="BU47" s="319"/>
      <c r="BV47" s="319"/>
      <c r="BW47" s="319"/>
      <c r="BX47" s="319"/>
      <c r="BY47" s="319"/>
    </row>
    <row r="48" spans="1:77" s="54" customFormat="1" ht="16" x14ac:dyDescent="0.2">
      <c r="A48" s="58">
        <v>44079</v>
      </c>
      <c r="B48" s="330" t="e">
        <f>#REF!</f>
        <v>#REF!</v>
      </c>
      <c r="C48" s="46" t="e">
        <f>#REF!</f>
        <v>#REF!</v>
      </c>
      <c r="D48" s="46" t="s">
        <v>7</v>
      </c>
      <c r="E48" s="46" t="e">
        <f t="shared" si="20"/>
        <v>#REF!</v>
      </c>
      <c r="F48" s="202" t="e">
        <f>#REF!</f>
        <v>#REF!</v>
      </c>
      <c r="G48" s="202" t="e">
        <f>#REF!</f>
        <v>#REF!</v>
      </c>
      <c r="H48" s="202" t="e">
        <f>#REF!</f>
        <v>#REF!</v>
      </c>
      <c r="I48" s="202"/>
      <c r="J48" s="202"/>
      <c r="K48" s="202"/>
      <c r="L48" s="202"/>
      <c r="M48" s="202"/>
      <c r="N48" s="202"/>
      <c r="O48" s="191"/>
      <c r="P48" s="80" t="e">
        <f t="shared" si="14"/>
        <v>#REF!</v>
      </c>
      <c r="Q48" s="80" t="e">
        <f t="shared" si="15"/>
        <v>#REF!</v>
      </c>
      <c r="R48" s="79" t="e">
        <f t="shared" si="27"/>
        <v>#REF!</v>
      </c>
      <c r="S48" s="79" t="e">
        <f t="shared" si="28"/>
        <v>#REF!</v>
      </c>
      <c r="T48" s="79" t="e">
        <f t="shared" si="31"/>
        <v>#REF!</v>
      </c>
      <c r="U48" s="79" t="e">
        <f t="shared" si="32"/>
        <v>#REF!</v>
      </c>
      <c r="V48" s="58">
        <f>A48</f>
        <v>44079</v>
      </c>
      <c r="W48" s="46" t="s">
        <v>7</v>
      </c>
      <c r="X48" s="272" t="e">
        <f>AN48/AM48</f>
        <v>#REF!</v>
      </c>
      <c r="Y48" s="196" t="e">
        <f>#REF!</f>
        <v>#REF!</v>
      </c>
      <c r="Z48" s="196" t="e">
        <f>#REF!</f>
        <v>#REF!</v>
      </c>
      <c r="AA48" s="196" t="e">
        <f>#REF!</f>
        <v>#REF!</v>
      </c>
      <c r="AB48" s="279"/>
      <c r="AC48" s="279"/>
      <c r="AD48" s="279"/>
      <c r="AE48" s="279"/>
      <c r="AF48" s="279"/>
      <c r="AG48" s="279"/>
      <c r="AH48" s="279"/>
      <c r="AI48" s="51"/>
      <c r="AJ48" s="51"/>
      <c r="AK48" s="51"/>
      <c r="AL48" s="51"/>
      <c r="AM48" s="47" t="e">
        <f t="shared" si="29"/>
        <v>#REF!</v>
      </c>
      <c r="AN48" s="47" t="e">
        <f t="shared" si="30"/>
        <v>#REF!</v>
      </c>
      <c r="AO48" s="280" t="e">
        <f>#REF!/0.04</f>
        <v>#REF!</v>
      </c>
      <c r="AP48" s="135" t="e">
        <f t="shared" si="23"/>
        <v>#REF!</v>
      </c>
      <c r="AQ48" s="135" t="e">
        <f t="shared" si="24"/>
        <v>#REF!</v>
      </c>
      <c r="AR48" s="58">
        <f t="shared" si="25"/>
        <v>44079</v>
      </c>
      <c r="AS48" s="212"/>
      <c r="AT48" s="282"/>
      <c r="AU48" s="282"/>
      <c r="AV48" s="282"/>
      <c r="AW48" s="282"/>
      <c r="AX48" s="282"/>
      <c r="AY48" s="282"/>
      <c r="AZ48" s="282"/>
      <c r="BA48" s="282"/>
      <c r="BB48" s="282"/>
      <c r="BC48" s="282"/>
      <c r="BD48" s="282"/>
      <c r="BE48" s="282"/>
      <c r="BF48" s="282"/>
      <c r="BG48" s="14"/>
      <c r="BH48" s="14"/>
      <c r="BL48" s="12"/>
      <c r="BO48" s="318"/>
      <c r="BP48" s="318"/>
      <c r="BQ48" s="318"/>
      <c r="BR48" s="319"/>
      <c r="BS48" s="319"/>
      <c r="BT48" s="319"/>
      <c r="BU48" s="319"/>
      <c r="BV48" s="319"/>
      <c r="BW48" s="319"/>
      <c r="BX48" s="319"/>
      <c r="BY48" s="319"/>
    </row>
    <row r="49" spans="1:77" s="54" customFormat="1" ht="16" x14ac:dyDescent="0.2">
      <c r="A49" s="58">
        <v>44081</v>
      </c>
      <c r="B49" s="330" t="e">
        <f>#REF!</f>
        <v>#REF!</v>
      </c>
      <c r="C49" s="46" t="e">
        <f>#REF!</f>
        <v>#REF!</v>
      </c>
      <c r="D49" s="46" t="s">
        <v>7</v>
      </c>
      <c r="E49" s="46" t="e">
        <f t="shared" si="20"/>
        <v>#REF!</v>
      </c>
      <c r="F49" s="202" t="e">
        <f>#REF!</f>
        <v>#REF!</v>
      </c>
      <c r="G49" s="202" t="e">
        <f>#REF!</f>
        <v>#REF!</v>
      </c>
      <c r="H49" s="202" t="e">
        <f>#REF!</f>
        <v>#REF!</v>
      </c>
      <c r="I49" s="202"/>
      <c r="J49" s="202"/>
      <c r="K49" s="202"/>
      <c r="L49" s="202"/>
      <c r="M49" s="202"/>
      <c r="N49" s="202"/>
      <c r="O49" s="191"/>
      <c r="P49" s="80" t="e">
        <f t="shared" si="14"/>
        <v>#REF!</v>
      </c>
      <c r="Q49" s="80" t="e">
        <f t="shared" si="15"/>
        <v>#REF!</v>
      </c>
      <c r="R49" s="79" t="e">
        <f t="shared" ref="R49:R55" si="33">P49*1000</f>
        <v>#REF!</v>
      </c>
      <c r="S49" s="79" t="e">
        <f t="shared" si="28"/>
        <v>#REF!</v>
      </c>
      <c r="T49" s="79" t="e">
        <f t="shared" si="31"/>
        <v>#REF!</v>
      </c>
      <c r="U49" s="79" t="e">
        <f t="shared" si="32"/>
        <v>#REF!</v>
      </c>
      <c r="V49" s="58">
        <f>A49</f>
        <v>44081</v>
      </c>
      <c r="W49" s="46" t="s">
        <v>7</v>
      </c>
      <c r="X49" s="272" t="e">
        <f>AN49/AM49</f>
        <v>#REF!</v>
      </c>
      <c r="Y49" s="196" t="e">
        <f>#REF!</f>
        <v>#REF!</v>
      </c>
      <c r="Z49" s="196" t="e">
        <f>#REF!</f>
        <v>#REF!</v>
      </c>
      <c r="AA49" s="196" t="e">
        <f>#REF!</f>
        <v>#REF!</v>
      </c>
      <c r="AB49" s="279"/>
      <c r="AC49" s="279"/>
      <c r="AD49" s="279"/>
      <c r="AE49" s="279"/>
      <c r="AF49" s="279"/>
      <c r="AG49" s="279"/>
      <c r="AH49" s="279"/>
      <c r="AI49" s="51"/>
      <c r="AJ49" s="51"/>
      <c r="AK49" s="51"/>
      <c r="AL49" s="51"/>
      <c r="AM49" s="47" t="e">
        <f t="shared" si="29"/>
        <v>#REF!</v>
      </c>
      <c r="AN49" s="47" t="e">
        <f t="shared" si="30"/>
        <v>#REF!</v>
      </c>
      <c r="AO49" s="280" t="e">
        <f>#REF!/0.04</f>
        <v>#REF!</v>
      </c>
      <c r="AP49" s="135" t="e">
        <f t="shared" si="23"/>
        <v>#REF!</v>
      </c>
      <c r="AQ49" s="135" t="e">
        <f t="shared" si="24"/>
        <v>#REF!</v>
      </c>
      <c r="AR49" s="58">
        <f t="shared" si="25"/>
        <v>44081</v>
      </c>
      <c r="AS49" s="212"/>
      <c r="AT49" s="282"/>
      <c r="AU49" s="282"/>
      <c r="AV49" s="282"/>
      <c r="AW49" s="282"/>
      <c r="AX49" s="282"/>
      <c r="AY49" s="282"/>
      <c r="AZ49" s="282"/>
      <c r="BA49" s="282"/>
      <c r="BB49" s="282"/>
      <c r="BC49" s="282"/>
      <c r="BD49" s="282"/>
      <c r="BE49" s="282"/>
      <c r="BF49" s="282"/>
      <c r="BG49" s="14"/>
      <c r="BH49" s="14"/>
      <c r="BL49" s="12"/>
      <c r="BO49" s="318"/>
      <c r="BP49" s="318"/>
      <c r="BQ49" s="318"/>
      <c r="BR49" s="319"/>
      <c r="BS49" s="319"/>
      <c r="BT49" s="319"/>
      <c r="BU49" s="319"/>
      <c r="BV49" s="319"/>
      <c r="BW49" s="319"/>
      <c r="BX49" s="319"/>
      <c r="BY49" s="319"/>
    </row>
    <row r="50" spans="1:77" s="54" customFormat="1" ht="16" x14ac:dyDescent="0.2">
      <c r="A50" s="58">
        <v>44084</v>
      </c>
      <c r="B50" s="46" t="e">
        <f>#REF!</f>
        <v>#REF!</v>
      </c>
      <c r="C50" s="54" t="e">
        <f>B50/1.3646</f>
        <v>#REF!</v>
      </c>
      <c r="D50" s="46" t="s">
        <v>7</v>
      </c>
      <c r="E50" s="46" t="e">
        <f t="shared" si="20"/>
        <v>#REF!</v>
      </c>
      <c r="F50" s="202" t="e">
        <f>#REF!</f>
        <v>#REF!</v>
      </c>
      <c r="G50" s="202" t="e">
        <f>#REF!</f>
        <v>#REF!</v>
      </c>
      <c r="H50" s="202" t="e">
        <f>#REF!</f>
        <v>#REF!</v>
      </c>
      <c r="I50" s="202"/>
      <c r="J50" s="202"/>
      <c r="K50" s="202"/>
      <c r="L50" s="202"/>
      <c r="M50" s="202"/>
      <c r="N50" s="202"/>
      <c r="O50" s="191"/>
      <c r="P50" s="80" t="e">
        <f t="shared" si="14"/>
        <v>#REF!</v>
      </c>
      <c r="Q50" s="80" t="e">
        <f t="shared" si="15"/>
        <v>#REF!</v>
      </c>
      <c r="R50" s="79" t="e">
        <f t="shared" si="33"/>
        <v>#REF!</v>
      </c>
      <c r="S50" s="79" t="e">
        <f t="shared" si="28"/>
        <v>#REF!</v>
      </c>
      <c r="T50" s="79" t="e">
        <f t="shared" si="31"/>
        <v>#REF!</v>
      </c>
      <c r="U50" s="79" t="e">
        <f t="shared" si="32"/>
        <v>#REF!</v>
      </c>
      <c r="V50" s="58">
        <f t="shared" ref="V50:V55" si="34">A50</f>
        <v>44084</v>
      </c>
      <c r="W50" s="46" t="s">
        <v>7</v>
      </c>
      <c r="X50" s="272" t="e">
        <f t="shared" ref="X50:X55" si="35">AN50/AM50</f>
        <v>#REF!</v>
      </c>
      <c r="Y50" s="196" t="e">
        <f>#REF!</f>
        <v>#REF!</v>
      </c>
      <c r="Z50" s="196" t="e">
        <f>#REF!</f>
        <v>#REF!</v>
      </c>
      <c r="AA50" s="196" t="e">
        <f>#REF!</f>
        <v>#REF!</v>
      </c>
      <c r="AB50" s="279"/>
      <c r="AC50" s="279"/>
      <c r="AD50" s="279"/>
      <c r="AE50" s="279"/>
      <c r="AF50" s="279"/>
      <c r="AG50" s="279"/>
      <c r="AH50" s="279"/>
      <c r="AI50" s="51"/>
      <c r="AJ50" s="51"/>
      <c r="AK50" s="51"/>
      <c r="AL50" s="51"/>
      <c r="AM50" s="47" t="e">
        <f>AVERAGE(Y50:AL50)</f>
        <v>#REF!</v>
      </c>
      <c r="AN50" s="47" t="e">
        <f>STDEV(Y50:AL50)</f>
        <v>#REF!</v>
      </c>
      <c r="AO50" s="280" t="e">
        <f>#REF!/0.04</f>
        <v>#REF!</v>
      </c>
      <c r="AP50" s="135" t="e">
        <f t="shared" si="23"/>
        <v>#REF!</v>
      </c>
      <c r="AQ50" s="135" t="e">
        <f t="shared" si="24"/>
        <v>#REF!</v>
      </c>
      <c r="AR50" s="58">
        <f t="shared" si="25"/>
        <v>44084</v>
      </c>
      <c r="AS50" s="212"/>
      <c r="AT50" s="282"/>
      <c r="AU50" s="282"/>
      <c r="AV50" s="282"/>
      <c r="AW50" s="282"/>
      <c r="AX50" s="282"/>
      <c r="AY50" s="282"/>
      <c r="AZ50" s="282"/>
      <c r="BA50" s="282"/>
      <c r="BB50" s="282"/>
      <c r="BC50" s="282"/>
      <c r="BD50" s="282"/>
      <c r="BE50" s="282"/>
      <c r="BF50" s="282"/>
      <c r="BG50" s="14"/>
      <c r="BH50" s="14"/>
      <c r="BL50" s="12"/>
      <c r="BO50" s="318"/>
      <c r="BP50" s="318"/>
      <c r="BQ50" s="318"/>
      <c r="BR50" s="319"/>
      <c r="BS50" s="319"/>
      <c r="BT50" s="319"/>
      <c r="BU50" s="319"/>
      <c r="BV50" s="319"/>
      <c r="BW50" s="319"/>
      <c r="BX50" s="319"/>
      <c r="BY50" s="319"/>
    </row>
    <row r="51" spans="1:77" s="54" customFormat="1" ht="16" x14ac:dyDescent="0.2">
      <c r="A51" s="58">
        <v>44085</v>
      </c>
      <c r="B51" s="46" t="e">
        <f>#REF!</f>
        <v>#REF!</v>
      </c>
      <c r="C51" s="54" t="e">
        <f t="shared" ref="C51:C59" si="36">B51/1.3646</f>
        <v>#REF!</v>
      </c>
      <c r="D51" s="46" t="s">
        <v>7</v>
      </c>
      <c r="E51" s="46" t="e">
        <f t="shared" si="20"/>
        <v>#REF!</v>
      </c>
      <c r="F51" s="202" t="e">
        <f>#REF!</f>
        <v>#REF!</v>
      </c>
      <c r="G51" s="202" t="e">
        <f>#REF!</f>
        <v>#REF!</v>
      </c>
      <c r="H51" s="202" t="e">
        <f>#REF!</f>
        <v>#REF!</v>
      </c>
      <c r="I51" s="202"/>
      <c r="J51" s="202"/>
      <c r="K51" s="202"/>
      <c r="L51" s="202"/>
      <c r="M51" s="202"/>
      <c r="N51" s="202"/>
      <c r="O51" s="191"/>
      <c r="P51" s="80" t="e">
        <f t="shared" si="14"/>
        <v>#REF!</v>
      </c>
      <c r="Q51" s="80" t="e">
        <f t="shared" si="15"/>
        <v>#REF!</v>
      </c>
      <c r="R51" s="79" t="e">
        <f t="shared" si="33"/>
        <v>#REF!</v>
      </c>
      <c r="S51" s="79" t="e">
        <f t="shared" si="28"/>
        <v>#REF!</v>
      </c>
      <c r="T51" s="79" t="e">
        <f t="shared" si="31"/>
        <v>#REF!</v>
      </c>
      <c r="U51" s="79" t="e">
        <f t="shared" si="32"/>
        <v>#REF!</v>
      </c>
      <c r="V51" s="58">
        <f t="shared" si="34"/>
        <v>44085</v>
      </c>
      <c r="W51" s="46" t="s">
        <v>7</v>
      </c>
      <c r="X51" s="272" t="e">
        <f t="shared" si="35"/>
        <v>#REF!</v>
      </c>
      <c r="Y51" s="196" t="e">
        <f>#REF!</f>
        <v>#REF!</v>
      </c>
      <c r="Z51" s="196" t="e">
        <f>#REF!</f>
        <v>#REF!</v>
      </c>
      <c r="AA51" s="196" t="e">
        <f>#REF!</f>
        <v>#REF!</v>
      </c>
      <c r="AB51" s="279"/>
      <c r="AC51" s="279"/>
      <c r="AD51" s="279"/>
      <c r="AE51" s="279"/>
      <c r="AF51" s="279"/>
      <c r="AG51" s="279"/>
      <c r="AH51" s="279"/>
      <c r="AI51" s="51"/>
      <c r="AJ51" s="51"/>
      <c r="AK51" s="51"/>
      <c r="AL51" s="51"/>
      <c r="AM51" s="47" t="e">
        <f>AVERAGE(Y51:AL51)</f>
        <v>#REF!</v>
      </c>
      <c r="AN51" s="47" t="e">
        <f>STDEV(Y51:AL51)</f>
        <v>#REF!</v>
      </c>
      <c r="AO51" s="280" t="e">
        <f>#REF!/0.04</f>
        <v>#REF!</v>
      </c>
      <c r="AP51" s="135" t="e">
        <f t="shared" si="23"/>
        <v>#REF!</v>
      </c>
      <c r="AQ51" s="135" t="e">
        <f t="shared" si="24"/>
        <v>#REF!</v>
      </c>
      <c r="AR51" s="58">
        <f t="shared" si="25"/>
        <v>44085</v>
      </c>
      <c r="AS51" s="212"/>
      <c r="AT51" s="282"/>
      <c r="AU51" s="282"/>
      <c r="AV51" s="282"/>
      <c r="AW51" s="282"/>
      <c r="AX51" s="282"/>
      <c r="AY51" s="282"/>
      <c r="AZ51" s="282"/>
      <c r="BA51" s="282"/>
      <c r="BB51" s="282"/>
      <c r="BC51" s="282"/>
      <c r="BD51" s="282"/>
      <c r="BE51" s="282"/>
      <c r="BF51" s="282"/>
      <c r="BG51" s="14"/>
      <c r="BH51" s="14"/>
      <c r="BL51" s="12"/>
      <c r="BO51" s="318"/>
      <c r="BP51" s="318"/>
      <c r="BQ51" s="318"/>
      <c r="BR51" s="319"/>
      <c r="BS51" s="319"/>
      <c r="BT51" s="319"/>
      <c r="BU51" s="319"/>
      <c r="BV51" s="319"/>
      <c r="BW51" s="319"/>
      <c r="BX51" s="319"/>
      <c r="BY51" s="319"/>
    </row>
    <row r="52" spans="1:77" s="54" customFormat="1" ht="16" x14ac:dyDescent="0.2">
      <c r="A52" s="58">
        <v>44086</v>
      </c>
      <c r="B52" s="46" t="e">
        <f>#REF!</f>
        <v>#REF!</v>
      </c>
      <c r="C52" s="54" t="e">
        <f t="shared" si="36"/>
        <v>#REF!</v>
      </c>
      <c r="D52" s="46" t="s">
        <v>7</v>
      </c>
      <c r="E52" s="46" t="e">
        <f t="shared" si="20"/>
        <v>#REF!</v>
      </c>
      <c r="F52" s="202" t="e">
        <f>#REF!</f>
        <v>#REF!</v>
      </c>
      <c r="G52" s="202" t="e">
        <f>#REF!</f>
        <v>#REF!</v>
      </c>
      <c r="H52" s="202" t="e">
        <f>#REF!</f>
        <v>#REF!</v>
      </c>
      <c r="I52" s="202"/>
      <c r="J52" s="202"/>
      <c r="K52" s="202"/>
      <c r="L52" s="202"/>
      <c r="M52" s="202"/>
      <c r="N52" s="202"/>
      <c r="O52" s="191"/>
      <c r="P52" s="80" t="e">
        <f t="shared" si="14"/>
        <v>#REF!</v>
      </c>
      <c r="Q52" s="80" t="e">
        <f t="shared" si="15"/>
        <v>#REF!</v>
      </c>
      <c r="R52" s="79" t="e">
        <f t="shared" si="33"/>
        <v>#REF!</v>
      </c>
      <c r="S52" s="79" t="e">
        <f t="shared" si="28"/>
        <v>#REF!</v>
      </c>
      <c r="T52" s="79" t="e">
        <f t="shared" si="31"/>
        <v>#REF!</v>
      </c>
      <c r="U52" s="79" t="e">
        <f t="shared" si="32"/>
        <v>#REF!</v>
      </c>
      <c r="V52" s="58">
        <f t="shared" si="34"/>
        <v>44086</v>
      </c>
      <c r="W52" s="46" t="s">
        <v>7</v>
      </c>
      <c r="X52" s="272" t="e">
        <f t="shared" si="35"/>
        <v>#REF!</v>
      </c>
      <c r="Y52" s="196" t="e">
        <f>#REF!</f>
        <v>#REF!</v>
      </c>
      <c r="Z52" s="196" t="e">
        <f>#REF!</f>
        <v>#REF!</v>
      </c>
      <c r="AA52" s="196" t="e">
        <f>#REF!</f>
        <v>#REF!</v>
      </c>
      <c r="AB52" s="279"/>
      <c r="AC52" s="279"/>
      <c r="AD52" s="279"/>
      <c r="AE52" s="279"/>
      <c r="AF52" s="279"/>
      <c r="AG52" s="279"/>
      <c r="AH52" s="279"/>
      <c r="AI52" s="51"/>
      <c r="AJ52" s="51"/>
      <c r="AK52" s="51"/>
      <c r="AL52" s="51"/>
      <c r="AM52" s="47" t="e">
        <f>AVERAGE(Y52:AL52)</f>
        <v>#REF!</v>
      </c>
      <c r="AN52" s="47" t="e">
        <f>STDEV(Y52:AL52)</f>
        <v>#REF!</v>
      </c>
      <c r="AO52" s="280" t="e">
        <f>#REF!/0.04</f>
        <v>#REF!</v>
      </c>
      <c r="AP52" s="135" t="e">
        <f t="shared" si="23"/>
        <v>#REF!</v>
      </c>
      <c r="AQ52" s="135" t="e">
        <f t="shared" si="24"/>
        <v>#REF!</v>
      </c>
      <c r="AR52" s="58">
        <f t="shared" si="25"/>
        <v>44086</v>
      </c>
      <c r="AS52" s="212"/>
      <c r="AT52" s="282"/>
      <c r="AU52" s="282"/>
      <c r="AV52" s="282"/>
      <c r="AW52" s="282"/>
      <c r="AX52" s="282"/>
      <c r="AY52" s="282"/>
      <c r="AZ52" s="282"/>
      <c r="BA52" s="282"/>
      <c r="BB52" s="282"/>
      <c r="BC52" s="282"/>
      <c r="BD52" s="282"/>
      <c r="BE52" s="282"/>
      <c r="BF52" s="282"/>
      <c r="BG52" s="14"/>
      <c r="BH52" s="14"/>
      <c r="BL52" s="12"/>
      <c r="BO52" s="318"/>
      <c r="BP52" s="318"/>
      <c r="BQ52" s="318"/>
      <c r="BR52" s="319"/>
      <c r="BS52" s="319"/>
      <c r="BT52" s="319"/>
      <c r="BU52" s="319"/>
      <c r="BV52" s="319"/>
      <c r="BW52" s="319"/>
      <c r="BX52" s="319"/>
      <c r="BY52" s="319"/>
    </row>
    <row r="53" spans="1:77" s="54" customFormat="1" ht="16" x14ac:dyDescent="0.2">
      <c r="A53" s="58">
        <v>44087</v>
      </c>
      <c r="B53" s="46" t="e">
        <f>#REF!</f>
        <v>#REF!</v>
      </c>
      <c r="C53" s="54" t="e">
        <f t="shared" si="36"/>
        <v>#REF!</v>
      </c>
      <c r="D53" s="46" t="s">
        <v>7</v>
      </c>
      <c r="E53" s="46" t="e">
        <f t="shared" si="20"/>
        <v>#REF!</v>
      </c>
      <c r="F53" s="202" t="e">
        <f>#REF!</f>
        <v>#REF!</v>
      </c>
      <c r="G53" s="202"/>
      <c r="H53" s="202" t="e">
        <f>#REF!</f>
        <v>#REF!</v>
      </c>
      <c r="I53" s="202"/>
      <c r="J53" s="202"/>
      <c r="K53" s="202"/>
      <c r="L53" s="202"/>
      <c r="M53" s="202"/>
      <c r="N53" s="202"/>
      <c r="O53" s="191"/>
      <c r="P53" s="80" t="e">
        <f t="shared" si="14"/>
        <v>#REF!</v>
      </c>
      <c r="Q53" s="80" t="e">
        <f t="shared" si="15"/>
        <v>#REF!</v>
      </c>
      <c r="R53" s="79" t="e">
        <f t="shared" si="33"/>
        <v>#REF!</v>
      </c>
      <c r="S53" s="79" t="e">
        <f t="shared" si="28"/>
        <v>#REF!</v>
      </c>
      <c r="T53" s="79" t="e">
        <f t="shared" si="31"/>
        <v>#REF!</v>
      </c>
      <c r="U53" s="79" t="e">
        <f t="shared" si="32"/>
        <v>#REF!</v>
      </c>
      <c r="V53" s="58">
        <f t="shared" si="34"/>
        <v>44087</v>
      </c>
      <c r="W53" s="46" t="s">
        <v>7</v>
      </c>
      <c r="X53" s="272" t="e">
        <f t="shared" si="35"/>
        <v>#REF!</v>
      </c>
      <c r="Y53" s="196" t="e">
        <f>#REF!</f>
        <v>#REF!</v>
      </c>
      <c r="Z53" s="196"/>
      <c r="AA53" s="196"/>
      <c r="AB53" s="279"/>
      <c r="AC53" s="279"/>
      <c r="AD53" s="279"/>
      <c r="AE53" s="279"/>
      <c r="AF53" s="279"/>
      <c r="AG53" s="279"/>
      <c r="AH53" s="279"/>
      <c r="AI53" s="51"/>
      <c r="AJ53" s="51"/>
      <c r="AK53" s="51"/>
      <c r="AL53" s="51"/>
      <c r="AM53" s="47" t="e">
        <f>AVERAGE(Y53:AL53)</f>
        <v>#REF!</v>
      </c>
      <c r="AN53" s="47" t="e">
        <f>STDEV(Y53:AL53)</f>
        <v>#REF!</v>
      </c>
      <c r="AO53" s="280" t="e">
        <f>#REF!/0.04</f>
        <v>#REF!</v>
      </c>
      <c r="AP53" s="135" t="e">
        <f t="shared" si="23"/>
        <v>#REF!</v>
      </c>
      <c r="AQ53" s="135" t="e">
        <f t="shared" si="24"/>
        <v>#REF!</v>
      </c>
      <c r="AR53" s="58">
        <f t="shared" si="25"/>
        <v>44087</v>
      </c>
      <c r="AS53" s="212"/>
      <c r="AT53" s="282"/>
      <c r="AU53" s="282"/>
      <c r="AV53" s="282"/>
      <c r="AW53" s="282"/>
      <c r="AX53" s="282"/>
      <c r="AY53" s="282"/>
      <c r="AZ53" s="282"/>
      <c r="BA53" s="282"/>
      <c r="BB53" s="282"/>
      <c r="BC53" s="282"/>
      <c r="BD53" s="282"/>
      <c r="BE53" s="282"/>
      <c r="BF53" s="282"/>
      <c r="BG53" s="14"/>
      <c r="BH53" s="14"/>
      <c r="BL53" s="12"/>
      <c r="BO53" s="318"/>
      <c r="BP53" s="318"/>
      <c r="BQ53" s="318"/>
      <c r="BR53" s="319"/>
      <c r="BS53" s="319"/>
      <c r="BT53" s="319"/>
      <c r="BU53" s="319"/>
      <c r="BV53" s="319"/>
      <c r="BW53" s="319"/>
      <c r="BX53" s="319"/>
      <c r="BY53" s="319"/>
    </row>
    <row r="54" spans="1:77" s="54" customFormat="1" ht="16" x14ac:dyDescent="0.2">
      <c r="A54" s="58">
        <v>44088</v>
      </c>
      <c r="B54" s="46" t="e">
        <f>#REF!</f>
        <v>#REF!</v>
      </c>
      <c r="C54" s="54" t="e">
        <f t="shared" si="36"/>
        <v>#REF!</v>
      </c>
      <c r="D54" s="46" t="s">
        <v>7</v>
      </c>
      <c r="E54" s="46" t="e">
        <f t="shared" si="20"/>
        <v>#REF!</v>
      </c>
      <c r="F54" s="202" t="e">
        <f>#REF!</f>
        <v>#REF!</v>
      </c>
      <c r="G54" s="202" t="e">
        <f>#REF!</f>
        <v>#REF!</v>
      </c>
      <c r="H54" s="202" t="e">
        <f>#REF!</f>
        <v>#REF!</v>
      </c>
      <c r="I54" s="202"/>
      <c r="J54" s="202"/>
      <c r="K54" s="202"/>
      <c r="L54" s="202"/>
      <c r="M54" s="202"/>
      <c r="N54" s="202"/>
      <c r="O54" s="191"/>
      <c r="P54" s="80" t="e">
        <f t="shared" si="14"/>
        <v>#REF!</v>
      </c>
      <c r="Q54" s="80" t="e">
        <f t="shared" si="15"/>
        <v>#REF!</v>
      </c>
      <c r="R54" s="79" t="e">
        <f t="shared" si="33"/>
        <v>#REF!</v>
      </c>
      <c r="S54" s="79" t="e">
        <f t="shared" si="28"/>
        <v>#REF!</v>
      </c>
      <c r="T54" s="79" t="e">
        <f t="shared" si="31"/>
        <v>#REF!</v>
      </c>
      <c r="U54" s="79" t="e">
        <f t="shared" si="32"/>
        <v>#REF!</v>
      </c>
      <c r="V54" s="58">
        <f t="shared" si="34"/>
        <v>44088</v>
      </c>
      <c r="W54" s="46" t="s">
        <v>7</v>
      </c>
      <c r="X54" s="272" t="e">
        <f t="shared" si="35"/>
        <v>#REF!</v>
      </c>
      <c r="Y54" s="196" t="e">
        <f>#REF!</f>
        <v>#REF!</v>
      </c>
      <c r="Z54" s="196" t="e">
        <f>#REF!</f>
        <v>#REF!</v>
      </c>
      <c r="AA54" s="196" t="e">
        <f>#REF!</f>
        <v>#REF!</v>
      </c>
      <c r="AB54" s="279"/>
      <c r="AC54" s="279"/>
      <c r="AD54" s="279"/>
      <c r="AE54" s="279"/>
      <c r="AF54" s="279"/>
      <c r="AG54" s="279"/>
      <c r="AH54" s="279"/>
      <c r="AI54" s="51"/>
      <c r="AJ54" s="51"/>
      <c r="AK54" s="51"/>
      <c r="AL54" s="51"/>
      <c r="AM54" s="47" t="e">
        <f t="shared" si="29"/>
        <v>#REF!</v>
      </c>
      <c r="AN54" s="47" t="e">
        <f t="shared" si="30"/>
        <v>#REF!</v>
      </c>
      <c r="AO54" s="280" t="e">
        <f>#REF!/0.04</f>
        <v>#REF!</v>
      </c>
      <c r="AP54" s="135" t="e">
        <f t="shared" si="23"/>
        <v>#REF!</v>
      </c>
      <c r="AQ54" s="135" t="e">
        <f t="shared" si="24"/>
        <v>#REF!</v>
      </c>
      <c r="AR54" s="58">
        <f t="shared" si="25"/>
        <v>44088</v>
      </c>
      <c r="AS54" s="212"/>
      <c r="AT54" s="282"/>
      <c r="AU54" s="282"/>
      <c r="AV54" s="282"/>
      <c r="AW54" s="282"/>
      <c r="AX54" s="282"/>
      <c r="AY54" s="282"/>
      <c r="AZ54" s="282"/>
      <c r="BA54" s="282"/>
      <c r="BB54" s="282"/>
      <c r="BC54" s="282"/>
      <c r="BD54" s="282"/>
      <c r="BE54" s="282"/>
      <c r="BF54" s="282"/>
      <c r="BG54" s="14"/>
      <c r="BH54" s="14"/>
      <c r="BL54" s="12"/>
      <c r="BO54" s="318"/>
      <c r="BP54" s="318"/>
      <c r="BQ54" s="318"/>
      <c r="BR54" s="319"/>
      <c r="BS54" s="319"/>
      <c r="BT54" s="319"/>
      <c r="BU54" s="319"/>
      <c r="BV54" s="319"/>
      <c r="BW54" s="319"/>
      <c r="BX54" s="319"/>
      <c r="BY54" s="319"/>
    </row>
    <row r="55" spans="1:77" s="54" customFormat="1" ht="16" x14ac:dyDescent="0.2">
      <c r="A55" s="58">
        <v>44089</v>
      </c>
      <c r="B55" s="46" t="e">
        <f>#REF!</f>
        <v>#REF!</v>
      </c>
      <c r="C55" s="54" t="e">
        <f t="shared" si="36"/>
        <v>#REF!</v>
      </c>
      <c r="D55" s="46" t="s">
        <v>7</v>
      </c>
      <c r="E55" s="46" t="e">
        <f t="shared" si="20"/>
        <v>#REF!</v>
      </c>
      <c r="F55" s="202" t="e">
        <f>#REF!</f>
        <v>#REF!</v>
      </c>
      <c r="G55" s="202" t="e">
        <f>#REF!</f>
        <v>#REF!</v>
      </c>
      <c r="H55" s="202" t="e">
        <f>#REF!</f>
        <v>#REF!</v>
      </c>
      <c r="I55" s="202"/>
      <c r="J55" s="202"/>
      <c r="K55" s="202"/>
      <c r="L55" s="202"/>
      <c r="M55" s="202"/>
      <c r="N55" s="202"/>
      <c r="O55" s="191"/>
      <c r="P55" s="80" t="e">
        <f t="shared" si="14"/>
        <v>#REF!</v>
      </c>
      <c r="Q55" s="80" t="e">
        <f t="shared" si="15"/>
        <v>#REF!</v>
      </c>
      <c r="R55" s="79" t="e">
        <f t="shared" si="33"/>
        <v>#REF!</v>
      </c>
      <c r="S55" s="79" t="e">
        <f t="shared" si="28"/>
        <v>#REF!</v>
      </c>
      <c r="T55" s="79" t="e">
        <f t="shared" si="31"/>
        <v>#REF!</v>
      </c>
      <c r="U55" s="79" t="e">
        <f t="shared" si="32"/>
        <v>#REF!</v>
      </c>
      <c r="V55" s="58">
        <f t="shared" si="34"/>
        <v>44089</v>
      </c>
      <c r="W55" s="46" t="s">
        <v>7</v>
      </c>
      <c r="X55" s="272" t="e">
        <f t="shared" si="35"/>
        <v>#REF!</v>
      </c>
      <c r="Y55" s="196" t="e">
        <f>#REF!</f>
        <v>#REF!</v>
      </c>
      <c r="Z55" s="196" t="e">
        <f>#REF!</f>
        <v>#REF!</v>
      </c>
      <c r="AA55" s="196" t="e">
        <f>#REF!</f>
        <v>#REF!</v>
      </c>
      <c r="AB55" s="279"/>
      <c r="AC55" s="279"/>
      <c r="AD55" s="279"/>
      <c r="AE55" s="279"/>
      <c r="AF55" s="279"/>
      <c r="AG55" s="279"/>
      <c r="AH55" s="279"/>
      <c r="AI55" s="51"/>
      <c r="AJ55" s="51"/>
      <c r="AK55" s="51"/>
      <c r="AL55" s="51"/>
      <c r="AM55" s="47" t="e">
        <f t="shared" si="29"/>
        <v>#REF!</v>
      </c>
      <c r="AN55" s="47" t="e">
        <f t="shared" si="30"/>
        <v>#REF!</v>
      </c>
      <c r="AO55" s="280" t="e">
        <f>#REF!/0.04</f>
        <v>#REF!</v>
      </c>
      <c r="AP55" s="135" t="e">
        <f t="shared" si="23"/>
        <v>#REF!</v>
      </c>
      <c r="AQ55" s="135" t="e">
        <f t="shared" si="24"/>
        <v>#REF!</v>
      </c>
      <c r="AR55" s="58">
        <f t="shared" si="25"/>
        <v>44089</v>
      </c>
      <c r="AS55" s="212"/>
      <c r="AT55" s="282"/>
      <c r="AU55" s="282"/>
      <c r="AV55" s="282"/>
      <c r="AW55" s="282"/>
      <c r="AX55" s="282"/>
      <c r="AY55" s="282"/>
      <c r="AZ55" s="282"/>
      <c r="BA55" s="282"/>
      <c r="BB55" s="282"/>
      <c r="BC55" s="282"/>
      <c r="BD55" s="282"/>
      <c r="BE55" s="282"/>
      <c r="BF55" s="282"/>
      <c r="BG55" s="14"/>
      <c r="BH55" s="14"/>
      <c r="BL55" s="12"/>
      <c r="BO55" s="318"/>
      <c r="BP55" s="318"/>
      <c r="BQ55" s="318"/>
      <c r="BR55" s="319"/>
      <c r="BS55" s="319"/>
      <c r="BT55" s="319"/>
      <c r="BU55" s="319"/>
      <c r="BV55" s="319"/>
      <c r="BW55" s="319"/>
      <c r="BX55" s="319"/>
      <c r="BY55" s="319"/>
    </row>
    <row r="56" spans="1:77" s="49" customFormat="1" ht="16" x14ac:dyDescent="0.2">
      <c r="A56" s="58">
        <v>44090</v>
      </c>
      <c r="B56" s="46" t="e">
        <f>#REF!</f>
        <v>#REF!</v>
      </c>
      <c r="C56" s="54" t="e">
        <f t="shared" si="36"/>
        <v>#REF!</v>
      </c>
      <c r="D56" s="46" t="s">
        <v>7</v>
      </c>
      <c r="E56" s="46" t="e">
        <f t="shared" si="20"/>
        <v>#REF!</v>
      </c>
      <c r="F56" s="202" t="e">
        <f>#REF!</f>
        <v>#REF!</v>
      </c>
      <c r="G56" s="202" t="e">
        <f>#REF!</f>
        <v>#REF!</v>
      </c>
      <c r="H56" s="202"/>
      <c r="I56" s="202"/>
      <c r="J56" s="202"/>
      <c r="K56" s="202"/>
      <c r="L56" s="202"/>
      <c r="M56" s="202"/>
      <c r="N56" s="202"/>
      <c r="O56" s="191"/>
      <c r="P56" s="80" t="e">
        <f t="shared" si="14"/>
        <v>#REF!</v>
      </c>
      <c r="Q56" s="80" t="e">
        <f t="shared" si="15"/>
        <v>#REF!</v>
      </c>
      <c r="R56" s="79" t="e">
        <f t="shared" ref="R56:R75" si="37">P56*1000</f>
        <v>#REF!</v>
      </c>
      <c r="S56" s="79" t="e">
        <f t="shared" si="28"/>
        <v>#REF!</v>
      </c>
      <c r="T56" s="79" t="e">
        <f t="shared" si="31"/>
        <v>#REF!</v>
      </c>
      <c r="U56" s="79" t="e">
        <f t="shared" si="32"/>
        <v>#REF!</v>
      </c>
      <c r="V56" s="58">
        <f t="shared" ref="V56:V75" si="38">A56</f>
        <v>44090</v>
      </c>
      <c r="W56" s="46" t="s">
        <v>7</v>
      </c>
      <c r="X56" s="272" t="e">
        <f t="shared" ref="X56:X75" si="39">AN56/AM56</f>
        <v>#REF!</v>
      </c>
      <c r="Y56" s="196" t="e">
        <f>#REF!</f>
        <v>#REF!</v>
      </c>
      <c r="Z56" s="196" t="e">
        <f>#REF!</f>
        <v>#REF!</v>
      </c>
      <c r="AA56" s="196"/>
      <c r="AB56" s="279"/>
      <c r="AC56" s="279"/>
      <c r="AD56" s="279"/>
      <c r="AE56" s="279"/>
      <c r="AF56" s="279"/>
      <c r="AG56" s="279"/>
      <c r="AH56" s="279"/>
      <c r="AI56" s="51"/>
      <c r="AJ56" s="51"/>
      <c r="AK56" s="51"/>
      <c r="AL56" s="51"/>
      <c r="AM56" s="47" t="e">
        <f t="shared" ref="AM56:AM75" si="40">AVERAGE(Y56:AL56)</f>
        <v>#REF!</v>
      </c>
      <c r="AN56" s="47" t="e">
        <f t="shared" ref="AN56:AN75" si="41">STDEV(Y56:AL56)</f>
        <v>#REF!</v>
      </c>
      <c r="AO56" s="280" t="e">
        <f>#REF!/0.04</f>
        <v>#REF!</v>
      </c>
      <c r="AP56" s="135" t="e">
        <f t="shared" si="23"/>
        <v>#REF!</v>
      </c>
      <c r="AQ56" s="135" t="e">
        <f t="shared" si="24"/>
        <v>#REF!</v>
      </c>
      <c r="AR56" s="58">
        <f t="shared" si="25"/>
        <v>44090</v>
      </c>
      <c r="AS56" s="212"/>
      <c r="AT56" s="282"/>
      <c r="AU56" s="282"/>
      <c r="AV56" s="282"/>
      <c r="AW56" s="282"/>
      <c r="AX56" s="282"/>
      <c r="AY56" s="282"/>
      <c r="AZ56" s="282"/>
      <c r="BA56" s="282"/>
      <c r="BB56" s="282"/>
      <c r="BC56" s="282"/>
      <c r="BD56" s="282"/>
      <c r="BE56" s="282"/>
      <c r="BF56" s="282"/>
      <c r="BG56" s="14"/>
      <c r="BH56" s="14"/>
      <c r="BI56" s="54"/>
      <c r="BJ56" s="54"/>
      <c r="BK56" s="54"/>
      <c r="BL56" s="12"/>
      <c r="BM56" s="54"/>
      <c r="BN56" s="54"/>
      <c r="BO56" s="318"/>
      <c r="BP56" s="318"/>
      <c r="BQ56" s="318"/>
      <c r="BR56" s="319"/>
      <c r="BS56" s="319"/>
      <c r="BT56" s="319"/>
      <c r="BU56" s="319"/>
      <c r="BV56" s="319"/>
      <c r="BW56" s="319"/>
      <c r="BX56" s="319"/>
      <c r="BY56" s="319"/>
    </row>
    <row r="57" spans="1:77" s="49" customFormat="1" ht="16" x14ac:dyDescent="0.2">
      <c r="A57" s="58">
        <v>44091</v>
      </c>
      <c r="B57" s="46" t="e">
        <f>#REF!</f>
        <v>#REF!</v>
      </c>
      <c r="C57" s="54" t="e">
        <f t="shared" si="36"/>
        <v>#REF!</v>
      </c>
      <c r="D57" s="46" t="s">
        <v>7</v>
      </c>
      <c r="E57" s="46" t="e">
        <f t="shared" si="20"/>
        <v>#REF!</v>
      </c>
      <c r="F57" s="202"/>
      <c r="G57" s="202" t="e">
        <f>#REF!</f>
        <v>#REF!</v>
      </c>
      <c r="H57" s="202"/>
      <c r="I57" s="202"/>
      <c r="J57" s="202"/>
      <c r="K57" s="202"/>
      <c r="L57" s="202"/>
      <c r="M57" s="202"/>
      <c r="N57" s="202"/>
      <c r="O57" s="191"/>
      <c r="P57" s="80" t="e">
        <f t="shared" si="14"/>
        <v>#REF!</v>
      </c>
      <c r="Q57" s="80" t="e">
        <f t="shared" si="15"/>
        <v>#REF!</v>
      </c>
      <c r="R57" s="79" t="e">
        <f t="shared" si="37"/>
        <v>#REF!</v>
      </c>
      <c r="S57" s="79" t="e">
        <f t="shared" si="28"/>
        <v>#REF!</v>
      </c>
      <c r="T57" s="79" t="e">
        <f t="shared" si="31"/>
        <v>#REF!</v>
      </c>
      <c r="U57" s="79" t="e">
        <f t="shared" si="32"/>
        <v>#REF!</v>
      </c>
      <c r="V57" s="58">
        <f t="shared" si="38"/>
        <v>44091</v>
      </c>
      <c r="W57" s="46" t="s">
        <v>7</v>
      </c>
      <c r="X57" s="272" t="e">
        <f t="shared" si="39"/>
        <v>#REF!</v>
      </c>
      <c r="Y57" s="196"/>
      <c r="Z57" s="196" t="e">
        <f>#REF!</f>
        <v>#REF!</v>
      </c>
      <c r="AA57" s="196"/>
      <c r="AB57" s="279"/>
      <c r="AC57" s="279"/>
      <c r="AD57" s="279"/>
      <c r="AE57" s="279"/>
      <c r="AF57" s="279"/>
      <c r="AG57" s="279"/>
      <c r="AH57" s="279"/>
      <c r="AI57" s="51"/>
      <c r="AJ57" s="51"/>
      <c r="AK57" s="51"/>
      <c r="AL57" s="51"/>
      <c r="AM57" s="47" t="e">
        <f t="shared" si="40"/>
        <v>#REF!</v>
      </c>
      <c r="AN57" s="47" t="e">
        <f t="shared" si="41"/>
        <v>#REF!</v>
      </c>
      <c r="AO57" s="280" t="e">
        <f>#REF!/0.04</f>
        <v>#REF!</v>
      </c>
      <c r="AP57" s="135" t="e">
        <f t="shared" si="23"/>
        <v>#REF!</v>
      </c>
      <c r="AQ57" s="135" t="e">
        <f t="shared" si="24"/>
        <v>#REF!</v>
      </c>
      <c r="AR57" s="58">
        <f t="shared" si="25"/>
        <v>44091</v>
      </c>
      <c r="AS57" s="212"/>
      <c r="AT57" s="282"/>
      <c r="AU57" s="282"/>
      <c r="AV57" s="282"/>
      <c r="AW57" s="282"/>
      <c r="AX57" s="282"/>
      <c r="AY57" s="282"/>
      <c r="AZ57" s="282"/>
      <c r="BA57" s="282"/>
      <c r="BB57" s="282"/>
      <c r="BC57" s="282"/>
      <c r="BD57" s="282"/>
      <c r="BE57" s="282"/>
      <c r="BF57" s="282"/>
      <c r="BG57" s="14"/>
      <c r="BH57" s="14"/>
      <c r="BI57" s="54"/>
      <c r="BJ57" s="54"/>
      <c r="BK57" s="54"/>
      <c r="BL57" s="12"/>
      <c r="BM57" s="54"/>
      <c r="BN57" s="54"/>
      <c r="BO57" s="318"/>
      <c r="BP57" s="318"/>
      <c r="BQ57" s="318"/>
      <c r="BR57" s="319"/>
      <c r="BS57" s="319"/>
      <c r="BT57" s="319"/>
      <c r="BU57" s="319"/>
      <c r="BV57" s="319"/>
      <c r="BW57" s="319"/>
      <c r="BX57" s="319"/>
      <c r="BY57" s="319"/>
    </row>
    <row r="58" spans="1:77" s="54" customFormat="1" ht="16" x14ac:dyDescent="0.2">
      <c r="A58" s="58">
        <v>44092</v>
      </c>
      <c r="B58" s="46" t="e">
        <f>#REF!</f>
        <v>#REF!</v>
      </c>
      <c r="C58" s="54" t="e">
        <f t="shared" si="36"/>
        <v>#REF!</v>
      </c>
      <c r="D58" s="46" t="s">
        <v>7</v>
      </c>
      <c r="E58" s="46" t="e">
        <f t="shared" si="20"/>
        <v>#REF!</v>
      </c>
      <c r="F58" s="202" t="e">
        <f>#REF!</f>
        <v>#REF!</v>
      </c>
      <c r="G58" s="202" t="e">
        <f>#REF!</f>
        <v>#REF!</v>
      </c>
      <c r="H58" s="202" t="e">
        <f>#REF!</f>
        <v>#REF!</v>
      </c>
      <c r="I58" s="202"/>
      <c r="J58" s="202"/>
      <c r="K58" s="202"/>
      <c r="L58" s="202"/>
      <c r="M58" s="202"/>
      <c r="N58" s="202"/>
      <c r="O58" s="191"/>
      <c r="P58" s="80" t="e">
        <f t="shared" si="14"/>
        <v>#REF!</v>
      </c>
      <c r="Q58" s="80" t="e">
        <f t="shared" si="15"/>
        <v>#REF!</v>
      </c>
      <c r="R58" s="79" t="e">
        <f t="shared" si="37"/>
        <v>#REF!</v>
      </c>
      <c r="S58" s="79" t="e">
        <f t="shared" si="28"/>
        <v>#REF!</v>
      </c>
      <c r="T58" s="79" t="e">
        <f t="shared" si="31"/>
        <v>#REF!</v>
      </c>
      <c r="U58" s="79" t="e">
        <f t="shared" si="32"/>
        <v>#REF!</v>
      </c>
      <c r="V58" s="58">
        <f t="shared" si="38"/>
        <v>44092</v>
      </c>
      <c r="W58" s="46" t="s">
        <v>7</v>
      </c>
      <c r="X58" s="272" t="e">
        <f t="shared" si="39"/>
        <v>#REF!</v>
      </c>
      <c r="Y58" s="196" t="e">
        <f>#REF!</f>
        <v>#REF!</v>
      </c>
      <c r="Z58" s="196" t="e">
        <f>#REF!</f>
        <v>#REF!</v>
      </c>
      <c r="AA58" s="196" t="e">
        <f>#REF!</f>
        <v>#REF!</v>
      </c>
      <c r="AB58" s="279"/>
      <c r="AC58" s="279"/>
      <c r="AD58" s="279"/>
      <c r="AE58" s="279"/>
      <c r="AF58" s="279"/>
      <c r="AG58" s="279"/>
      <c r="AH58" s="279"/>
      <c r="AI58" s="51"/>
      <c r="AJ58" s="51"/>
      <c r="AK58" s="51"/>
      <c r="AL58" s="51"/>
      <c r="AM58" s="47" t="e">
        <f t="shared" si="40"/>
        <v>#REF!</v>
      </c>
      <c r="AN58" s="47" t="e">
        <f t="shared" si="41"/>
        <v>#REF!</v>
      </c>
      <c r="AO58" s="280" t="e">
        <f>#REF!/0.04</f>
        <v>#REF!</v>
      </c>
      <c r="AP58" s="135" t="e">
        <f t="shared" si="23"/>
        <v>#REF!</v>
      </c>
      <c r="AQ58" s="135" t="e">
        <f t="shared" si="24"/>
        <v>#REF!</v>
      </c>
      <c r="AR58" s="58">
        <f t="shared" si="25"/>
        <v>44092</v>
      </c>
      <c r="AS58" s="212"/>
      <c r="AT58" s="282"/>
      <c r="AU58" s="282"/>
      <c r="AV58" s="282"/>
      <c r="AW58" s="282"/>
      <c r="AX58" s="282"/>
      <c r="AY58" s="282"/>
      <c r="AZ58" s="282"/>
      <c r="BA58" s="282"/>
      <c r="BB58" s="282"/>
      <c r="BC58" s="282"/>
      <c r="BD58" s="282"/>
      <c r="BE58" s="282"/>
      <c r="BF58" s="282"/>
      <c r="BG58" s="14"/>
      <c r="BH58" s="14"/>
      <c r="BL58" s="12"/>
      <c r="BO58" s="318"/>
      <c r="BP58" s="318"/>
      <c r="BQ58" s="318"/>
      <c r="BR58" s="319"/>
      <c r="BS58" s="319"/>
      <c r="BT58" s="319"/>
      <c r="BU58" s="319"/>
      <c r="BV58" s="319"/>
      <c r="BW58" s="319"/>
      <c r="BX58" s="319"/>
      <c r="BY58" s="319"/>
    </row>
    <row r="59" spans="1:77" ht="16" x14ac:dyDescent="0.2">
      <c r="A59" s="58">
        <v>44093</v>
      </c>
      <c r="B59" s="46" t="e">
        <f>#REF!</f>
        <v>#REF!</v>
      </c>
      <c r="C59" s="54" t="e">
        <f t="shared" si="36"/>
        <v>#REF!</v>
      </c>
      <c r="D59" s="46" t="s">
        <v>7</v>
      </c>
      <c r="E59" s="46" t="e">
        <f t="shared" si="20"/>
        <v>#REF!</v>
      </c>
      <c r="F59" s="202" t="e">
        <f>#REF!</f>
        <v>#REF!</v>
      </c>
      <c r="G59" s="202" t="e">
        <f>#REF!</f>
        <v>#REF!</v>
      </c>
      <c r="H59" s="202" t="e">
        <f>#REF!</f>
        <v>#REF!</v>
      </c>
      <c r="I59" s="202"/>
      <c r="J59" s="202"/>
      <c r="K59" s="202"/>
      <c r="L59" s="202"/>
      <c r="M59" s="202"/>
      <c r="N59" s="202"/>
      <c r="O59" s="191"/>
      <c r="P59" s="80" t="e">
        <f t="shared" si="14"/>
        <v>#REF!</v>
      </c>
      <c r="Q59" s="80" t="e">
        <f t="shared" si="15"/>
        <v>#REF!</v>
      </c>
      <c r="R59" s="79" t="e">
        <f t="shared" si="37"/>
        <v>#REF!</v>
      </c>
      <c r="S59" s="79" t="e">
        <f t="shared" si="28"/>
        <v>#REF!</v>
      </c>
      <c r="T59" s="79" t="e">
        <f t="shared" si="31"/>
        <v>#REF!</v>
      </c>
      <c r="U59" s="79" t="e">
        <f t="shared" si="32"/>
        <v>#REF!</v>
      </c>
      <c r="V59" s="58">
        <f t="shared" si="38"/>
        <v>44093</v>
      </c>
      <c r="W59" s="46" t="s">
        <v>7</v>
      </c>
      <c r="X59" s="272" t="e">
        <f t="shared" si="39"/>
        <v>#REF!</v>
      </c>
      <c r="Y59" s="196" t="e">
        <f>#REF!</f>
        <v>#REF!</v>
      </c>
      <c r="Z59" s="196" t="e">
        <f>#REF!</f>
        <v>#REF!</v>
      </c>
      <c r="AA59" s="196" t="e">
        <f>#REF!</f>
        <v>#REF!</v>
      </c>
      <c r="AB59" s="279"/>
      <c r="AC59" s="279"/>
      <c r="AD59" s="279"/>
      <c r="AE59" s="279"/>
      <c r="AF59" s="279"/>
      <c r="AG59" s="279"/>
      <c r="AH59" s="279"/>
      <c r="AI59" s="51"/>
      <c r="AJ59" s="51"/>
      <c r="AK59" s="51"/>
      <c r="AL59" s="51"/>
      <c r="AM59" s="47" t="e">
        <f t="shared" si="40"/>
        <v>#REF!</v>
      </c>
      <c r="AN59" s="47" t="e">
        <f t="shared" si="41"/>
        <v>#REF!</v>
      </c>
      <c r="AO59" s="280" t="e">
        <f>#REF!/0.04</f>
        <v>#REF!</v>
      </c>
      <c r="AP59" s="135" t="e">
        <f t="shared" si="23"/>
        <v>#REF!</v>
      </c>
      <c r="AQ59" s="135" t="e">
        <f t="shared" si="24"/>
        <v>#REF!</v>
      </c>
      <c r="AR59" s="58">
        <f t="shared" si="25"/>
        <v>44093</v>
      </c>
      <c r="AS59" s="212"/>
      <c r="AT59" s="282"/>
      <c r="AU59" s="282"/>
      <c r="AV59" s="282"/>
      <c r="AW59" s="282"/>
      <c r="AX59" s="282"/>
      <c r="AY59" s="282"/>
      <c r="AZ59" s="282"/>
      <c r="BA59" s="282"/>
      <c r="BB59" s="282"/>
      <c r="BC59" s="282"/>
      <c r="BD59" s="282"/>
      <c r="BE59" s="282"/>
      <c r="BF59" s="282"/>
      <c r="BG59" s="14"/>
      <c r="BH59" s="14"/>
      <c r="BI59" s="54"/>
      <c r="BJ59" s="54"/>
      <c r="BK59" s="54"/>
      <c r="BL59" s="12"/>
      <c r="BM59" s="54"/>
      <c r="BN59" s="54"/>
      <c r="BO59" s="318"/>
      <c r="BP59" s="318"/>
      <c r="BQ59" s="318"/>
      <c r="BR59" s="319"/>
      <c r="BS59" s="319"/>
      <c r="BT59" s="319"/>
      <c r="BU59" s="319"/>
      <c r="BV59" s="319"/>
      <c r="BW59" s="319"/>
      <c r="BX59" s="319"/>
      <c r="BY59" s="319"/>
    </row>
    <row r="60" spans="1:77" ht="16" x14ac:dyDescent="0.2">
      <c r="A60" s="58">
        <v>44094</v>
      </c>
      <c r="B60" s="217"/>
      <c r="C60" s="46" t="e">
        <f>#REF!</f>
        <v>#REF!</v>
      </c>
      <c r="D60" s="46" t="s">
        <v>7</v>
      </c>
      <c r="E60" s="46" t="e">
        <f t="shared" si="20"/>
        <v>#REF!</v>
      </c>
      <c r="F60" s="202" t="e">
        <f>#REF!</f>
        <v>#REF!</v>
      </c>
      <c r="G60" s="202" t="e">
        <f>#REF!</f>
        <v>#REF!</v>
      </c>
      <c r="H60" s="202" t="e">
        <f>#REF!</f>
        <v>#REF!</v>
      </c>
      <c r="I60" s="202"/>
      <c r="J60" s="202"/>
      <c r="K60" s="202"/>
      <c r="L60" s="202"/>
      <c r="M60" s="202"/>
      <c r="N60" s="202"/>
      <c r="O60" s="191"/>
      <c r="P60" s="80" t="e">
        <f t="shared" si="14"/>
        <v>#REF!</v>
      </c>
      <c r="Q60" s="80" t="e">
        <f t="shared" si="15"/>
        <v>#REF!</v>
      </c>
      <c r="R60" s="79" t="e">
        <f t="shared" si="37"/>
        <v>#REF!</v>
      </c>
      <c r="S60" s="79" t="e">
        <f t="shared" si="28"/>
        <v>#REF!</v>
      </c>
      <c r="T60" s="79" t="e">
        <f t="shared" si="31"/>
        <v>#REF!</v>
      </c>
      <c r="U60" s="79" t="e">
        <f t="shared" si="32"/>
        <v>#REF!</v>
      </c>
      <c r="V60" s="58">
        <f t="shared" si="38"/>
        <v>44094</v>
      </c>
      <c r="W60" s="46" t="s">
        <v>7</v>
      </c>
      <c r="X60" s="272" t="e">
        <f t="shared" si="39"/>
        <v>#REF!</v>
      </c>
      <c r="Y60" s="196" t="e">
        <f>#REF!</f>
        <v>#REF!</v>
      </c>
      <c r="Z60" s="196" t="e">
        <f>#REF!</f>
        <v>#REF!</v>
      </c>
      <c r="AA60" s="196" t="e">
        <f>#REF!</f>
        <v>#REF!</v>
      </c>
      <c r="AB60" s="279"/>
      <c r="AC60" s="279"/>
      <c r="AD60" s="279"/>
      <c r="AE60" s="279"/>
      <c r="AF60" s="279"/>
      <c r="AG60" s="279"/>
      <c r="AH60" s="279"/>
      <c r="AI60" s="51"/>
      <c r="AJ60" s="51"/>
      <c r="AK60" s="51"/>
      <c r="AL60" s="51"/>
      <c r="AM60" s="47" t="e">
        <f t="shared" si="40"/>
        <v>#REF!</v>
      </c>
      <c r="AN60" s="47" t="e">
        <f t="shared" si="41"/>
        <v>#REF!</v>
      </c>
      <c r="AO60" s="280" t="e">
        <f>#REF!/0.04</f>
        <v>#REF!</v>
      </c>
      <c r="AP60" s="135" t="e">
        <f t="shared" si="23"/>
        <v>#REF!</v>
      </c>
      <c r="AQ60" s="135" t="e">
        <f t="shared" si="24"/>
        <v>#REF!</v>
      </c>
      <c r="AR60" s="58">
        <f t="shared" si="25"/>
        <v>44094</v>
      </c>
      <c r="AS60" s="212"/>
      <c r="AT60" s="282"/>
      <c r="AU60" s="282"/>
      <c r="AV60" s="282"/>
      <c r="AW60" s="282"/>
      <c r="AX60" s="282"/>
      <c r="AY60" s="282"/>
      <c r="AZ60" s="282"/>
      <c r="BA60" s="282"/>
      <c r="BB60" s="282"/>
      <c r="BC60" s="282"/>
      <c r="BD60" s="282"/>
      <c r="BE60" s="282"/>
      <c r="BF60" s="282"/>
      <c r="BG60" s="14"/>
      <c r="BH60" s="14"/>
      <c r="BI60" s="54"/>
      <c r="BJ60" s="54"/>
      <c r="BK60" s="54"/>
      <c r="BL60" s="12"/>
      <c r="BM60" s="54"/>
      <c r="BN60" s="54"/>
      <c r="BO60" s="318"/>
      <c r="BP60" s="318"/>
      <c r="BQ60" s="318"/>
      <c r="BR60" s="319"/>
      <c r="BS60" s="319"/>
      <c r="BT60" s="319"/>
      <c r="BU60" s="319"/>
      <c r="BV60" s="319"/>
      <c r="BW60" s="319"/>
      <c r="BX60" s="319"/>
      <c r="BY60" s="319"/>
    </row>
    <row r="61" spans="1:77" ht="16" x14ac:dyDescent="0.2">
      <c r="A61" s="58">
        <v>44095</v>
      </c>
      <c r="B61" s="217"/>
      <c r="C61" s="46" t="e">
        <f>#REF!</f>
        <v>#REF!</v>
      </c>
      <c r="D61" s="46" t="s">
        <v>7</v>
      </c>
      <c r="E61" s="46" t="e">
        <f t="shared" si="20"/>
        <v>#REF!</v>
      </c>
      <c r="F61" s="202" t="e">
        <f>#REF!</f>
        <v>#REF!</v>
      </c>
      <c r="G61" s="202" t="e">
        <f>#REF!</f>
        <v>#REF!</v>
      </c>
      <c r="H61" s="202" t="e">
        <f>#REF!</f>
        <v>#REF!</v>
      </c>
      <c r="I61" s="202"/>
      <c r="J61" s="202"/>
      <c r="K61" s="202"/>
      <c r="L61" s="202"/>
      <c r="M61" s="202"/>
      <c r="N61" s="202"/>
      <c r="O61" s="191"/>
      <c r="P61" s="80" t="e">
        <f t="shared" si="14"/>
        <v>#REF!</v>
      </c>
      <c r="Q61" s="80" t="e">
        <f t="shared" si="15"/>
        <v>#REF!</v>
      </c>
      <c r="R61" s="79" t="e">
        <f t="shared" si="37"/>
        <v>#REF!</v>
      </c>
      <c r="S61" s="79" t="e">
        <f t="shared" si="28"/>
        <v>#REF!</v>
      </c>
      <c r="T61" s="79" t="e">
        <f t="shared" si="31"/>
        <v>#REF!</v>
      </c>
      <c r="U61" s="79" t="e">
        <f t="shared" si="32"/>
        <v>#REF!</v>
      </c>
      <c r="V61" s="58">
        <f t="shared" si="38"/>
        <v>44095</v>
      </c>
      <c r="W61" s="46" t="s">
        <v>7</v>
      </c>
      <c r="X61" s="272" t="e">
        <f t="shared" si="39"/>
        <v>#REF!</v>
      </c>
      <c r="Y61" s="196" t="e">
        <f>#REF!</f>
        <v>#REF!</v>
      </c>
      <c r="Z61" s="196" t="e">
        <f>#REF!</f>
        <v>#REF!</v>
      </c>
      <c r="AA61" s="196" t="e">
        <f>#REF!</f>
        <v>#REF!</v>
      </c>
      <c r="AB61" s="279"/>
      <c r="AC61" s="279"/>
      <c r="AD61" s="279"/>
      <c r="AE61" s="279"/>
      <c r="AF61" s="279"/>
      <c r="AG61" s="279"/>
      <c r="AH61" s="279"/>
      <c r="AI61" s="51"/>
      <c r="AJ61" s="51"/>
      <c r="AK61" s="51"/>
      <c r="AL61" s="51"/>
      <c r="AM61" s="47" t="e">
        <f t="shared" si="40"/>
        <v>#REF!</v>
      </c>
      <c r="AN61" s="47" t="e">
        <f t="shared" si="41"/>
        <v>#REF!</v>
      </c>
      <c r="AO61" s="280" t="e">
        <f>#REF!/0.04</f>
        <v>#REF!</v>
      </c>
      <c r="AP61" s="135" t="e">
        <f t="shared" si="23"/>
        <v>#REF!</v>
      </c>
      <c r="AQ61" s="135" t="e">
        <f t="shared" si="24"/>
        <v>#REF!</v>
      </c>
      <c r="AR61" s="58">
        <f t="shared" si="25"/>
        <v>44095</v>
      </c>
      <c r="AS61" s="212"/>
      <c r="AT61" s="282"/>
      <c r="AU61" s="282"/>
      <c r="AV61" s="282"/>
      <c r="AW61" s="282"/>
      <c r="AX61" s="282"/>
      <c r="AY61" s="282"/>
      <c r="AZ61" s="282"/>
      <c r="BA61" s="282"/>
      <c r="BB61" s="282"/>
      <c r="BC61" s="282"/>
      <c r="BD61" s="282"/>
      <c r="BE61" s="282"/>
      <c r="BF61" s="282"/>
      <c r="BG61" s="14"/>
      <c r="BH61" s="14"/>
      <c r="BI61" s="54"/>
      <c r="BJ61" s="54"/>
      <c r="BK61" s="54"/>
      <c r="BL61" s="12"/>
      <c r="BM61" s="54"/>
      <c r="BN61" s="54"/>
      <c r="BO61" s="318"/>
      <c r="BP61" s="318"/>
      <c r="BQ61" s="318"/>
      <c r="BR61" s="319"/>
      <c r="BS61" s="319"/>
      <c r="BT61" s="319"/>
      <c r="BU61" s="319"/>
      <c r="BV61" s="319"/>
      <c r="BW61" s="319"/>
      <c r="BX61" s="319"/>
      <c r="BY61" s="319"/>
    </row>
    <row r="62" spans="1:77" ht="16" x14ac:dyDescent="0.2">
      <c r="A62" s="85">
        <v>44096</v>
      </c>
      <c r="B62" s="217"/>
      <c r="C62" s="46" t="e">
        <f>#REF!</f>
        <v>#REF!</v>
      </c>
      <c r="D62" s="46" t="s">
        <v>7</v>
      </c>
      <c r="E62" s="46" t="e">
        <f t="shared" si="20"/>
        <v>#REF!</v>
      </c>
      <c r="F62" s="202" t="e">
        <f>#REF!</f>
        <v>#REF!</v>
      </c>
      <c r="G62" s="202" t="e">
        <f>#REF!</f>
        <v>#REF!</v>
      </c>
      <c r="H62" s="202" t="e">
        <f>#REF!</f>
        <v>#REF!</v>
      </c>
      <c r="I62" s="202"/>
      <c r="J62" s="202"/>
      <c r="K62" s="202"/>
      <c r="L62" s="202"/>
      <c r="M62" s="202"/>
      <c r="N62" s="202"/>
      <c r="O62" s="191"/>
      <c r="P62" s="80" t="e">
        <f t="shared" si="14"/>
        <v>#REF!</v>
      </c>
      <c r="Q62" s="80" t="e">
        <f t="shared" si="15"/>
        <v>#REF!</v>
      </c>
      <c r="R62" s="79" t="e">
        <f t="shared" si="37"/>
        <v>#REF!</v>
      </c>
      <c r="S62" s="79" t="e">
        <f t="shared" si="28"/>
        <v>#REF!</v>
      </c>
      <c r="T62" s="79" t="e">
        <f>P62*1.3646</f>
        <v>#REF!</v>
      </c>
      <c r="U62" s="79" t="e">
        <f>Q62*1.3646</f>
        <v>#REF!</v>
      </c>
      <c r="V62" s="58">
        <f t="shared" si="38"/>
        <v>44096</v>
      </c>
      <c r="W62" s="46" t="s">
        <v>7</v>
      </c>
      <c r="X62" s="272" t="e">
        <f t="shared" si="39"/>
        <v>#REF!</v>
      </c>
      <c r="Y62" s="196" t="e">
        <f>#REF!</f>
        <v>#REF!</v>
      </c>
      <c r="Z62" s="196" t="e">
        <f>#REF!</f>
        <v>#REF!</v>
      </c>
      <c r="AA62" s="196" t="e">
        <f>#REF!</f>
        <v>#REF!</v>
      </c>
      <c r="AB62" s="279"/>
      <c r="AC62" s="279"/>
      <c r="AD62" s="279"/>
      <c r="AE62" s="279"/>
      <c r="AF62" s="279"/>
      <c r="AG62" s="279"/>
      <c r="AH62" s="279"/>
      <c r="AI62" s="51"/>
      <c r="AJ62" s="51"/>
      <c r="AK62" s="51"/>
      <c r="AL62" s="51"/>
      <c r="AM62" s="47" t="e">
        <f t="shared" si="40"/>
        <v>#REF!</v>
      </c>
      <c r="AN62" s="47" t="e">
        <f t="shared" si="41"/>
        <v>#REF!</v>
      </c>
      <c r="AO62" s="280" t="e">
        <f>#REF!/0.04</f>
        <v>#REF!</v>
      </c>
      <c r="AP62" s="135" t="e">
        <f t="shared" si="23"/>
        <v>#REF!</v>
      </c>
      <c r="AQ62" s="135" t="e">
        <f t="shared" si="24"/>
        <v>#REF!</v>
      </c>
      <c r="AR62" s="58">
        <f t="shared" si="25"/>
        <v>44096</v>
      </c>
      <c r="AS62" s="212"/>
      <c r="AT62" s="282"/>
      <c r="AU62" s="282"/>
      <c r="AV62" s="282"/>
      <c r="AW62" s="282"/>
      <c r="AX62" s="282"/>
      <c r="AY62" s="282"/>
      <c r="AZ62" s="282"/>
      <c r="BA62" s="282"/>
      <c r="BB62" s="282"/>
      <c r="BC62" s="282"/>
      <c r="BD62" s="282"/>
      <c r="BE62" s="282"/>
      <c r="BF62" s="282"/>
      <c r="BG62" s="14"/>
      <c r="BH62" s="14"/>
      <c r="BI62" s="54"/>
      <c r="BJ62" s="54"/>
      <c r="BK62" s="54"/>
      <c r="BL62" s="12"/>
      <c r="BM62" s="54"/>
      <c r="BN62" s="54"/>
      <c r="BO62" s="318"/>
      <c r="BP62" s="318"/>
      <c r="BQ62" s="318"/>
      <c r="BR62" s="319"/>
      <c r="BS62" s="319"/>
      <c r="BT62" s="319"/>
      <c r="BU62" s="319"/>
      <c r="BV62" s="319"/>
      <c r="BW62" s="319"/>
      <c r="BX62" s="319"/>
      <c r="BY62" s="319"/>
    </row>
    <row r="63" spans="1:77" ht="16" x14ac:dyDescent="0.2">
      <c r="A63" s="85">
        <v>44097</v>
      </c>
      <c r="B63" s="217"/>
      <c r="C63" s="46" t="e">
        <f>#REF!</f>
        <v>#REF!</v>
      </c>
      <c r="D63" s="46" t="s">
        <v>7</v>
      </c>
      <c r="E63" s="46" t="e">
        <f t="shared" si="20"/>
        <v>#REF!</v>
      </c>
      <c r="F63" s="202" t="e">
        <f>#REF!</f>
        <v>#REF!</v>
      </c>
      <c r="G63" s="202" t="e">
        <f>#REF!</f>
        <v>#REF!</v>
      </c>
      <c r="H63" s="202" t="e">
        <f>#REF!</f>
        <v>#REF!</v>
      </c>
      <c r="I63" s="202"/>
      <c r="J63" s="202"/>
      <c r="K63" s="202"/>
      <c r="L63" s="202"/>
      <c r="M63" s="202"/>
      <c r="N63" s="202"/>
      <c r="O63" s="191"/>
      <c r="P63" s="80" t="e">
        <f t="shared" si="14"/>
        <v>#REF!</v>
      </c>
      <c r="Q63" s="80" t="e">
        <f t="shared" si="15"/>
        <v>#REF!</v>
      </c>
      <c r="R63" s="79" t="e">
        <f t="shared" si="37"/>
        <v>#REF!</v>
      </c>
      <c r="S63" s="79" t="e">
        <f t="shared" si="28"/>
        <v>#REF!</v>
      </c>
      <c r="T63" s="79" t="e">
        <f t="shared" ref="T63:T68" si="42">P63*1.3646</f>
        <v>#REF!</v>
      </c>
      <c r="U63" s="79" t="e">
        <f t="shared" ref="U63:U68" si="43">Q63*1.3646</f>
        <v>#REF!</v>
      </c>
      <c r="V63" s="58">
        <f t="shared" si="38"/>
        <v>44097</v>
      </c>
      <c r="W63" s="46" t="s">
        <v>7</v>
      </c>
      <c r="X63" s="272" t="e">
        <f t="shared" si="39"/>
        <v>#REF!</v>
      </c>
      <c r="Y63" s="196" t="e">
        <f>#REF!</f>
        <v>#REF!</v>
      </c>
      <c r="Z63" s="196" t="e">
        <f>#REF!</f>
        <v>#REF!</v>
      </c>
      <c r="AA63" s="196" t="e">
        <f>#REF!</f>
        <v>#REF!</v>
      </c>
      <c r="AB63" s="279"/>
      <c r="AC63" s="279"/>
      <c r="AD63" s="279"/>
      <c r="AE63" s="279"/>
      <c r="AF63" s="279"/>
      <c r="AG63" s="279"/>
      <c r="AH63" s="279"/>
      <c r="AI63" s="51"/>
      <c r="AJ63" s="51"/>
      <c r="AK63" s="51"/>
      <c r="AL63" s="51"/>
      <c r="AM63" s="47" t="e">
        <f t="shared" si="40"/>
        <v>#REF!</v>
      </c>
      <c r="AN63" s="47" t="e">
        <f t="shared" si="41"/>
        <v>#REF!</v>
      </c>
      <c r="AO63" s="280" t="e">
        <f>#REF!/0.04</f>
        <v>#REF!</v>
      </c>
      <c r="AP63" s="135" t="e">
        <f t="shared" si="23"/>
        <v>#REF!</v>
      </c>
      <c r="AQ63" s="135" t="e">
        <f t="shared" si="24"/>
        <v>#REF!</v>
      </c>
      <c r="AR63" s="58">
        <f t="shared" si="25"/>
        <v>44097</v>
      </c>
      <c r="AS63" s="212"/>
      <c r="AT63" s="282"/>
      <c r="AU63" s="282"/>
      <c r="AV63" s="282"/>
      <c r="AW63" s="282"/>
      <c r="AX63" s="282"/>
      <c r="AY63" s="282"/>
      <c r="AZ63" s="282"/>
      <c r="BA63" s="282"/>
      <c r="BB63" s="282"/>
      <c r="BC63" s="282"/>
      <c r="BD63" s="282"/>
      <c r="BE63" s="282"/>
      <c r="BF63" s="282"/>
      <c r="BG63" s="14"/>
      <c r="BH63" s="14"/>
      <c r="BI63" s="54"/>
      <c r="BJ63" s="54"/>
      <c r="BK63" s="54"/>
      <c r="BL63" s="12"/>
      <c r="BM63" s="54"/>
      <c r="BN63" s="54"/>
      <c r="BO63" s="318"/>
      <c r="BP63" s="318"/>
      <c r="BQ63" s="318"/>
      <c r="BR63" s="319"/>
      <c r="BS63" s="319"/>
      <c r="BT63" s="319"/>
      <c r="BU63" s="319"/>
      <c r="BV63" s="319"/>
      <c r="BW63" s="319"/>
      <c r="BX63" s="319"/>
      <c r="BY63" s="319"/>
    </row>
    <row r="64" spans="1:77" ht="16" x14ac:dyDescent="0.2">
      <c r="A64" s="85">
        <v>44098</v>
      </c>
      <c r="B64" s="217"/>
      <c r="C64" s="46" t="e">
        <f>#REF!</f>
        <v>#REF!</v>
      </c>
      <c r="D64" s="46" t="s">
        <v>7</v>
      </c>
      <c r="E64" s="46" t="e">
        <f t="shared" si="20"/>
        <v>#REF!</v>
      </c>
      <c r="F64" s="202" t="e">
        <f>#REF!</f>
        <v>#REF!</v>
      </c>
      <c r="G64" s="202" t="e">
        <f>#REF!</f>
        <v>#REF!</v>
      </c>
      <c r="H64" s="202" t="e">
        <f>#REF!</f>
        <v>#REF!</v>
      </c>
      <c r="I64" s="202"/>
      <c r="J64" s="202"/>
      <c r="K64" s="202"/>
      <c r="L64" s="202"/>
      <c r="M64" s="202"/>
      <c r="N64" s="202"/>
      <c r="O64" s="191"/>
      <c r="P64" s="80" t="e">
        <f t="shared" si="14"/>
        <v>#REF!</v>
      </c>
      <c r="Q64" s="80" t="e">
        <f t="shared" si="15"/>
        <v>#REF!</v>
      </c>
      <c r="R64" s="79" t="e">
        <f t="shared" si="37"/>
        <v>#REF!</v>
      </c>
      <c r="S64" s="79" t="e">
        <f t="shared" si="28"/>
        <v>#REF!</v>
      </c>
      <c r="T64" s="79" t="e">
        <f t="shared" si="42"/>
        <v>#REF!</v>
      </c>
      <c r="U64" s="79" t="e">
        <f t="shared" si="43"/>
        <v>#REF!</v>
      </c>
      <c r="V64" s="58">
        <f t="shared" si="38"/>
        <v>44098</v>
      </c>
      <c r="W64" s="46" t="s">
        <v>7</v>
      </c>
      <c r="X64" s="272" t="e">
        <f t="shared" si="39"/>
        <v>#REF!</v>
      </c>
      <c r="Y64" s="196" t="e">
        <f>#REF!</f>
        <v>#REF!</v>
      </c>
      <c r="Z64" s="196" t="e">
        <f>#REF!</f>
        <v>#REF!</v>
      </c>
      <c r="AA64" s="196" t="e">
        <f>#REF!</f>
        <v>#REF!</v>
      </c>
      <c r="AB64" s="279"/>
      <c r="AC64" s="279"/>
      <c r="AD64" s="279"/>
      <c r="AE64" s="279"/>
      <c r="AF64" s="279"/>
      <c r="AG64" s="279"/>
      <c r="AH64" s="279"/>
      <c r="AI64" s="51"/>
      <c r="AJ64" s="51"/>
      <c r="AK64" s="51"/>
      <c r="AL64" s="51"/>
      <c r="AM64" s="47" t="e">
        <f t="shared" si="40"/>
        <v>#REF!</v>
      </c>
      <c r="AN64" s="47" t="e">
        <f t="shared" si="41"/>
        <v>#REF!</v>
      </c>
      <c r="AO64" s="280" t="e">
        <f>#REF!/0.04</f>
        <v>#REF!</v>
      </c>
      <c r="AP64" s="135" t="e">
        <f t="shared" si="23"/>
        <v>#REF!</v>
      </c>
      <c r="AQ64" s="135" t="e">
        <f t="shared" si="24"/>
        <v>#REF!</v>
      </c>
      <c r="AR64" s="58">
        <f t="shared" si="25"/>
        <v>44098</v>
      </c>
      <c r="AS64" s="212"/>
      <c r="AT64" s="282"/>
      <c r="AU64" s="282"/>
      <c r="AV64" s="282"/>
      <c r="AW64" s="282"/>
      <c r="AX64" s="282"/>
      <c r="AY64" s="282"/>
      <c r="AZ64" s="282"/>
      <c r="BA64" s="282"/>
      <c r="BB64" s="282"/>
      <c r="BC64" s="282"/>
      <c r="BD64" s="282"/>
      <c r="BE64" s="282"/>
      <c r="BF64" s="282"/>
      <c r="BG64" s="14"/>
      <c r="BH64" s="14"/>
      <c r="BI64" s="54"/>
      <c r="BJ64" s="54"/>
      <c r="BK64" s="54"/>
      <c r="BL64" s="12"/>
      <c r="BM64" s="54"/>
      <c r="BN64" s="54"/>
      <c r="BO64" s="318"/>
      <c r="BP64" s="318"/>
      <c r="BQ64" s="318"/>
      <c r="BR64" s="319"/>
      <c r="BS64" s="319"/>
      <c r="BT64" s="319"/>
      <c r="BU64" s="319"/>
      <c r="BV64" s="319"/>
      <c r="BW64" s="319"/>
      <c r="BX64" s="319"/>
      <c r="BY64" s="319"/>
    </row>
    <row r="65" spans="1:151" ht="16" x14ac:dyDescent="0.2">
      <c r="A65" s="85">
        <v>44099</v>
      </c>
      <c r="B65" s="217"/>
      <c r="C65" s="46" t="e">
        <f>#REF!</f>
        <v>#REF!</v>
      </c>
      <c r="D65" s="46" t="s">
        <v>7</v>
      </c>
      <c r="E65" s="46" t="e">
        <f t="shared" si="20"/>
        <v>#REF!</v>
      </c>
      <c r="F65" s="202" t="e">
        <f>#REF!</f>
        <v>#REF!</v>
      </c>
      <c r="G65" s="202" t="e">
        <f>#REF!</f>
        <v>#REF!</v>
      </c>
      <c r="H65" s="202" t="e">
        <f>#REF!</f>
        <v>#REF!</v>
      </c>
      <c r="I65" s="202"/>
      <c r="J65" s="202"/>
      <c r="K65" s="202"/>
      <c r="L65" s="202"/>
      <c r="M65" s="202"/>
      <c r="N65" s="202"/>
      <c r="O65" s="191"/>
      <c r="P65" s="80" t="e">
        <f t="shared" si="14"/>
        <v>#REF!</v>
      </c>
      <c r="Q65" s="80" t="e">
        <f t="shared" si="15"/>
        <v>#REF!</v>
      </c>
      <c r="R65" s="79" t="e">
        <f t="shared" si="37"/>
        <v>#REF!</v>
      </c>
      <c r="S65" s="79" t="e">
        <f t="shared" si="28"/>
        <v>#REF!</v>
      </c>
      <c r="T65" s="79" t="e">
        <f t="shared" si="42"/>
        <v>#REF!</v>
      </c>
      <c r="U65" s="79" t="e">
        <f t="shared" si="43"/>
        <v>#REF!</v>
      </c>
      <c r="V65" s="58">
        <f t="shared" si="38"/>
        <v>44099</v>
      </c>
      <c r="W65" s="46" t="s">
        <v>7</v>
      </c>
      <c r="X65" s="272" t="e">
        <f t="shared" si="39"/>
        <v>#REF!</v>
      </c>
      <c r="Y65" s="196" t="e">
        <f>#REF!</f>
        <v>#REF!</v>
      </c>
      <c r="Z65" s="196" t="e">
        <f>#REF!</f>
        <v>#REF!</v>
      </c>
      <c r="AA65" s="196" t="e">
        <f>#REF!</f>
        <v>#REF!</v>
      </c>
      <c r="AB65" s="279"/>
      <c r="AC65" s="279"/>
      <c r="AD65" s="279"/>
      <c r="AE65" s="279"/>
      <c r="AF65" s="279"/>
      <c r="AG65" s="279"/>
      <c r="AH65" s="279"/>
      <c r="AI65" s="51"/>
      <c r="AJ65" s="51"/>
      <c r="AK65" s="51"/>
      <c r="AL65" s="51"/>
      <c r="AM65" s="47" t="e">
        <f t="shared" si="40"/>
        <v>#REF!</v>
      </c>
      <c r="AN65" s="47" t="e">
        <f t="shared" si="41"/>
        <v>#REF!</v>
      </c>
      <c r="AO65" s="280" t="e">
        <f>#REF!/0.04</f>
        <v>#REF!</v>
      </c>
      <c r="AP65" s="135" t="e">
        <f t="shared" si="23"/>
        <v>#REF!</v>
      </c>
      <c r="AQ65" s="135" t="e">
        <f t="shared" si="24"/>
        <v>#REF!</v>
      </c>
      <c r="AR65" s="58">
        <f t="shared" si="25"/>
        <v>44099</v>
      </c>
      <c r="AS65" s="212"/>
      <c r="AT65" s="282"/>
      <c r="AU65" s="282"/>
      <c r="AV65" s="282"/>
      <c r="AW65" s="282"/>
      <c r="AX65" s="282"/>
      <c r="AY65" s="282"/>
      <c r="AZ65" s="282"/>
      <c r="BA65" s="282"/>
      <c r="BB65" s="282"/>
      <c r="BC65" s="282"/>
      <c r="BD65" s="282"/>
      <c r="BE65" s="282"/>
      <c r="BF65" s="282"/>
      <c r="BG65" s="14"/>
      <c r="BH65" s="14"/>
      <c r="BI65" s="54"/>
      <c r="BJ65" s="54"/>
      <c r="BK65" s="54"/>
      <c r="BL65" s="12"/>
      <c r="BM65" s="54"/>
      <c r="BN65" s="54"/>
      <c r="BO65" s="318"/>
      <c r="BP65" s="318"/>
      <c r="BQ65" s="318"/>
      <c r="BR65" s="319"/>
      <c r="BS65" s="319"/>
      <c r="BT65" s="319"/>
      <c r="BU65" s="319"/>
      <c r="BV65" s="319"/>
      <c r="BW65" s="319"/>
      <c r="BX65" s="319"/>
      <c r="BY65" s="319"/>
    </row>
    <row r="66" spans="1:151" ht="16" x14ac:dyDescent="0.2">
      <c r="A66" s="85">
        <v>44100</v>
      </c>
      <c r="B66" s="217"/>
      <c r="C66" s="46" t="e">
        <f>#REF!</f>
        <v>#REF!</v>
      </c>
      <c r="D66" s="46" t="s">
        <v>7</v>
      </c>
      <c r="E66" s="46" t="e">
        <f t="shared" si="20"/>
        <v>#REF!</v>
      </c>
      <c r="F66" s="202" t="e">
        <f>#REF!</f>
        <v>#REF!</v>
      </c>
      <c r="G66" s="202" t="e">
        <f>#REF!</f>
        <v>#REF!</v>
      </c>
      <c r="H66" s="202" t="e">
        <f>#REF!</f>
        <v>#REF!</v>
      </c>
      <c r="I66" s="202"/>
      <c r="J66" s="202"/>
      <c r="K66" s="202"/>
      <c r="L66" s="202"/>
      <c r="M66" s="202"/>
      <c r="N66" s="202"/>
      <c r="O66" s="191"/>
      <c r="P66" s="80" t="e">
        <f t="shared" si="14"/>
        <v>#REF!</v>
      </c>
      <c r="Q66" s="80" t="e">
        <f t="shared" si="15"/>
        <v>#REF!</v>
      </c>
      <c r="R66" s="79" t="e">
        <f t="shared" si="37"/>
        <v>#REF!</v>
      </c>
      <c r="S66" s="79" t="e">
        <f t="shared" si="28"/>
        <v>#REF!</v>
      </c>
      <c r="T66" s="79" t="e">
        <f t="shared" si="42"/>
        <v>#REF!</v>
      </c>
      <c r="U66" s="79" t="e">
        <f t="shared" si="43"/>
        <v>#REF!</v>
      </c>
      <c r="V66" s="58">
        <f t="shared" si="38"/>
        <v>44100</v>
      </c>
      <c r="W66" s="46" t="s">
        <v>7</v>
      </c>
      <c r="X66" s="272" t="e">
        <f t="shared" si="39"/>
        <v>#REF!</v>
      </c>
      <c r="Y66" s="196" t="e">
        <f>#REF!</f>
        <v>#REF!</v>
      </c>
      <c r="Z66" s="196" t="e">
        <f>#REF!</f>
        <v>#REF!</v>
      </c>
      <c r="AA66" s="196" t="e">
        <f>#REF!</f>
        <v>#REF!</v>
      </c>
      <c r="AB66" s="279"/>
      <c r="AC66" s="279"/>
      <c r="AD66" s="279"/>
      <c r="AE66" s="279"/>
      <c r="AF66" s="279"/>
      <c r="AG66" s="279"/>
      <c r="AH66" s="279"/>
      <c r="AI66" s="51"/>
      <c r="AJ66" s="51"/>
      <c r="AK66" s="51"/>
      <c r="AL66" s="51"/>
      <c r="AM66" s="47" t="e">
        <f t="shared" si="40"/>
        <v>#REF!</v>
      </c>
      <c r="AN66" s="47" t="e">
        <f t="shared" si="41"/>
        <v>#REF!</v>
      </c>
      <c r="AO66" s="280" t="e">
        <f>#REF!/0.04</f>
        <v>#REF!</v>
      </c>
      <c r="AP66" s="135" t="e">
        <f t="shared" si="23"/>
        <v>#REF!</v>
      </c>
      <c r="AQ66" s="135" t="e">
        <f t="shared" si="24"/>
        <v>#REF!</v>
      </c>
      <c r="AR66" s="58">
        <f t="shared" si="25"/>
        <v>44100</v>
      </c>
      <c r="AS66" s="212"/>
      <c r="AT66" s="282"/>
      <c r="AU66" s="282"/>
      <c r="AV66" s="282"/>
      <c r="AW66" s="282"/>
      <c r="AX66" s="282"/>
      <c r="AY66" s="282"/>
      <c r="AZ66" s="282"/>
      <c r="BA66" s="282"/>
      <c r="BB66" s="282"/>
      <c r="BC66" s="282"/>
      <c r="BD66" s="282"/>
      <c r="BE66" s="282"/>
      <c r="BF66" s="282"/>
      <c r="BG66" s="14"/>
      <c r="BH66" s="14"/>
      <c r="BI66" s="54"/>
      <c r="BJ66" s="54"/>
      <c r="BK66" s="54"/>
      <c r="BL66" s="12"/>
      <c r="BM66" s="54"/>
      <c r="BN66" s="54"/>
      <c r="BO66" s="318"/>
      <c r="BP66" s="318"/>
      <c r="BQ66" s="318"/>
      <c r="BR66" s="319"/>
      <c r="BS66" s="319"/>
      <c r="BT66" s="319"/>
      <c r="BU66" s="319"/>
      <c r="BV66" s="319"/>
      <c r="BW66" s="319"/>
      <c r="BX66" s="319"/>
      <c r="BY66" s="319"/>
    </row>
    <row r="67" spans="1:151" ht="16" x14ac:dyDescent="0.2">
      <c r="A67" s="85">
        <v>44101</v>
      </c>
      <c r="B67" s="217"/>
      <c r="C67" s="46" t="e">
        <f>#REF!</f>
        <v>#REF!</v>
      </c>
      <c r="D67" s="46" t="s">
        <v>7</v>
      </c>
      <c r="E67" s="46" t="e">
        <f t="shared" si="20"/>
        <v>#REF!</v>
      </c>
      <c r="F67" s="202" t="e">
        <f>#REF!</f>
        <v>#REF!</v>
      </c>
      <c r="G67" s="202" t="e">
        <f>#REF!</f>
        <v>#REF!</v>
      </c>
      <c r="H67" s="202" t="e">
        <f>#REF!</f>
        <v>#REF!</v>
      </c>
      <c r="I67" s="202"/>
      <c r="J67" s="202"/>
      <c r="K67" s="202"/>
      <c r="L67" s="202"/>
      <c r="M67" s="202"/>
      <c r="N67" s="202"/>
      <c r="O67" s="191"/>
      <c r="P67" s="80" t="e">
        <f t="shared" si="14"/>
        <v>#REF!</v>
      </c>
      <c r="Q67" s="80" t="e">
        <f t="shared" si="15"/>
        <v>#REF!</v>
      </c>
      <c r="R67" s="79" t="e">
        <f t="shared" si="37"/>
        <v>#REF!</v>
      </c>
      <c r="S67" s="79" t="e">
        <f t="shared" si="28"/>
        <v>#REF!</v>
      </c>
      <c r="T67" s="79" t="e">
        <f t="shared" si="42"/>
        <v>#REF!</v>
      </c>
      <c r="U67" s="79" t="e">
        <f t="shared" si="43"/>
        <v>#REF!</v>
      </c>
      <c r="V67" s="58">
        <f t="shared" si="38"/>
        <v>44101</v>
      </c>
      <c r="W67" s="46" t="s">
        <v>7</v>
      </c>
      <c r="X67" s="272" t="e">
        <f t="shared" si="39"/>
        <v>#REF!</v>
      </c>
      <c r="Y67" s="196" t="e">
        <f>#REF!</f>
        <v>#REF!</v>
      </c>
      <c r="Z67" s="196" t="e">
        <f>#REF!</f>
        <v>#REF!</v>
      </c>
      <c r="AA67" s="196" t="e">
        <f>#REF!</f>
        <v>#REF!</v>
      </c>
      <c r="AB67" s="279"/>
      <c r="AC67" s="279"/>
      <c r="AD67" s="279"/>
      <c r="AE67" s="279"/>
      <c r="AF67" s="279"/>
      <c r="AG67" s="279"/>
      <c r="AH67" s="279"/>
      <c r="AI67" s="51"/>
      <c r="AJ67" s="51"/>
      <c r="AK67" s="51"/>
      <c r="AL67" s="51"/>
      <c r="AM67" s="47" t="e">
        <f t="shared" si="40"/>
        <v>#REF!</v>
      </c>
      <c r="AN67" s="47" t="e">
        <f t="shared" si="41"/>
        <v>#REF!</v>
      </c>
      <c r="AO67" s="280" t="e">
        <f>#REF!/0.04</f>
        <v>#REF!</v>
      </c>
      <c r="AP67" s="135" t="e">
        <f t="shared" si="23"/>
        <v>#REF!</v>
      </c>
      <c r="AQ67" s="135" t="e">
        <f t="shared" si="24"/>
        <v>#REF!</v>
      </c>
      <c r="AR67" s="58">
        <f t="shared" si="25"/>
        <v>44101</v>
      </c>
      <c r="AS67" s="212"/>
      <c r="AT67" s="282"/>
      <c r="AU67" s="282"/>
      <c r="AV67" s="282"/>
      <c r="AW67" s="282"/>
      <c r="AX67" s="282"/>
      <c r="AY67" s="282"/>
      <c r="AZ67" s="282"/>
      <c r="BA67" s="282"/>
      <c r="BB67" s="282"/>
      <c r="BC67" s="282"/>
      <c r="BD67" s="282"/>
      <c r="BE67" s="282"/>
      <c r="BF67" s="282"/>
      <c r="BG67" s="14"/>
      <c r="BH67" s="14"/>
      <c r="BI67" s="54"/>
      <c r="BJ67" s="54"/>
      <c r="BK67" s="54"/>
      <c r="BL67" s="12"/>
      <c r="BM67" s="54"/>
      <c r="BN67" s="54"/>
      <c r="BO67" s="318"/>
      <c r="BP67" s="318"/>
      <c r="BQ67" s="318"/>
      <c r="BR67" s="319"/>
      <c r="BS67" s="319"/>
      <c r="BT67" s="319"/>
      <c r="BU67" s="319"/>
      <c r="BV67" s="319"/>
      <c r="BW67" s="319"/>
      <c r="BX67" s="319"/>
      <c r="BY67" s="319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</row>
    <row r="68" spans="1:151" ht="16" x14ac:dyDescent="0.2">
      <c r="A68" s="85">
        <v>44102</v>
      </c>
      <c r="B68" s="217"/>
      <c r="C68" s="46" t="e">
        <f>#REF!</f>
        <v>#REF!</v>
      </c>
      <c r="D68" s="46" t="s">
        <v>7</v>
      </c>
      <c r="E68" s="46" t="e">
        <f t="shared" si="20"/>
        <v>#REF!</v>
      </c>
      <c r="F68" s="202" t="e">
        <f>#REF!</f>
        <v>#REF!</v>
      </c>
      <c r="G68" s="202"/>
      <c r="H68" s="202" t="e">
        <f>#REF!</f>
        <v>#REF!</v>
      </c>
      <c r="I68" s="202"/>
      <c r="J68" s="202"/>
      <c r="K68" s="202"/>
      <c r="L68" s="202"/>
      <c r="M68" s="202"/>
      <c r="N68" s="202"/>
      <c r="O68" s="191"/>
      <c r="P68" s="80" t="e">
        <f t="shared" si="14"/>
        <v>#REF!</v>
      </c>
      <c r="Q68" s="80" t="e">
        <f t="shared" si="15"/>
        <v>#REF!</v>
      </c>
      <c r="R68" s="79" t="e">
        <f t="shared" si="37"/>
        <v>#REF!</v>
      </c>
      <c r="S68" s="79" t="e">
        <f t="shared" si="28"/>
        <v>#REF!</v>
      </c>
      <c r="T68" s="79" t="e">
        <f t="shared" si="42"/>
        <v>#REF!</v>
      </c>
      <c r="U68" s="79" t="e">
        <f t="shared" si="43"/>
        <v>#REF!</v>
      </c>
      <c r="V68" s="58">
        <f t="shared" si="38"/>
        <v>44102</v>
      </c>
      <c r="W68" s="46" t="s">
        <v>7</v>
      </c>
      <c r="X68" s="272" t="e">
        <f t="shared" si="39"/>
        <v>#REF!</v>
      </c>
      <c r="Y68" s="196" t="e">
        <f>#REF!</f>
        <v>#REF!</v>
      </c>
      <c r="Z68" s="196"/>
      <c r="AA68" s="196" t="e">
        <f>#REF!</f>
        <v>#REF!</v>
      </c>
      <c r="AB68" s="279"/>
      <c r="AC68" s="279"/>
      <c r="AD68" s="279"/>
      <c r="AE68" s="279"/>
      <c r="AF68" s="279"/>
      <c r="AG68" s="279"/>
      <c r="AH68" s="279"/>
      <c r="AI68" s="51"/>
      <c r="AJ68" s="51"/>
      <c r="AK68" s="51"/>
      <c r="AL68" s="51"/>
      <c r="AM68" s="47" t="e">
        <f t="shared" si="40"/>
        <v>#REF!</v>
      </c>
      <c r="AN68" s="47" t="e">
        <f t="shared" si="41"/>
        <v>#REF!</v>
      </c>
      <c r="AO68" s="280" t="e">
        <f>#REF!/0.04</f>
        <v>#REF!</v>
      </c>
      <c r="AP68" s="135" t="e">
        <f t="shared" ref="AP68:AP77" si="44">$AO68*AM68</f>
        <v>#REF!</v>
      </c>
      <c r="AQ68" s="135" t="e">
        <f t="shared" ref="AQ68:AQ77" si="45">$AO68*AN68</f>
        <v>#REF!</v>
      </c>
      <c r="AR68" s="58">
        <f t="shared" si="25"/>
        <v>44102</v>
      </c>
      <c r="AS68" s="212"/>
      <c r="AT68" s="282"/>
      <c r="AU68" s="282"/>
      <c r="AV68" s="282"/>
      <c r="AW68" s="282"/>
      <c r="AX68" s="282"/>
      <c r="AY68" s="282"/>
      <c r="AZ68" s="282"/>
      <c r="BA68" s="282"/>
      <c r="BB68" s="282"/>
      <c r="BC68" s="282"/>
      <c r="BD68" s="282"/>
      <c r="BE68" s="282"/>
      <c r="BF68" s="282"/>
      <c r="BG68" s="14"/>
      <c r="BH68" s="14"/>
      <c r="BI68" s="54"/>
      <c r="BJ68" s="54"/>
      <c r="BK68" s="54"/>
      <c r="BL68" s="12"/>
      <c r="BM68" s="54"/>
      <c r="BN68" s="54"/>
      <c r="BO68" s="318"/>
      <c r="BP68" s="318"/>
      <c r="BQ68" s="318"/>
      <c r="BR68" s="319"/>
      <c r="BS68" s="319"/>
      <c r="BT68" s="319"/>
      <c r="BU68" s="319"/>
      <c r="BV68" s="319"/>
      <c r="BW68" s="319"/>
      <c r="BX68" s="319"/>
      <c r="BY68" s="319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</row>
    <row r="69" spans="1:151" s="54" customFormat="1" ht="16" x14ac:dyDescent="0.2">
      <c r="A69" s="85">
        <v>44103</v>
      </c>
      <c r="B69" s="217"/>
      <c r="C69" s="46" t="e">
        <f>#REF!</f>
        <v>#REF!</v>
      </c>
      <c r="D69" s="46" t="s">
        <v>7</v>
      </c>
      <c r="E69" s="46" t="e">
        <f t="shared" ref="E69:E75" si="46">U69/R69</f>
        <v>#REF!</v>
      </c>
      <c r="F69" s="202" t="e">
        <f>#REF!</f>
        <v>#REF!</v>
      </c>
      <c r="G69" s="202" t="e">
        <f>#REF!</f>
        <v>#REF!</v>
      </c>
      <c r="H69" s="202"/>
      <c r="I69" s="202"/>
      <c r="J69" s="202"/>
      <c r="K69" s="202"/>
      <c r="L69" s="202"/>
      <c r="M69" s="202"/>
      <c r="N69" s="202"/>
      <c r="O69" s="191"/>
      <c r="P69" s="80" t="e">
        <f t="shared" si="14"/>
        <v>#REF!</v>
      </c>
      <c r="Q69" s="80" t="e">
        <f t="shared" si="15"/>
        <v>#REF!</v>
      </c>
      <c r="R69" s="79" t="e">
        <f t="shared" si="37"/>
        <v>#REF!</v>
      </c>
      <c r="S69" s="79" t="e">
        <f t="shared" si="28"/>
        <v>#REF!</v>
      </c>
      <c r="T69" s="79"/>
      <c r="U69" s="79" t="e">
        <f t="shared" ref="U69:U75" si="47">Q69*1000</f>
        <v>#REF!</v>
      </c>
      <c r="V69" s="58">
        <f t="shared" si="38"/>
        <v>44103</v>
      </c>
      <c r="W69" s="46" t="s">
        <v>7</v>
      </c>
      <c r="X69" s="272" t="e">
        <f t="shared" si="39"/>
        <v>#REF!</v>
      </c>
      <c r="Y69" s="196" t="e">
        <f>#REF!</f>
        <v>#REF!</v>
      </c>
      <c r="Z69" s="196" t="e">
        <f>#REF!</f>
        <v>#REF!</v>
      </c>
      <c r="AA69" s="196"/>
      <c r="AB69" s="279"/>
      <c r="AC69" s="279"/>
      <c r="AD69" s="279"/>
      <c r="AE69" s="279"/>
      <c r="AF69" s="279"/>
      <c r="AG69" s="279"/>
      <c r="AH69" s="279"/>
      <c r="AI69" s="51"/>
      <c r="AJ69" s="51"/>
      <c r="AK69" s="51"/>
      <c r="AL69" s="51"/>
      <c r="AM69" s="47" t="e">
        <f t="shared" si="40"/>
        <v>#REF!</v>
      </c>
      <c r="AN69" s="47" t="e">
        <f t="shared" si="41"/>
        <v>#REF!</v>
      </c>
      <c r="AO69" s="280" t="e">
        <f>#REF!/0.04</f>
        <v>#REF!</v>
      </c>
      <c r="AP69" s="135" t="e">
        <f t="shared" si="44"/>
        <v>#REF!</v>
      </c>
      <c r="AQ69" s="135" t="e">
        <f t="shared" si="45"/>
        <v>#REF!</v>
      </c>
      <c r="AR69" s="58">
        <f t="shared" si="25"/>
        <v>44103</v>
      </c>
      <c r="AS69" s="212"/>
      <c r="AT69" s="282"/>
      <c r="AU69" s="282"/>
      <c r="AV69" s="282"/>
      <c r="AW69" s="282"/>
      <c r="AX69" s="282"/>
      <c r="AY69" s="282"/>
      <c r="AZ69" s="282"/>
      <c r="BA69" s="282"/>
      <c r="BB69" s="282"/>
      <c r="BC69" s="282"/>
      <c r="BD69" s="282"/>
      <c r="BE69" s="282"/>
      <c r="BF69" s="282"/>
      <c r="BG69" s="14"/>
      <c r="BH69" s="14"/>
      <c r="BL69" s="12"/>
      <c r="BO69" s="318"/>
      <c r="BP69" s="318"/>
      <c r="BQ69" s="318"/>
      <c r="BR69" s="319"/>
      <c r="BS69" s="319"/>
      <c r="BT69" s="319"/>
      <c r="BU69" s="319"/>
      <c r="BV69" s="319"/>
      <c r="BW69" s="319"/>
      <c r="BX69" s="319"/>
      <c r="BY69" s="319"/>
    </row>
    <row r="70" spans="1:151" s="54" customFormat="1" ht="16" x14ac:dyDescent="0.2">
      <c r="A70" s="85">
        <v>44104</v>
      </c>
      <c r="B70" s="217"/>
      <c r="C70" s="46" t="e">
        <f>AVERAGE(#REF!,#REF!)</f>
        <v>#REF!</v>
      </c>
      <c r="D70" s="46" t="s">
        <v>7</v>
      </c>
      <c r="E70" s="46" t="e">
        <f t="shared" si="46"/>
        <v>#REF!</v>
      </c>
      <c r="F70" s="202" t="e">
        <f>#REF!</f>
        <v>#REF!</v>
      </c>
      <c r="G70" s="202" t="e">
        <f>#REF!</f>
        <v>#REF!</v>
      </c>
      <c r="H70" s="202" t="e">
        <f>#REF!</f>
        <v>#REF!</v>
      </c>
      <c r="I70" s="202" t="e">
        <f>#REF!</f>
        <v>#REF!</v>
      </c>
      <c r="J70" s="202" t="e">
        <f>#REF!</f>
        <v>#REF!</v>
      </c>
      <c r="K70" s="202" t="e">
        <f>#REF!</f>
        <v>#REF!</v>
      </c>
      <c r="L70" s="202"/>
      <c r="M70" s="202"/>
      <c r="N70" s="202"/>
      <c r="O70" s="191"/>
      <c r="P70" s="80" t="e">
        <f t="shared" si="14"/>
        <v>#REF!</v>
      </c>
      <c r="Q70" s="80" t="e">
        <f t="shared" si="15"/>
        <v>#REF!</v>
      </c>
      <c r="R70" s="79" t="e">
        <f t="shared" si="37"/>
        <v>#REF!</v>
      </c>
      <c r="S70" s="79" t="e">
        <f t="shared" si="28"/>
        <v>#REF!</v>
      </c>
      <c r="T70" s="79"/>
      <c r="U70" s="79" t="e">
        <f t="shared" si="47"/>
        <v>#REF!</v>
      </c>
      <c r="V70" s="58">
        <f t="shared" si="38"/>
        <v>44104</v>
      </c>
      <c r="W70" s="46" t="s">
        <v>7</v>
      </c>
      <c r="X70" s="272" t="e">
        <f t="shared" si="39"/>
        <v>#REF!</v>
      </c>
      <c r="Y70" s="196" t="e">
        <f>#REF!</f>
        <v>#REF!</v>
      </c>
      <c r="Z70" s="196" t="e">
        <f>#REF!</f>
        <v>#REF!</v>
      </c>
      <c r="AA70" s="196" t="e">
        <f>#REF!</f>
        <v>#REF!</v>
      </c>
      <c r="AB70" s="279" t="e">
        <f>#REF!</f>
        <v>#REF!</v>
      </c>
      <c r="AC70" s="279" t="e">
        <f>#REF!</f>
        <v>#REF!</v>
      </c>
      <c r="AD70" s="279" t="e">
        <f>#REF!</f>
        <v>#REF!</v>
      </c>
      <c r="AE70" s="279"/>
      <c r="AF70" s="279"/>
      <c r="AG70" s="279"/>
      <c r="AH70" s="279"/>
      <c r="AI70" s="51"/>
      <c r="AJ70" s="51"/>
      <c r="AK70" s="51"/>
      <c r="AL70" s="51"/>
      <c r="AM70" s="47" t="e">
        <f t="shared" si="40"/>
        <v>#REF!</v>
      </c>
      <c r="AN70" s="47" t="e">
        <f t="shared" si="41"/>
        <v>#REF!</v>
      </c>
      <c r="AO70" s="280" t="e">
        <f>#REF!/0.04</f>
        <v>#REF!</v>
      </c>
      <c r="AP70" s="135" t="e">
        <f t="shared" si="44"/>
        <v>#REF!</v>
      </c>
      <c r="AQ70" s="135" t="e">
        <f t="shared" si="45"/>
        <v>#REF!</v>
      </c>
      <c r="AR70" s="58"/>
      <c r="AS70" s="212"/>
      <c r="AT70" s="282"/>
      <c r="AU70" s="282"/>
      <c r="AV70" s="282"/>
      <c r="AW70" s="282"/>
      <c r="AX70" s="282"/>
      <c r="AY70" s="282"/>
      <c r="AZ70" s="282"/>
      <c r="BA70" s="282"/>
      <c r="BB70" s="282"/>
      <c r="BC70" s="282"/>
      <c r="BD70" s="282"/>
      <c r="BE70" s="282"/>
      <c r="BF70" s="282"/>
      <c r="BG70" s="14"/>
      <c r="BH70" s="14"/>
      <c r="BL70" s="12"/>
      <c r="BO70" s="318"/>
      <c r="BP70" s="318"/>
      <c r="BQ70" s="318"/>
      <c r="BR70" s="319"/>
      <c r="BS70" s="319"/>
      <c r="BT70" s="319"/>
      <c r="BU70" s="319"/>
      <c r="BV70" s="319"/>
      <c r="BW70" s="319"/>
      <c r="BX70" s="319"/>
      <c r="BY70" s="319"/>
    </row>
    <row r="71" spans="1:151" s="54" customFormat="1" ht="16" x14ac:dyDescent="0.2">
      <c r="A71" s="85">
        <v>44105</v>
      </c>
      <c r="B71" s="217"/>
      <c r="C71" s="46" t="e">
        <f>#REF!</f>
        <v>#REF!</v>
      </c>
      <c r="D71" s="46" t="s">
        <v>7</v>
      </c>
      <c r="E71" s="46" t="e">
        <f t="shared" si="46"/>
        <v>#REF!</v>
      </c>
      <c r="F71" s="202" t="e">
        <f>#REF!</f>
        <v>#REF!</v>
      </c>
      <c r="G71" s="202" t="e">
        <f>#REF!</f>
        <v>#REF!</v>
      </c>
      <c r="H71" s="202" t="e">
        <f>#REF!</f>
        <v>#REF!</v>
      </c>
      <c r="I71" s="202"/>
      <c r="J71" s="202"/>
      <c r="K71" s="202"/>
      <c r="L71" s="202"/>
      <c r="M71" s="202"/>
      <c r="N71" s="202"/>
      <c r="O71" s="191"/>
      <c r="P71" s="80" t="e">
        <f t="shared" si="14"/>
        <v>#REF!</v>
      </c>
      <c r="Q71" s="80" t="e">
        <f t="shared" si="15"/>
        <v>#REF!</v>
      </c>
      <c r="R71" s="79" t="e">
        <f t="shared" si="37"/>
        <v>#REF!</v>
      </c>
      <c r="S71" s="79" t="e">
        <f t="shared" si="28"/>
        <v>#REF!</v>
      </c>
      <c r="T71" s="79"/>
      <c r="U71" s="79" t="e">
        <f t="shared" si="47"/>
        <v>#REF!</v>
      </c>
      <c r="V71" s="58">
        <f t="shared" si="38"/>
        <v>44105</v>
      </c>
      <c r="W71" s="46" t="s">
        <v>7</v>
      </c>
      <c r="X71" s="272" t="e">
        <f t="shared" si="39"/>
        <v>#REF!</v>
      </c>
      <c r="Y71" s="196" t="e">
        <f>#REF!</f>
        <v>#REF!</v>
      </c>
      <c r="Z71" s="196" t="e">
        <f>#REF!</f>
        <v>#REF!</v>
      </c>
      <c r="AA71" s="196" t="e">
        <f>#REF!</f>
        <v>#REF!</v>
      </c>
      <c r="AB71" s="279"/>
      <c r="AC71" s="279"/>
      <c r="AD71" s="279"/>
      <c r="AE71" s="279"/>
      <c r="AF71" s="279"/>
      <c r="AG71" s="279"/>
      <c r="AH71" s="279"/>
      <c r="AI71" s="51"/>
      <c r="AJ71" s="51"/>
      <c r="AK71" s="51"/>
      <c r="AL71" s="51"/>
      <c r="AM71" s="47" t="e">
        <f t="shared" si="40"/>
        <v>#REF!</v>
      </c>
      <c r="AN71" s="47" t="e">
        <f t="shared" si="41"/>
        <v>#REF!</v>
      </c>
      <c r="AO71" s="280" t="e">
        <f>#REF!/0.04</f>
        <v>#REF!</v>
      </c>
      <c r="AP71" s="135" t="e">
        <f t="shared" si="44"/>
        <v>#REF!</v>
      </c>
      <c r="AQ71" s="135" t="e">
        <f t="shared" si="45"/>
        <v>#REF!</v>
      </c>
      <c r="AR71" s="58"/>
      <c r="AS71" s="212"/>
      <c r="AT71" s="282"/>
      <c r="AU71" s="282"/>
      <c r="AV71" s="282"/>
      <c r="AW71" s="282"/>
      <c r="AX71" s="282"/>
      <c r="AY71" s="282"/>
      <c r="AZ71" s="282"/>
      <c r="BA71" s="282"/>
      <c r="BB71" s="282"/>
      <c r="BC71" s="282"/>
      <c r="BD71" s="282"/>
      <c r="BE71" s="282"/>
      <c r="BF71" s="282"/>
      <c r="BG71" s="14"/>
      <c r="BH71" s="14"/>
      <c r="BL71" s="12"/>
      <c r="BO71" s="318"/>
      <c r="BP71" s="318"/>
      <c r="BQ71" s="318"/>
      <c r="BR71" s="319"/>
      <c r="BS71" s="319"/>
      <c r="BT71" s="319"/>
      <c r="BU71" s="319"/>
      <c r="BV71" s="319"/>
      <c r="BW71" s="319"/>
      <c r="BX71" s="319"/>
      <c r="BY71" s="319"/>
    </row>
    <row r="72" spans="1:151" s="375" customFormat="1" ht="16" x14ac:dyDescent="0.2">
      <c r="A72" s="359">
        <v>44106</v>
      </c>
      <c r="B72" s="360" t="s">
        <v>151</v>
      </c>
      <c r="C72" s="361" t="e">
        <f>#REF!</f>
        <v>#REF!</v>
      </c>
      <c r="D72" s="361" t="s">
        <v>7</v>
      </c>
      <c r="E72" s="361" t="e">
        <f t="shared" si="46"/>
        <v>#REF!</v>
      </c>
      <c r="F72" s="362" t="e">
        <f>#REF!</f>
        <v>#REF!</v>
      </c>
      <c r="G72" s="362" t="e">
        <f>#REF!</f>
        <v>#REF!</v>
      </c>
      <c r="H72" s="362" t="e">
        <f>#REF!</f>
        <v>#REF!</v>
      </c>
      <c r="I72" s="362"/>
      <c r="J72" s="362"/>
      <c r="K72" s="362"/>
      <c r="L72" s="362"/>
      <c r="M72" s="362"/>
      <c r="N72" s="362"/>
      <c r="O72" s="363"/>
      <c r="P72" s="364" t="e">
        <f>AVERAGE(F72:O72)</f>
        <v>#REF!</v>
      </c>
      <c r="Q72" s="364" t="e">
        <f>STDEV(F72:O72)</f>
        <v>#REF!</v>
      </c>
      <c r="R72" s="365" t="e">
        <f t="shared" si="37"/>
        <v>#REF!</v>
      </c>
      <c r="S72" s="365" t="e">
        <f t="shared" si="28"/>
        <v>#REF!</v>
      </c>
      <c r="T72" s="365"/>
      <c r="U72" s="365" t="e">
        <f t="shared" si="47"/>
        <v>#REF!</v>
      </c>
      <c r="V72" s="366">
        <f t="shared" si="38"/>
        <v>44106</v>
      </c>
      <c r="W72" s="361" t="s">
        <v>7</v>
      </c>
      <c r="X72" s="367" t="e">
        <f t="shared" si="39"/>
        <v>#REF!</v>
      </c>
      <c r="Y72" s="368" t="e">
        <f>#REF!</f>
        <v>#REF!</v>
      </c>
      <c r="Z72" s="368" t="e">
        <f>#REF!</f>
        <v>#REF!</v>
      </c>
      <c r="AA72" s="368" t="e">
        <f>#REF!</f>
        <v>#REF!</v>
      </c>
      <c r="AB72" s="369"/>
      <c r="AC72" s="369"/>
      <c r="AD72" s="369"/>
      <c r="AE72" s="369"/>
      <c r="AF72" s="369"/>
      <c r="AG72" s="369"/>
      <c r="AH72" s="369"/>
      <c r="AI72" s="370"/>
      <c r="AJ72" s="370"/>
      <c r="AK72" s="370"/>
      <c r="AL72" s="370"/>
      <c r="AM72" s="371" t="e">
        <f t="shared" si="40"/>
        <v>#REF!</v>
      </c>
      <c r="AN72" s="371" t="e">
        <f t="shared" si="41"/>
        <v>#REF!</v>
      </c>
      <c r="AO72" s="372"/>
      <c r="AP72" s="371" t="e">
        <f t="shared" si="44"/>
        <v>#REF!</v>
      </c>
      <c r="AQ72" s="371" t="e">
        <f t="shared" si="45"/>
        <v>#REF!</v>
      </c>
      <c r="AR72" s="366"/>
      <c r="AS72" s="370"/>
      <c r="AT72" s="373"/>
      <c r="AU72" s="373"/>
      <c r="AV72" s="373"/>
      <c r="AW72" s="373"/>
      <c r="AX72" s="373"/>
      <c r="AY72" s="373"/>
      <c r="AZ72" s="373"/>
      <c r="BA72" s="373"/>
      <c r="BB72" s="373"/>
      <c r="BC72" s="373"/>
      <c r="BD72" s="373"/>
      <c r="BE72" s="373"/>
      <c r="BF72" s="373"/>
      <c r="BG72" s="374"/>
      <c r="BH72" s="374"/>
      <c r="BL72" s="376"/>
      <c r="BO72" s="377"/>
      <c r="BP72" s="377"/>
      <c r="BQ72" s="377"/>
      <c r="BR72" s="378"/>
      <c r="BS72" s="378"/>
      <c r="BT72" s="378"/>
      <c r="BU72" s="378"/>
      <c r="BV72" s="378"/>
      <c r="BW72" s="378"/>
      <c r="BX72" s="378"/>
      <c r="BY72" s="378"/>
    </row>
    <row r="73" spans="1:151" s="54" customFormat="1" ht="16" x14ac:dyDescent="0.2">
      <c r="A73" s="85">
        <v>44107</v>
      </c>
      <c r="B73" s="217"/>
      <c r="C73" s="46" t="e">
        <f>#REF!</f>
        <v>#REF!</v>
      </c>
      <c r="D73" s="46" t="s">
        <v>7</v>
      </c>
      <c r="E73" s="46" t="e">
        <f t="shared" si="46"/>
        <v>#REF!</v>
      </c>
      <c r="F73" s="202" t="e">
        <f>#REF!</f>
        <v>#REF!</v>
      </c>
      <c r="G73" s="202" t="e">
        <f>#REF!</f>
        <v>#REF!</v>
      </c>
      <c r="H73" s="202"/>
      <c r="I73" s="202"/>
      <c r="J73" s="202"/>
      <c r="K73" s="202"/>
      <c r="L73" s="202"/>
      <c r="M73" s="202"/>
      <c r="N73" s="202"/>
      <c r="O73" s="191"/>
      <c r="P73" s="80" t="e">
        <f>AVERAGE(F73:O73)</f>
        <v>#REF!</v>
      </c>
      <c r="Q73" s="80" t="e">
        <f>STDEV(F73:O73)</f>
        <v>#REF!</v>
      </c>
      <c r="R73" s="79" t="e">
        <f t="shared" si="37"/>
        <v>#REF!</v>
      </c>
      <c r="S73" s="79" t="e">
        <f t="shared" si="28"/>
        <v>#REF!</v>
      </c>
      <c r="T73" s="79"/>
      <c r="U73" s="79" t="e">
        <f t="shared" si="47"/>
        <v>#REF!</v>
      </c>
      <c r="V73" s="58">
        <f t="shared" si="38"/>
        <v>44107</v>
      </c>
      <c r="W73" s="46" t="s">
        <v>7</v>
      </c>
      <c r="X73" s="272" t="e">
        <f t="shared" si="39"/>
        <v>#REF!</v>
      </c>
      <c r="Y73" s="196" t="e">
        <f>#REF!</f>
        <v>#REF!</v>
      </c>
      <c r="Z73" s="196" t="e">
        <f>#REF!</f>
        <v>#REF!</v>
      </c>
      <c r="AA73" s="196" t="e">
        <f>#REF!</f>
        <v>#REF!</v>
      </c>
      <c r="AB73" s="279"/>
      <c r="AC73" s="279"/>
      <c r="AD73" s="279"/>
      <c r="AE73" s="279"/>
      <c r="AF73" s="279"/>
      <c r="AG73" s="279"/>
      <c r="AH73" s="279"/>
      <c r="AI73" s="51"/>
      <c r="AJ73" s="51"/>
      <c r="AK73" s="51"/>
      <c r="AL73" s="51"/>
      <c r="AM73" s="47" t="e">
        <f t="shared" si="40"/>
        <v>#REF!</v>
      </c>
      <c r="AN73" s="47" t="e">
        <f t="shared" si="41"/>
        <v>#REF!</v>
      </c>
      <c r="AO73" s="280"/>
      <c r="AP73" s="135" t="e">
        <f t="shared" si="44"/>
        <v>#REF!</v>
      </c>
      <c r="AQ73" s="135" t="e">
        <f t="shared" si="45"/>
        <v>#REF!</v>
      </c>
      <c r="AR73" s="58"/>
      <c r="AS73" s="212"/>
      <c r="AT73" s="282"/>
      <c r="AU73" s="282"/>
      <c r="AV73" s="282"/>
      <c r="AW73" s="282"/>
      <c r="AX73" s="282"/>
      <c r="AY73" s="282"/>
      <c r="AZ73" s="282"/>
      <c r="BA73" s="282"/>
      <c r="BB73" s="282"/>
      <c r="BC73" s="282"/>
      <c r="BD73" s="282"/>
      <c r="BE73" s="282"/>
      <c r="BF73" s="282"/>
      <c r="BG73" s="14"/>
      <c r="BH73" s="14"/>
      <c r="BL73" s="12"/>
      <c r="BO73" s="318"/>
      <c r="BP73" s="318"/>
      <c r="BQ73" s="318"/>
      <c r="BR73" s="319"/>
      <c r="BS73" s="319"/>
      <c r="BT73" s="319"/>
      <c r="BU73" s="319"/>
      <c r="BV73" s="319"/>
      <c r="BW73" s="319"/>
      <c r="BX73" s="319"/>
      <c r="BY73" s="319"/>
    </row>
    <row r="74" spans="1:151" s="54" customFormat="1" ht="16" x14ac:dyDescent="0.2">
      <c r="A74" s="85">
        <v>44108</v>
      </c>
      <c r="B74" s="217"/>
      <c r="C74" s="46" t="e">
        <f>#REF!</f>
        <v>#REF!</v>
      </c>
      <c r="D74" s="46" t="s">
        <v>7</v>
      </c>
      <c r="E74" s="46" t="e">
        <f t="shared" si="46"/>
        <v>#REF!</v>
      </c>
      <c r="F74" s="202" t="e">
        <f>#REF!</f>
        <v>#REF!</v>
      </c>
      <c r="G74" s="202" t="e">
        <f>#REF!</f>
        <v>#REF!</v>
      </c>
      <c r="H74" s="202" t="e">
        <f>#REF!</f>
        <v>#REF!</v>
      </c>
      <c r="I74" s="202"/>
      <c r="J74" s="202"/>
      <c r="K74" s="202"/>
      <c r="L74" s="202"/>
      <c r="M74" s="202"/>
      <c r="N74" s="202"/>
      <c r="O74" s="191"/>
      <c r="P74" s="80" t="e">
        <f>AVERAGE(F74:O74)</f>
        <v>#REF!</v>
      </c>
      <c r="Q74" s="80" t="e">
        <f>STDEV(F74:O74)</f>
        <v>#REF!</v>
      </c>
      <c r="R74" s="79" t="e">
        <f t="shared" si="37"/>
        <v>#REF!</v>
      </c>
      <c r="S74" s="79" t="e">
        <f t="shared" si="28"/>
        <v>#REF!</v>
      </c>
      <c r="T74" s="79"/>
      <c r="U74" s="79" t="e">
        <f t="shared" si="47"/>
        <v>#REF!</v>
      </c>
      <c r="V74" s="58">
        <f t="shared" si="38"/>
        <v>44108</v>
      </c>
      <c r="W74" s="46" t="s">
        <v>7</v>
      </c>
      <c r="X74" s="272" t="e">
        <f t="shared" si="39"/>
        <v>#REF!</v>
      </c>
      <c r="Y74" s="196" t="e">
        <f>#REF!</f>
        <v>#REF!</v>
      </c>
      <c r="Z74" s="196" t="e">
        <f>#REF!</f>
        <v>#REF!</v>
      </c>
      <c r="AA74" s="196"/>
      <c r="AB74" s="279"/>
      <c r="AC74" s="279"/>
      <c r="AD74" s="279"/>
      <c r="AE74" s="279"/>
      <c r="AF74" s="279"/>
      <c r="AG74" s="279"/>
      <c r="AH74" s="279"/>
      <c r="AI74" s="51"/>
      <c r="AJ74" s="51"/>
      <c r="AK74" s="51"/>
      <c r="AL74" s="51"/>
      <c r="AM74" s="47" t="e">
        <f t="shared" si="40"/>
        <v>#REF!</v>
      </c>
      <c r="AN74" s="47" t="e">
        <f t="shared" si="41"/>
        <v>#REF!</v>
      </c>
      <c r="AO74" s="280"/>
      <c r="AP74" s="135" t="e">
        <f t="shared" si="44"/>
        <v>#REF!</v>
      </c>
      <c r="AQ74" s="135" t="e">
        <f t="shared" si="45"/>
        <v>#REF!</v>
      </c>
      <c r="AR74" s="58"/>
      <c r="AS74" s="212"/>
      <c r="AT74" s="282"/>
      <c r="AU74" s="282"/>
      <c r="AV74" s="282"/>
      <c r="AW74" s="282"/>
      <c r="AX74" s="282"/>
      <c r="AY74" s="282"/>
      <c r="AZ74" s="282"/>
      <c r="BA74" s="282"/>
      <c r="BB74" s="282"/>
      <c r="BC74" s="282"/>
      <c r="BD74" s="282"/>
      <c r="BE74" s="282"/>
      <c r="BF74" s="282"/>
      <c r="BG74" s="14"/>
      <c r="BH74" s="14"/>
      <c r="BL74" s="12"/>
      <c r="BO74" s="318"/>
      <c r="BP74" s="318"/>
      <c r="BQ74" s="318"/>
      <c r="BR74" s="319"/>
      <c r="BS74" s="319"/>
      <c r="BT74" s="319"/>
      <c r="BU74" s="319"/>
      <c r="BV74" s="319"/>
      <c r="BW74" s="319"/>
      <c r="BX74" s="319"/>
      <c r="BY74" s="319"/>
    </row>
    <row r="75" spans="1:151" s="54" customFormat="1" ht="16" x14ac:dyDescent="0.2">
      <c r="A75" s="85">
        <v>44109</v>
      </c>
      <c r="B75" s="217"/>
      <c r="C75" s="46" t="e">
        <f>#REF!</f>
        <v>#REF!</v>
      </c>
      <c r="D75" s="46" t="s">
        <v>7</v>
      </c>
      <c r="E75" s="46" t="e">
        <f t="shared" si="46"/>
        <v>#REF!</v>
      </c>
      <c r="F75" s="202" t="e">
        <f>#REF!</f>
        <v>#REF!</v>
      </c>
      <c r="G75" s="202" t="e">
        <f>#REF!</f>
        <v>#REF!</v>
      </c>
      <c r="H75" s="202" t="e">
        <f>#REF!</f>
        <v>#REF!</v>
      </c>
      <c r="I75" s="202"/>
      <c r="J75" s="202"/>
      <c r="K75" s="202"/>
      <c r="L75" s="202"/>
      <c r="M75" s="202"/>
      <c r="N75" s="202"/>
      <c r="O75" s="191"/>
      <c r="P75" s="80" t="e">
        <f>AVERAGE(F75:O75)</f>
        <v>#REF!</v>
      </c>
      <c r="Q75" s="80" t="e">
        <f>STDEV(F75:O75)</f>
        <v>#REF!</v>
      </c>
      <c r="R75" s="79" t="e">
        <f t="shared" si="37"/>
        <v>#REF!</v>
      </c>
      <c r="S75" s="79" t="e">
        <f t="shared" si="28"/>
        <v>#REF!</v>
      </c>
      <c r="T75" s="79"/>
      <c r="U75" s="79" t="e">
        <f t="shared" si="47"/>
        <v>#REF!</v>
      </c>
      <c r="V75" s="58">
        <f t="shared" si="38"/>
        <v>44109</v>
      </c>
      <c r="W75" s="46" t="s">
        <v>7</v>
      </c>
      <c r="X75" s="272" t="e">
        <f t="shared" si="39"/>
        <v>#REF!</v>
      </c>
      <c r="Y75" s="196" t="e">
        <f>#REF!</f>
        <v>#REF!</v>
      </c>
      <c r="Z75" s="196" t="e">
        <f>#REF!</f>
        <v>#REF!</v>
      </c>
      <c r="AA75" s="196" t="e">
        <f>#REF!</f>
        <v>#REF!</v>
      </c>
      <c r="AB75" s="279"/>
      <c r="AC75" s="279"/>
      <c r="AD75" s="279"/>
      <c r="AE75" s="279"/>
      <c r="AF75" s="279"/>
      <c r="AG75" s="279"/>
      <c r="AH75" s="279"/>
      <c r="AI75" s="51"/>
      <c r="AJ75" s="51"/>
      <c r="AK75" s="51"/>
      <c r="AL75" s="51"/>
      <c r="AM75" s="47" t="e">
        <f t="shared" si="40"/>
        <v>#REF!</v>
      </c>
      <c r="AN75" s="47" t="e">
        <f t="shared" si="41"/>
        <v>#REF!</v>
      </c>
      <c r="AO75" s="280"/>
      <c r="AP75" s="135" t="e">
        <f t="shared" si="44"/>
        <v>#REF!</v>
      </c>
      <c r="AQ75" s="135" t="e">
        <f t="shared" si="45"/>
        <v>#REF!</v>
      </c>
      <c r="AR75" s="58"/>
      <c r="AS75" s="212"/>
      <c r="AT75" s="282"/>
      <c r="AU75" s="282"/>
      <c r="AV75" s="282"/>
      <c r="AW75" s="282"/>
      <c r="AX75" s="282"/>
      <c r="AY75" s="282"/>
      <c r="AZ75" s="282"/>
      <c r="BA75" s="282"/>
      <c r="BB75" s="282"/>
      <c r="BC75" s="282"/>
      <c r="BD75" s="282"/>
      <c r="BE75" s="282"/>
      <c r="BF75" s="282"/>
      <c r="BG75" s="14"/>
      <c r="BH75" s="14"/>
      <c r="BL75" s="12"/>
      <c r="BO75" s="318"/>
      <c r="BP75" s="318"/>
      <c r="BQ75" s="318"/>
      <c r="BR75" s="319"/>
      <c r="BS75" s="319"/>
      <c r="BT75" s="319"/>
      <c r="BU75" s="319"/>
      <c r="BV75" s="319"/>
      <c r="BW75" s="319"/>
      <c r="BX75" s="319"/>
      <c r="BY75" s="319"/>
    </row>
    <row r="76" spans="1:151" s="54" customFormat="1" ht="16" x14ac:dyDescent="0.2">
      <c r="A76" s="85">
        <v>44110</v>
      </c>
      <c r="B76" s="217"/>
      <c r="C76" s="46" t="e">
        <f>#REF!</f>
        <v>#REF!</v>
      </c>
      <c r="D76" s="46" t="s">
        <v>7</v>
      </c>
      <c r="E76" s="46" t="e">
        <f t="shared" ref="E76:E100" si="48">U76/R76</f>
        <v>#REF!</v>
      </c>
      <c r="F76" s="202" t="e">
        <f>#REF!</f>
        <v>#REF!</v>
      </c>
      <c r="G76" s="202" t="e">
        <f>#REF!</f>
        <v>#REF!</v>
      </c>
      <c r="H76" s="202"/>
      <c r="I76" s="202"/>
      <c r="J76" s="202"/>
      <c r="K76" s="202"/>
      <c r="L76" s="202"/>
      <c r="M76" s="202"/>
      <c r="N76" s="202"/>
      <c r="O76" s="191"/>
      <c r="P76" s="80" t="e">
        <f t="shared" ref="P76:P100" si="49">AVERAGE(F76:O76)</f>
        <v>#REF!</v>
      </c>
      <c r="Q76" s="80" t="e">
        <f t="shared" ref="Q76:Q100" si="50">STDEV(F76:O76)</f>
        <v>#REF!</v>
      </c>
      <c r="R76" s="79" t="e">
        <f t="shared" ref="R76:R100" si="51">P76*1000</f>
        <v>#REF!</v>
      </c>
      <c r="S76" s="79" t="e">
        <f t="shared" si="28"/>
        <v>#REF!</v>
      </c>
      <c r="T76" s="79"/>
      <c r="U76" s="79" t="e">
        <f t="shared" ref="U76:U100" si="52">Q76*1000</f>
        <v>#REF!</v>
      </c>
      <c r="V76" s="58">
        <f t="shared" ref="V76:V100" si="53">A76</f>
        <v>44110</v>
      </c>
      <c r="W76" s="46" t="s">
        <v>7</v>
      </c>
      <c r="X76" s="272" t="e">
        <f t="shared" ref="X76:X100" si="54">AN76/AM76</f>
        <v>#REF!</v>
      </c>
      <c r="Y76" s="196" t="e">
        <f>#REF!</f>
        <v>#REF!</v>
      </c>
      <c r="Z76" s="196" t="e">
        <f>#REF!</f>
        <v>#REF!</v>
      </c>
      <c r="AA76" s="196" t="e">
        <f>#REF!</f>
        <v>#REF!</v>
      </c>
      <c r="AB76" s="279"/>
      <c r="AC76" s="279"/>
      <c r="AD76" s="279"/>
      <c r="AE76" s="279"/>
      <c r="AF76" s="279"/>
      <c r="AG76" s="279"/>
      <c r="AH76" s="279"/>
      <c r="AI76" s="51"/>
      <c r="AJ76" s="51"/>
      <c r="AK76" s="51"/>
      <c r="AL76" s="51"/>
      <c r="AM76" s="47" t="e">
        <f t="shared" ref="AM76:AM100" si="55">AVERAGE(Y76:AL76)</f>
        <v>#REF!</v>
      </c>
      <c r="AN76" s="47" t="e">
        <f t="shared" ref="AN76:AN100" si="56">STDEV(Y76:AL76)</f>
        <v>#REF!</v>
      </c>
      <c r="AO76" s="280"/>
      <c r="AP76" s="135" t="e">
        <f t="shared" si="44"/>
        <v>#REF!</v>
      </c>
      <c r="AQ76" s="135" t="e">
        <f t="shared" si="45"/>
        <v>#REF!</v>
      </c>
      <c r="AR76" s="58"/>
      <c r="AS76" s="212"/>
      <c r="AT76" s="282"/>
      <c r="AU76" s="282"/>
      <c r="AV76" s="282"/>
      <c r="AW76" s="282"/>
      <c r="AX76" s="282"/>
      <c r="AY76" s="282"/>
      <c r="AZ76" s="282"/>
      <c r="BA76" s="282"/>
      <c r="BB76" s="282"/>
      <c r="BC76" s="282"/>
      <c r="BD76" s="282"/>
      <c r="BE76" s="282"/>
      <c r="BF76" s="282"/>
      <c r="BG76" s="14"/>
      <c r="BH76" s="14"/>
      <c r="BL76" s="12"/>
      <c r="BO76" s="318"/>
      <c r="BP76" s="318"/>
      <c r="BQ76" s="318"/>
      <c r="BR76" s="319"/>
      <c r="BS76" s="319"/>
      <c r="BT76" s="319"/>
      <c r="BU76" s="319"/>
      <c r="BV76" s="319"/>
      <c r="BW76" s="319"/>
      <c r="BX76" s="319"/>
      <c r="BY76" s="319"/>
    </row>
    <row r="77" spans="1:151" ht="16" x14ac:dyDescent="0.2">
      <c r="A77" s="85">
        <v>44111</v>
      </c>
      <c r="B77" s="217"/>
      <c r="C77" s="46" t="e">
        <f>#REF!</f>
        <v>#REF!</v>
      </c>
      <c r="D77" s="46" t="s">
        <v>7</v>
      </c>
      <c r="E77" s="46" t="e">
        <f t="shared" si="48"/>
        <v>#REF!</v>
      </c>
      <c r="F77" s="202" t="e">
        <f>#REF!</f>
        <v>#REF!</v>
      </c>
      <c r="G77" s="202" t="e">
        <f>#REF!</f>
        <v>#REF!</v>
      </c>
      <c r="H77" s="202"/>
      <c r="I77" s="202"/>
      <c r="J77" s="202"/>
      <c r="K77" s="202"/>
      <c r="L77" s="202"/>
      <c r="M77" s="202"/>
      <c r="N77" s="202"/>
      <c r="O77" s="191"/>
      <c r="P77" s="80" t="e">
        <f t="shared" si="49"/>
        <v>#REF!</v>
      </c>
      <c r="Q77" s="80" t="e">
        <f t="shared" si="50"/>
        <v>#REF!</v>
      </c>
      <c r="R77" s="79" t="e">
        <f t="shared" si="51"/>
        <v>#REF!</v>
      </c>
      <c r="S77" s="79" t="e">
        <f t="shared" si="28"/>
        <v>#REF!</v>
      </c>
      <c r="T77" s="79"/>
      <c r="U77" s="79" t="e">
        <f t="shared" si="52"/>
        <v>#REF!</v>
      </c>
      <c r="V77" s="58">
        <f t="shared" si="53"/>
        <v>44111</v>
      </c>
      <c r="W77" s="46" t="s">
        <v>7</v>
      </c>
      <c r="X77" s="272" t="e">
        <f t="shared" si="54"/>
        <v>#REF!</v>
      </c>
      <c r="Y77" s="196" t="e">
        <f>#REF!</f>
        <v>#REF!</v>
      </c>
      <c r="Z77" s="196" t="e">
        <f>#REF!</f>
        <v>#REF!</v>
      </c>
      <c r="AA77" s="196" t="e">
        <f>#REF!</f>
        <v>#REF!</v>
      </c>
      <c r="AB77" s="279"/>
      <c r="AC77" s="279"/>
      <c r="AD77" s="279"/>
      <c r="AE77" s="279"/>
      <c r="AF77" s="279"/>
      <c r="AG77" s="279"/>
      <c r="AH77" s="279"/>
      <c r="AI77" s="51"/>
      <c r="AJ77" s="51"/>
      <c r="AK77" s="51"/>
      <c r="AL77" s="51"/>
      <c r="AM77" s="47" t="e">
        <f t="shared" si="55"/>
        <v>#REF!</v>
      </c>
      <c r="AN77" s="47" t="e">
        <f t="shared" si="56"/>
        <v>#REF!</v>
      </c>
      <c r="AO77" s="280"/>
      <c r="AP77" s="135" t="e">
        <f t="shared" si="44"/>
        <v>#REF!</v>
      </c>
      <c r="AQ77" s="135" t="e">
        <f t="shared" si="45"/>
        <v>#REF!</v>
      </c>
      <c r="AR77" s="58"/>
      <c r="AS77" s="212"/>
      <c r="AT77" s="282"/>
      <c r="AU77" s="282"/>
      <c r="AV77" s="282"/>
      <c r="AW77" s="282"/>
      <c r="AX77" s="282"/>
      <c r="AY77" s="282"/>
      <c r="AZ77" s="282"/>
      <c r="BA77" s="282"/>
      <c r="BB77" s="282"/>
      <c r="BC77" s="282"/>
      <c r="BD77" s="282"/>
      <c r="BE77" s="282"/>
      <c r="BF77" s="282"/>
      <c r="BG77" s="14"/>
      <c r="BH77" s="14"/>
      <c r="BI77" s="54"/>
      <c r="BJ77" s="54"/>
      <c r="BK77" s="54"/>
      <c r="BL77" s="12"/>
      <c r="BM77" s="54"/>
      <c r="BN77" s="54"/>
      <c r="BO77" s="318"/>
      <c r="BP77" s="318"/>
      <c r="BQ77" s="318"/>
      <c r="BR77" s="319"/>
      <c r="BS77" s="319"/>
      <c r="BT77" s="319"/>
      <c r="BU77" s="319"/>
      <c r="BV77" s="319"/>
      <c r="BW77" s="319"/>
      <c r="BX77" s="319"/>
      <c r="BY77" s="319"/>
      <c r="CB77" s="33"/>
      <c r="CC77" s="33"/>
      <c r="CD77" s="33"/>
      <c r="CE77" s="33"/>
      <c r="CF77" s="33"/>
      <c r="CG77" s="33"/>
      <c r="CH77" s="33"/>
      <c r="CI77" s="33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  <c r="DO77" s="54"/>
      <c r="DP77" s="54"/>
      <c r="DQ77" s="54"/>
      <c r="DR77" s="54"/>
      <c r="DS77" s="54"/>
      <c r="DT77" s="54"/>
      <c r="DU77" s="54"/>
      <c r="DV77" s="54"/>
      <c r="DW77" s="54"/>
      <c r="DX77" s="54"/>
      <c r="DY77" s="54"/>
      <c r="DZ77" s="54"/>
      <c r="EA77" s="54"/>
      <c r="EB77" s="54"/>
      <c r="EC77" s="54"/>
      <c r="ED77" s="54"/>
      <c r="EE77" s="54"/>
      <c r="EF77" s="54"/>
      <c r="EG77" s="54"/>
      <c r="EH77" s="54"/>
      <c r="EI77" s="54"/>
      <c r="EJ77" s="54"/>
      <c r="EK77" s="54"/>
      <c r="EL77" s="54"/>
      <c r="EM77" s="54"/>
      <c r="EN77" s="54"/>
      <c r="EO77" s="54"/>
      <c r="EP77" s="54"/>
      <c r="EQ77" s="54"/>
      <c r="ER77" s="54"/>
      <c r="ES77" s="54"/>
      <c r="ET77" s="54"/>
      <c r="EU77" s="54"/>
    </row>
    <row r="78" spans="1:151" s="54" customFormat="1" ht="16" x14ac:dyDescent="0.2">
      <c r="A78" s="85">
        <v>44112</v>
      </c>
      <c r="B78" s="217"/>
      <c r="C78" s="46" t="e">
        <f>#REF!</f>
        <v>#REF!</v>
      </c>
      <c r="D78" s="46" t="s">
        <v>7</v>
      </c>
      <c r="E78" s="46" t="e">
        <f t="shared" si="48"/>
        <v>#REF!</v>
      </c>
      <c r="F78" s="202" t="e">
        <f>#REF!</f>
        <v>#REF!</v>
      </c>
      <c r="G78" s="202" t="e">
        <f>#REF!</f>
        <v>#REF!</v>
      </c>
      <c r="H78" s="202" t="e">
        <f>#REF!</f>
        <v>#REF!</v>
      </c>
      <c r="I78" s="202" t="e">
        <f>#REF!</f>
        <v>#REF!</v>
      </c>
      <c r="J78" s="202" t="e">
        <f>#REF!</f>
        <v>#REF!</v>
      </c>
      <c r="K78" s="202" t="e">
        <f>#REF!</f>
        <v>#REF!</v>
      </c>
      <c r="L78" s="202"/>
      <c r="M78" s="202"/>
      <c r="N78" s="202"/>
      <c r="O78" s="191"/>
      <c r="P78" s="80" t="e">
        <f t="shared" si="49"/>
        <v>#REF!</v>
      </c>
      <c r="Q78" s="80" t="e">
        <f t="shared" si="50"/>
        <v>#REF!</v>
      </c>
      <c r="R78" s="79" t="e">
        <f t="shared" si="51"/>
        <v>#REF!</v>
      </c>
      <c r="S78" s="79" t="e">
        <f t="shared" si="28"/>
        <v>#REF!</v>
      </c>
      <c r="T78" s="79"/>
      <c r="U78" s="79" t="e">
        <f t="shared" si="52"/>
        <v>#REF!</v>
      </c>
      <c r="V78" s="58">
        <f t="shared" si="53"/>
        <v>44112</v>
      </c>
      <c r="W78" s="46" t="s">
        <v>7</v>
      </c>
      <c r="X78" s="272" t="e">
        <f t="shared" si="54"/>
        <v>#REF!</v>
      </c>
      <c r="Y78" s="196" t="e">
        <f>#REF!</f>
        <v>#REF!</v>
      </c>
      <c r="Z78" s="196" t="e">
        <f>#REF!</f>
        <v>#REF!</v>
      </c>
      <c r="AA78" s="196" t="e">
        <f>#REF!</f>
        <v>#REF!</v>
      </c>
      <c r="AB78" s="279"/>
      <c r="AC78" s="279"/>
      <c r="AD78" s="279"/>
      <c r="AE78" s="279"/>
      <c r="AF78" s="279"/>
      <c r="AG78" s="279"/>
      <c r="AH78" s="279"/>
      <c r="AI78" s="51"/>
      <c r="AJ78" s="51"/>
      <c r="AK78" s="51"/>
      <c r="AL78" s="51"/>
      <c r="AM78" s="47" t="e">
        <f t="shared" si="55"/>
        <v>#REF!</v>
      </c>
      <c r="AN78" s="47" t="e">
        <f t="shared" si="56"/>
        <v>#REF!</v>
      </c>
      <c r="AO78" s="280"/>
      <c r="AP78" s="281"/>
      <c r="AQ78" s="135"/>
      <c r="AR78" s="58"/>
      <c r="AS78" s="212"/>
      <c r="AT78" s="282"/>
      <c r="AU78" s="282"/>
      <c r="AV78" s="282"/>
      <c r="AW78" s="282"/>
      <c r="AX78" s="282"/>
      <c r="AY78" s="282"/>
      <c r="AZ78" s="282"/>
      <c r="BA78" s="282"/>
      <c r="BB78" s="282"/>
      <c r="BC78" s="282"/>
      <c r="BD78" s="282"/>
      <c r="BE78" s="282"/>
      <c r="BF78" s="282"/>
      <c r="BG78" s="14"/>
      <c r="BH78" s="14"/>
      <c r="BL78" s="12"/>
      <c r="BO78" s="318"/>
      <c r="BP78" s="318"/>
      <c r="BQ78" s="318"/>
      <c r="BR78" s="319"/>
      <c r="BS78" s="319"/>
      <c r="BT78" s="319"/>
      <c r="BU78" s="319"/>
      <c r="BV78" s="319"/>
      <c r="BW78" s="319"/>
      <c r="BX78" s="319"/>
      <c r="BY78" s="319"/>
    </row>
    <row r="79" spans="1:151" s="54" customFormat="1" ht="16" x14ac:dyDescent="0.2">
      <c r="A79" s="85">
        <v>44113</v>
      </c>
      <c r="B79" s="217"/>
      <c r="C79" s="46" t="e">
        <f>#REF!</f>
        <v>#REF!</v>
      </c>
      <c r="D79" s="46" t="s">
        <v>7</v>
      </c>
      <c r="E79" s="46" t="e">
        <f t="shared" si="48"/>
        <v>#REF!</v>
      </c>
      <c r="F79" s="202" t="e">
        <f>#REF!</f>
        <v>#REF!</v>
      </c>
      <c r="G79" s="202" t="e">
        <f>#REF!</f>
        <v>#REF!</v>
      </c>
      <c r="H79" s="202" t="e">
        <f>#REF!</f>
        <v>#REF!</v>
      </c>
      <c r="I79" s="202" t="e">
        <f>#REF!</f>
        <v>#REF!</v>
      </c>
      <c r="J79" s="202" t="e">
        <f>#REF!</f>
        <v>#REF!</v>
      </c>
      <c r="K79" s="202" t="e">
        <f>#REF!</f>
        <v>#REF!</v>
      </c>
      <c r="L79" s="202"/>
      <c r="M79" s="202"/>
      <c r="N79" s="202"/>
      <c r="O79" s="191"/>
      <c r="P79" s="80" t="e">
        <f t="shared" si="49"/>
        <v>#REF!</v>
      </c>
      <c r="Q79" s="80" t="e">
        <f t="shared" si="50"/>
        <v>#REF!</v>
      </c>
      <c r="R79" s="79" t="e">
        <f t="shared" si="51"/>
        <v>#REF!</v>
      </c>
      <c r="S79" s="79" t="e">
        <f t="shared" si="28"/>
        <v>#REF!</v>
      </c>
      <c r="T79" s="79"/>
      <c r="U79" s="79" t="e">
        <f t="shared" si="52"/>
        <v>#REF!</v>
      </c>
      <c r="V79" s="58">
        <f t="shared" si="53"/>
        <v>44113</v>
      </c>
      <c r="W79" s="46" t="s">
        <v>7</v>
      </c>
      <c r="X79" s="272" t="e">
        <f t="shared" si="54"/>
        <v>#REF!</v>
      </c>
      <c r="Y79" s="196" t="e">
        <f>#REF!</f>
        <v>#REF!</v>
      </c>
      <c r="Z79" s="196" t="e">
        <f>#REF!</f>
        <v>#REF!</v>
      </c>
      <c r="AA79" s="196" t="e">
        <f>#REF!</f>
        <v>#REF!</v>
      </c>
      <c r="AB79" s="279"/>
      <c r="AC79" s="279"/>
      <c r="AD79" s="279"/>
      <c r="AE79" s="279"/>
      <c r="AF79" s="279"/>
      <c r="AG79" s="279"/>
      <c r="AH79" s="279"/>
      <c r="AI79" s="51"/>
      <c r="AJ79" s="51"/>
      <c r="AK79" s="51"/>
      <c r="AL79" s="51"/>
      <c r="AM79" s="47" t="e">
        <f t="shared" si="55"/>
        <v>#REF!</v>
      </c>
      <c r="AN79" s="47" t="e">
        <f t="shared" si="56"/>
        <v>#REF!</v>
      </c>
      <c r="AO79" s="280"/>
      <c r="AP79" s="281"/>
      <c r="AQ79" s="135"/>
      <c r="AR79" s="58"/>
      <c r="AS79" s="212"/>
      <c r="AT79" s="282"/>
      <c r="AU79" s="282"/>
      <c r="AV79" s="282"/>
      <c r="AW79" s="282"/>
      <c r="AX79" s="282"/>
      <c r="AY79" s="282"/>
      <c r="AZ79" s="282"/>
      <c r="BA79" s="282"/>
      <c r="BB79" s="282"/>
      <c r="BC79" s="282"/>
      <c r="BD79" s="282"/>
      <c r="BE79" s="282"/>
      <c r="BF79" s="282"/>
      <c r="BG79" s="14"/>
      <c r="BH79" s="14"/>
      <c r="BL79" s="12"/>
      <c r="BO79" s="318"/>
      <c r="BP79" s="318"/>
      <c r="BQ79" s="318"/>
      <c r="BR79" s="319"/>
      <c r="BS79" s="319"/>
      <c r="BT79" s="319"/>
      <c r="BU79" s="319"/>
      <c r="BV79" s="319"/>
      <c r="BW79" s="319"/>
      <c r="BX79" s="319"/>
      <c r="BY79" s="319"/>
    </row>
    <row r="80" spans="1:151" ht="16" x14ac:dyDescent="0.2">
      <c r="A80" s="85">
        <v>44114</v>
      </c>
      <c r="B80" s="217"/>
      <c r="C80" s="46" t="e">
        <f>#REF!</f>
        <v>#REF!</v>
      </c>
      <c r="D80" s="46" t="s">
        <v>7</v>
      </c>
      <c r="E80" s="46" t="e">
        <f t="shared" si="48"/>
        <v>#REF!</v>
      </c>
      <c r="F80" s="202" t="e">
        <f>#REF!</f>
        <v>#REF!</v>
      </c>
      <c r="G80" s="202" t="e">
        <f>#REF!</f>
        <v>#REF!</v>
      </c>
      <c r="H80" s="202" t="e">
        <f>#REF!</f>
        <v>#REF!</v>
      </c>
      <c r="I80" s="202" t="e">
        <f>#REF!</f>
        <v>#REF!</v>
      </c>
      <c r="J80" s="202" t="e">
        <f>#REF!</f>
        <v>#REF!</v>
      </c>
      <c r="K80" s="202" t="e">
        <f>#REF!</f>
        <v>#REF!</v>
      </c>
      <c r="L80" s="202"/>
      <c r="M80" s="202"/>
      <c r="N80" s="202"/>
      <c r="O80" s="191"/>
      <c r="P80" s="80" t="e">
        <f t="shared" si="49"/>
        <v>#REF!</v>
      </c>
      <c r="Q80" s="80" t="e">
        <f t="shared" si="50"/>
        <v>#REF!</v>
      </c>
      <c r="R80" s="79" t="e">
        <f t="shared" si="51"/>
        <v>#REF!</v>
      </c>
      <c r="S80" s="79" t="e">
        <f t="shared" si="28"/>
        <v>#REF!</v>
      </c>
      <c r="T80" s="79"/>
      <c r="U80" s="79" t="e">
        <f t="shared" si="52"/>
        <v>#REF!</v>
      </c>
      <c r="V80" s="58">
        <f t="shared" si="53"/>
        <v>44114</v>
      </c>
      <c r="W80" s="46" t="s">
        <v>7</v>
      </c>
      <c r="X80" s="272" t="e">
        <f t="shared" si="54"/>
        <v>#REF!</v>
      </c>
      <c r="Y80" s="196" t="e">
        <f>#REF!</f>
        <v>#REF!</v>
      </c>
      <c r="Z80" s="196" t="e">
        <f>#REF!</f>
        <v>#REF!</v>
      </c>
      <c r="AA80" s="196" t="e">
        <f>#REF!</f>
        <v>#REF!</v>
      </c>
      <c r="AB80" s="279"/>
      <c r="AC80" s="279"/>
      <c r="AD80" s="279"/>
      <c r="AE80" s="279"/>
      <c r="AF80" s="279"/>
      <c r="AG80" s="279"/>
      <c r="AH80" s="279"/>
      <c r="AI80" s="51"/>
      <c r="AJ80" s="51"/>
      <c r="AK80" s="51"/>
      <c r="AL80" s="51"/>
      <c r="AM80" s="47" t="e">
        <f t="shared" si="55"/>
        <v>#REF!</v>
      </c>
      <c r="AN80" s="47" t="e">
        <f t="shared" si="56"/>
        <v>#REF!</v>
      </c>
      <c r="AO80" s="280"/>
      <c r="AP80" s="281"/>
      <c r="AQ80" s="135"/>
      <c r="AR80" s="58"/>
      <c r="AS80" s="212"/>
      <c r="AT80" s="282"/>
      <c r="AU80" s="282"/>
      <c r="AV80" s="282"/>
      <c r="AW80" s="282"/>
      <c r="AX80" s="282"/>
      <c r="AY80" s="282"/>
      <c r="AZ80" s="282"/>
      <c r="BA80" s="282"/>
      <c r="BB80" s="282"/>
      <c r="BC80" s="282"/>
      <c r="BD80" s="282"/>
      <c r="BE80" s="282"/>
      <c r="BF80" s="282"/>
      <c r="BG80" s="14"/>
      <c r="BH80" s="14"/>
      <c r="BI80" s="54"/>
      <c r="BJ80" s="54"/>
      <c r="BK80" s="54"/>
      <c r="BL80" s="12"/>
      <c r="BM80" s="54"/>
      <c r="BN80" s="54"/>
      <c r="BO80" s="318"/>
      <c r="BP80" s="318"/>
      <c r="BQ80" s="318"/>
      <c r="BR80" s="319"/>
      <c r="BS80" s="319"/>
      <c r="BT80" s="319"/>
      <c r="BU80" s="319"/>
      <c r="BV80" s="319"/>
      <c r="BW80" s="319"/>
      <c r="BX80" s="319"/>
      <c r="BY80" s="319"/>
      <c r="CB80" s="33"/>
      <c r="CC80" s="33"/>
      <c r="CD80" s="33"/>
      <c r="CE80" s="33"/>
      <c r="CF80" s="33"/>
      <c r="CG80" s="33"/>
      <c r="CH80" s="33"/>
      <c r="CI80" s="33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  <c r="DO80" s="54"/>
      <c r="DP80" s="54"/>
      <c r="DQ80" s="54"/>
      <c r="DR80" s="54"/>
      <c r="DS80" s="54"/>
      <c r="DT80" s="54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4"/>
      <c r="EF80" s="54"/>
      <c r="EG80" s="54"/>
      <c r="EH80" s="54"/>
      <c r="EI80" s="54"/>
      <c r="EJ80" s="54"/>
      <c r="EK80" s="54"/>
      <c r="EL80" s="54"/>
      <c r="EM80" s="54"/>
      <c r="EN80" s="54"/>
      <c r="EO80" s="54"/>
      <c r="EP80" s="54"/>
      <c r="EQ80" s="54"/>
      <c r="ER80" s="54"/>
      <c r="ES80" s="54"/>
      <c r="ET80" s="54"/>
      <c r="EU80" s="54"/>
    </row>
    <row r="81" spans="1:161" ht="16" x14ac:dyDescent="0.2">
      <c r="A81" s="85">
        <v>44115</v>
      </c>
      <c r="B81" s="217"/>
      <c r="C81" s="46" t="e">
        <f>#REF!</f>
        <v>#REF!</v>
      </c>
      <c r="D81" s="46" t="s">
        <v>7</v>
      </c>
      <c r="E81" s="46" t="e">
        <f t="shared" si="48"/>
        <v>#REF!</v>
      </c>
      <c r="F81" s="202" t="e">
        <f>#REF!</f>
        <v>#REF!</v>
      </c>
      <c r="G81" s="202" t="e">
        <f>#REF!</f>
        <v>#REF!</v>
      </c>
      <c r="H81" s="202" t="e">
        <f>#REF!</f>
        <v>#REF!</v>
      </c>
      <c r="I81" s="202" t="e">
        <f>#REF!</f>
        <v>#REF!</v>
      </c>
      <c r="J81" s="202" t="e">
        <f>#REF!</f>
        <v>#REF!</v>
      </c>
      <c r="K81" s="202"/>
      <c r="L81" s="202"/>
      <c r="M81" s="202"/>
      <c r="N81" s="202"/>
      <c r="O81" s="191"/>
      <c r="P81" s="80" t="e">
        <f t="shared" si="49"/>
        <v>#REF!</v>
      </c>
      <c r="Q81" s="80" t="e">
        <f t="shared" si="50"/>
        <v>#REF!</v>
      </c>
      <c r="R81" s="79" t="e">
        <f t="shared" si="51"/>
        <v>#REF!</v>
      </c>
      <c r="S81" s="79" t="e">
        <f t="shared" si="28"/>
        <v>#REF!</v>
      </c>
      <c r="T81" s="79"/>
      <c r="U81" s="79" t="e">
        <f t="shared" si="52"/>
        <v>#REF!</v>
      </c>
      <c r="V81" s="58">
        <f t="shared" si="53"/>
        <v>44115</v>
      </c>
      <c r="W81" s="46" t="s">
        <v>7</v>
      </c>
      <c r="X81" s="272" t="e">
        <f t="shared" si="54"/>
        <v>#REF!</v>
      </c>
      <c r="Y81" s="196" t="e">
        <f>#REF!</f>
        <v>#REF!</v>
      </c>
      <c r="Z81" s="196" t="e">
        <f>#REF!</f>
        <v>#REF!</v>
      </c>
      <c r="AA81" s="196" t="e">
        <f>#REF!</f>
        <v>#REF!</v>
      </c>
      <c r="AB81" s="279"/>
      <c r="AC81" s="279"/>
      <c r="AD81" s="279"/>
      <c r="AE81" s="279"/>
      <c r="AF81" s="279"/>
      <c r="AG81" s="279"/>
      <c r="AH81" s="279"/>
      <c r="AI81" s="51"/>
      <c r="AJ81" s="51"/>
      <c r="AK81" s="51"/>
      <c r="AL81" s="51"/>
      <c r="AM81" s="47" t="e">
        <f t="shared" si="55"/>
        <v>#REF!</v>
      </c>
      <c r="AN81" s="47" t="e">
        <f t="shared" si="56"/>
        <v>#REF!</v>
      </c>
      <c r="AO81" s="280"/>
      <c r="AP81" s="281"/>
      <c r="AQ81" s="135"/>
      <c r="AR81" s="58"/>
      <c r="AS81" s="212"/>
      <c r="AT81" s="282"/>
      <c r="AU81" s="282"/>
      <c r="AV81" s="282"/>
      <c r="AW81" s="282"/>
      <c r="AX81" s="282"/>
      <c r="AY81" s="282"/>
      <c r="AZ81" s="282"/>
      <c r="BA81" s="282"/>
      <c r="BB81" s="282"/>
      <c r="BC81" s="282"/>
      <c r="BD81" s="282"/>
      <c r="BE81" s="282"/>
      <c r="BF81" s="282"/>
      <c r="BG81" s="14"/>
      <c r="BH81" s="14"/>
      <c r="BI81" s="54"/>
      <c r="BJ81" s="54"/>
      <c r="BK81" s="54"/>
      <c r="BL81" s="12"/>
      <c r="BM81" s="54"/>
      <c r="BN81" s="54"/>
      <c r="BO81" s="318"/>
      <c r="BP81" s="318"/>
      <c r="BQ81" s="318"/>
      <c r="BR81" s="319"/>
      <c r="BS81" s="319"/>
      <c r="BT81" s="319"/>
      <c r="BU81" s="319"/>
      <c r="BV81" s="319"/>
      <c r="BW81" s="319"/>
      <c r="BX81" s="319"/>
      <c r="BY81" s="319"/>
    </row>
    <row r="82" spans="1:161" ht="16" x14ac:dyDescent="0.2">
      <c r="A82" s="85">
        <v>44116</v>
      </c>
      <c r="B82" s="217"/>
      <c r="C82" s="46" t="e">
        <f>#REF!</f>
        <v>#REF!</v>
      </c>
      <c r="D82" s="46" t="s">
        <v>7</v>
      </c>
      <c r="E82" s="46" t="e">
        <f t="shared" si="48"/>
        <v>#REF!</v>
      </c>
      <c r="F82" s="202" t="e">
        <f>#REF!</f>
        <v>#REF!</v>
      </c>
      <c r="G82" s="202" t="e">
        <f>#REF!</f>
        <v>#REF!</v>
      </c>
      <c r="H82" s="202"/>
      <c r="I82" s="202" t="e">
        <f>#REF!</f>
        <v>#REF!</v>
      </c>
      <c r="J82" s="202" t="e">
        <f>#REF!</f>
        <v>#REF!</v>
      </c>
      <c r="K82" s="202"/>
      <c r="L82" s="202"/>
      <c r="M82" s="202"/>
      <c r="N82" s="202"/>
      <c r="O82" s="191"/>
      <c r="P82" s="80" t="e">
        <f t="shared" si="49"/>
        <v>#REF!</v>
      </c>
      <c r="Q82" s="80" t="e">
        <f t="shared" si="50"/>
        <v>#REF!</v>
      </c>
      <c r="R82" s="79" t="e">
        <f t="shared" si="51"/>
        <v>#REF!</v>
      </c>
      <c r="S82" s="79" t="e">
        <f t="shared" si="28"/>
        <v>#REF!</v>
      </c>
      <c r="T82" s="79"/>
      <c r="U82" s="79" t="e">
        <f t="shared" si="52"/>
        <v>#REF!</v>
      </c>
      <c r="V82" s="58">
        <f t="shared" si="53"/>
        <v>44116</v>
      </c>
      <c r="W82" s="46" t="s">
        <v>7</v>
      </c>
      <c r="X82" s="272" t="e">
        <f t="shared" si="54"/>
        <v>#REF!</v>
      </c>
      <c r="Y82" s="196" t="e">
        <f>#REF!</f>
        <v>#REF!</v>
      </c>
      <c r="Z82" s="196" t="e">
        <f>#REF!</f>
        <v>#REF!</v>
      </c>
      <c r="AA82" s="196"/>
      <c r="AB82" s="279"/>
      <c r="AC82" s="279"/>
      <c r="AD82" s="279"/>
      <c r="AE82" s="279"/>
      <c r="AF82" s="279"/>
      <c r="AG82" s="279"/>
      <c r="AH82" s="279"/>
      <c r="AI82" s="51"/>
      <c r="AJ82" s="51"/>
      <c r="AK82" s="51"/>
      <c r="AL82" s="51"/>
      <c r="AM82" s="47" t="e">
        <f t="shared" si="55"/>
        <v>#REF!</v>
      </c>
      <c r="AN82" s="47" t="e">
        <f t="shared" si="56"/>
        <v>#REF!</v>
      </c>
      <c r="AO82" s="280"/>
      <c r="AP82" s="281"/>
      <c r="AQ82" s="135"/>
      <c r="AR82" s="58"/>
      <c r="AS82" s="212"/>
      <c r="AT82" s="282"/>
      <c r="AU82" s="282"/>
      <c r="AV82" s="282"/>
      <c r="AW82" s="282"/>
      <c r="AX82" s="282"/>
      <c r="AY82" s="282"/>
      <c r="AZ82" s="282"/>
      <c r="BA82" s="282"/>
      <c r="BB82" s="282"/>
      <c r="BC82" s="282"/>
      <c r="BD82" s="282"/>
      <c r="BE82" s="282"/>
      <c r="BF82" s="282"/>
      <c r="BG82" s="14"/>
      <c r="BH82" s="14"/>
      <c r="BI82" s="54"/>
      <c r="BJ82" s="54"/>
      <c r="BK82" s="54"/>
      <c r="BL82" s="12"/>
      <c r="BM82" s="54"/>
      <c r="BN82" s="54"/>
      <c r="BO82" s="318"/>
      <c r="BP82" s="318"/>
      <c r="BQ82" s="318"/>
      <c r="BR82" s="319"/>
      <c r="BS82" s="319"/>
      <c r="BT82" s="319"/>
      <c r="BU82" s="319"/>
      <c r="BV82" s="319"/>
      <c r="BW82" s="319"/>
      <c r="BX82" s="319"/>
      <c r="BY82" s="319"/>
      <c r="CO82" s="33"/>
      <c r="CP82" s="33"/>
      <c r="CQ82" s="33"/>
      <c r="CR82" s="33"/>
      <c r="CS82" s="33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  <c r="DO82" s="54"/>
      <c r="DP82" s="54"/>
      <c r="DQ82" s="54"/>
      <c r="DR82" s="54"/>
      <c r="DS82" s="54"/>
      <c r="DT82" s="54"/>
      <c r="DU82" s="54"/>
      <c r="DV82" s="54"/>
      <c r="DW82" s="54"/>
      <c r="DX82" s="54"/>
      <c r="DY82" s="54"/>
      <c r="DZ82" s="54"/>
      <c r="EA82" s="54"/>
      <c r="EB82" s="54"/>
      <c r="EC82" s="54"/>
      <c r="ED82" s="54"/>
      <c r="EE82" s="54"/>
      <c r="EF82" s="54"/>
      <c r="EG82" s="54"/>
      <c r="EH82" s="54"/>
      <c r="EI82" s="54"/>
      <c r="EJ82" s="54"/>
      <c r="EK82" s="54"/>
      <c r="EL82" s="54"/>
      <c r="EM82" s="54"/>
      <c r="EN82" s="54"/>
      <c r="EO82" s="54"/>
      <c r="EP82" s="54"/>
      <c r="EQ82" s="54"/>
      <c r="ER82" s="54"/>
      <c r="ES82" s="54"/>
      <c r="ET82" s="54"/>
      <c r="EU82" s="54"/>
      <c r="EV82" s="54"/>
      <c r="EW82" s="54"/>
      <c r="EX82" s="54"/>
      <c r="EY82" s="54"/>
      <c r="EZ82" s="54"/>
      <c r="FA82" s="54"/>
      <c r="FB82" s="54"/>
      <c r="FC82" s="54"/>
      <c r="FD82" s="54"/>
      <c r="FE82" s="54"/>
    </row>
    <row r="83" spans="1:161" ht="18" customHeight="1" x14ac:dyDescent="0.2">
      <c r="A83" s="85">
        <v>44117</v>
      </c>
      <c r="B83" s="217"/>
      <c r="C83" s="46" t="e">
        <f>#REF!</f>
        <v>#REF!</v>
      </c>
      <c r="D83" s="46" t="s">
        <v>7</v>
      </c>
      <c r="E83" s="46" t="e">
        <f t="shared" si="48"/>
        <v>#REF!</v>
      </c>
      <c r="F83" s="202"/>
      <c r="G83" s="202"/>
      <c r="H83" s="202"/>
      <c r="I83" s="202" t="e">
        <f>#REF!</f>
        <v>#REF!</v>
      </c>
      <c r="J83" s="202" t="e">
        <f>#REF!</f>
        <v>#REF!</v>
      </c>
      <c r="K83" s="202" t="e">
        <f>#REF!</f>
        <v>#REF!</v>
      </c>
      <c r="L83" s="202"/>
      <c r="M83" s="202"/>
      <c r="N83" s="202"/>
      <c r="O83" s="191"/>
      <c r="P83" s="80" t="e">
        <f t="shared" si="49"/>
        <v>#REF!</v>
      </c>
      <c r="Q83" s="80" t="e">
        <f t="shared" si="50"/>
        <v>#REF!</v>
      </c>
      <c r="R83" s="79" t="e">
        <f t="shared" si="51"/>
        <v>#REF!</v>
      </c>
      <c r="S83" s="79" t="e">
        <f t="shared" si="28"/>
        <v>#REF!</v>
      </c>
      <c r="T83" s="79"/>
      <c r="U83" s="79" t="e">
        <f t="shared" si="52"/>
        <v>#REF!</v>
      </c>
      <c r="V83" s="58">
        <f t="shared" si="53"/>
        <v>44117</v>
      </c>
      <c r="W83" s="46" t="s">
        <v>7</v>
      </c>
      <c r="X83" s="272" t="e">
        <f t="shared" si="54"/>
        <v>#REF!</v>
      </c>
      <c r="Y83" s="196" t="e">
        <f>#REF!</f>
        <v>#REF!</v>
      </c>
      <c r="Z83" s="196" t="e">
        <f>#REF!</f>
        <v>#REF!</v>
      </c>
      <c r="AA83" s="196" t="e">
        <f>#REF!</f>
        <v>#REF!</v>
      </c>
      <c r="AB83" s="279"/>
      <c r="AC83" s="279"/>
      <c r="AD83" s="279"/>
      <c r="AE83" s="279"/>
      <c r="AF83" s="279"/>
      <c r="AG83" s="279"/>
      <c r="AH83" s="279"/>
      <c r="AI83" s="51"/>
      <c r="AJ83" s="51"/>
      <c r="AK83" s="51"/>
      <c r="AL83" s="51"/>
      <c r="AM83" s="47" t="e">
        <f t="shared" si="55"/>
        <v>#REF!</v>
      </c>
      <c r="AN83" s="47" t="e">
        <f t="shared" si="56"/>
        <v>#REF!</v>
      </c>
      <c r="AO83" s="280"/>
      <c r="AP83" s="281"/>
      <c r="AQ83" s="135"/>
      <c r="AR83" s="58"/>
      <c r="AS83" s="212"/>
      <c r="AT83" s="282"/>
      <c r="AU83" s="282"/>
      <c r="AV83" s="282"/>
      <c r="AW83" s="282"/>
      <c r="AX83" s="282"/>
      <c r="AY83" s="282"/>
      <c r="AZ83" s="282"/>
      <c r="BA83" s="282"/>
      <c r="BB83" s="282"/>
      <c r="BC83" s="282"/>
      <c r="BD83" s="282"/>
      <c r="BE83" s="282"/>
      <c r="BF83" s="282"/>
      <c r="BG83" s="14"/>
      <c r="BH83" s="14"/>
      <c r="BI83" s="54"/>
      <c r="BJ83" s="54"/>
      <c r="BK83" s="54"/>
      <c r="BL83" s="12"/>
      <c r="BM83" s="54"/>
      <c r="BN83" s="54"/>
      <c r="BO83" s="318"/>
      <c r="BP83" s="318"/>
      <c r="BQ83" s="318"/>
      <c r="BR83" s="319"/>
      <c r="BS83" s="319"/>
      <c r="BT83" s="319"/>
      <c r="BU83" s="319"/>
      <c r="BV83" s="319"/>
      <c r="BW83" s="319"/>
      <c r="BX83" s="319"/>
      <c r="BY83" s="319"/>
      <c r="CP83" s="33"/>
      <c r="CQ83" s="33"/>
      <c r="CR83" s="33"/>
      <c r="CS83" s="33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  <c r="DO83" s="54"/>
      <c r="DP83" s="54"/>
      <c r="DQ83" s="54"/>
      <c r="DR83" s="54"/>
      <c r="DS83" s="54"/>
      <c r="DT83" s="54"/>
      <c r="DU83" s="54"/>
      <c r="DV83" s="54"/>
      <c r="DW83" s="54"/>
      <c r="DX83" s="54"/>
      <c r="DY83" s="54"/>
      <c r="DZ83" s="54"/>
      <c r="EA83" s="54"/>
      <c r="EB83" s="54"/>
      <c r="EC83" s="54"/>
      <c r="ED83" s="54"/>
      <c r="EE83" s="54"/>
      <c r="EF83" s="54"/>
      <c r="EG83" s="54"/>
      <c r="EH83" s="54"/>
      <c r="EI83" s="54"/>
      <c r="EJ83" s="54"/>
      <c r="EK83" s="54"/>
      <c r="EL83" s="54"/>
      <c r="EM83" s="54"/>
      <c r="EN83" s="54"/>
      <c r="EO83" s="54"/>
      <c r="EP83" s="54"/>
      <c r="EQ83" s="54"/>
      <c r="ER83" s="54"/>
      <c r="ES83" s="54"/>
      <c r="ET83" s="54"/>
      <c r="EU83" s="54"/>
      <c r="EV83" s="54"/>
      <c r="EW83" s="54"/>
      <c r="EX83" s="54"/>
      <c r="EY83" s="54"/>
      <c r="EZ83" s="54"/>
      <c r="FA83" s="54"/>
      <c r="FB83" s="54"/>
      <c r="FC83" s="54"/>
      <c r="FD83" s="54"/>
      <c r="FE83" s="54"/>
    </row>
    <row r="84" spans="1:161" ht="18" customHeight="1" x14ac:dyDescent="0.2">
      <c r="A84" s="85">
        <v>44118</v>
      </c>
      <c r="B84" s="217"/>
      <c r="C84" s="46" t="e">
        <f>#REF!</f>
        <v>#REF!</v>
      </c>
      <c r="D84" s="46" t="s">
        <v>7</v>
      </c>
      <c r="E84" s="46" t="e">
        <f t="shared" si="48"/>
        <v>#REF!</v>
      </c>
      <c r="F84" s="202" t="e">
        <f>#REF!</f>
        <v>#REF!</v>
      </c>
      <c r="G84" s="202" t="e">
        <f>#REF!</f>
        <v>#REF!</v>
      </c>
      <c r="H84" s="202" t="e">
        <f>#REF!</f>
        <v>#REF!</v>
      </c>
      <c r="I84" s="202"/>
      <c r="J84" s="202"/>
      <c r="K84" s="202"/>
      <c r="L84" s="202"/>
      <c r="M84" s="202"/>
      <c r="N84" s="202"/>
      <c r="O84" s="191"/>
      <c r="P84" s="80" t="e">
        <f t="shared" si="49"/>
        <v>#REF!</v>
      </c>
      <c r="Q84" s="80" t="e">
        <f t="shared" si="50"/>
        <v>#REF!</v>
      </c>
      <c r="R84" s="79" t="e">
        <f t="shared" si="51"/>
        <v>#REF!</v>
      </c>
      <c r="S84" s="79" t="e">
        <f t="shared" si="28"/>
        <v>#REF!</v>
      </c>
      <c r="T84" s="79"/>
      <c r="U84" s="79" t="e">
        <f t="shared" si="52"/>
        <v>#REF!</v>
      </c>
      <c r="V84" s="58">
        <f t="shared" si="53"/>
        <v>44118</v>
      </c>
      <c r="W84" s="46" t="s">
        <v>7</v>
      </c>
      <c r="X84" s="272" t="e">
        <f t="shared" si="54"/>
        <v>#REF!</v>
      </c>
      <c r="Y84" s="196" t="e">
        <f>#REF!</f>
        <v>#REF!</v>
      </c>
      <c r="Z84" s="196" t="e">
        <f>#REF!</f>
        <v>#REF!</v>
      </c>
      <c r="AA84" s="196" t="e">
        <f>#REF!</f>
        <v>#REF!</v>
      </c>
      <c r="AB84" s="279"/>
      <c r="AC84" s="279"/>
      <c r="AD84" s="279"/>
      <c r="AE84" s="279"/>
      <c r="AF84" s="279"/>
      <c r="AG84" s="279"/>
      <c r="AH84" s="279"/>
      <c r="AI84" s="51"/>
      <c r="AJ84" s="51"/>
      <c r="AK84" s="51"/>
      <c r="AL84" s="51"/>
      <c r="AM84" s="47" t="e">
        <f t="shared" si="55"/>
        <v>#REF!</v>
      </c>
      <c r="AN84" s="47" t="e">
        <f t="shared" si="56"/>
        <v>#REF!</v>
      </c>
      <c r="AO84" s="280"/>
      <c r="AP84" s="281"/>
      <c r="AQ84" s="135"/>
      <c r="AR84" s="58"/>
      <c r="AS84" s="212"/>
      <c r="AT84" s="282"/>
      <c r="AU84" s="282"/>
      <c r="AV84" s="282"/>
      <c r="AW84" s="282"/>
      <c r="AX84" s="282"/>
      <c r="AY84" s="282"/>
      <c r="AZ84" s="282"/>
      <c r="BA84" s="282"/>
      <c r="BB84" s="282"/>
      <c r="BC84" s="282"/>
      <c r="BD84" s="282"/>
      <c r="BE84" s="282"/>
      <c r="BF84" s="282"/>
      <c r="BG84" s="14"/>
      <c r="BH84" s="14"/>
      <c r="BI84" s="54"/>
      <c r="BJ84" s="54"/>
      <c r="BK84" s="54"/>
      <c r="BL84" s="12"/>
      <c r="BM84" s="54"/>
      <c r="BN84" s="54"/>
      <c r="BO84" s="318"/>
      <c r="BP84" s="318"/>
      <c r="BQ84" s="318"/>
      <c r="BR84" s="319"/>
      <c r="BS84" s="319"/>
      <c r="BT84" s="319"/>
      <c r="BU84" s="319"/>
      <c r="BV84" s="319"/>
      <c r="BW84" s="319"/>
      <c r="BX84" s="319"/>
      <c r="BY84" s="319"/>
      <c r="CP84" s="33"/>
      <c r="CQ84" s="33"/>
      <c r="CR84" s="33"/>
      <c r="CS84" s="33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  <c r="DR84" s="54"/>
      <c r="DS84" s="54"/>
      <c r="DT84" s="54"/>
      <c r="DU84" s="54"/>
      <c r="DV84" s="54"/>
      <c r="DW84" s="54"/>
      <c r="DX84" s="54"/>
      <c r="DY84" s="54"/>
      <c r="DZ84" s="54"/>
      <c r="EA84" s="54"/>
      <c r="EB84" s="54"/>
      <c r="EC84" s="54"/>
      <c r="ED84" s="54"/>
      <c r="EE84" s="54"/>
      <c r="EF84" s="54"/>
      <c r="EG84" s="54"/>
      <c r="EH84" s="54"/>
      <c r="EI84" s="54"/>
      <c r="EJ84" s="54"/>
      <c r="EK84" s="54"/>
      <c r="EL84" s="54"/>
      <c r="EM84" s="54"/>
      <c r="EN84" s="54"/>
      <c r="EO84" s="54"/>
      <c r="EP84" s="54"/>
      <c r="EQ84" s="54"/>
      <c r="ER84" s="54"/>
      <c r="ES84" s="54"/>
      <c r="ET84" s="54"/>
      <c r="EU84" s="54"/>
      <c r="EV84" s="54"/>
      <c r="EW84" s="54"/>
      <c r="EX84" s="54"/>
      <c r="EY84" s="54"/>
      <c r="EZ84" s="54"/>
      <c r="FA84" s="54"/>
      <c r="FB84" s="54"/>
      <c r="FC84" s="54"/>
      <c r="FD84" s="54"/>
      <c r="FE84" s="54"/>
    </row>
    <row r="85" spans="1:161" ht="19.5" customHeight="1" x14ac:dyDescent="0.2">
      <c r="A85" s="85">
        <v>44119</v>
      </c>
      <c r="B85" s="217"/>
      <c r="C85" s="46" t="e">
        <f>#REF!</f>
        <v>#REF!</v>
      </c>
      <c r="D85" s="46" t="s">
        <v>7</v>
      </c>
      <c r="E85" s="46" t="e">
        <f t="shared" si="48"/>
        <v>#REF!</v>
      </c>
      <c r="F85" s="202" t="e">
        <f>#REF!</f>
        <v>#REF!</v>
      </c>
      <c r="G85" s="202" t="e">
        <f>#REF!</f>
        <v>#REF!</v>
      </c>
      <c r="H85" s="202" t="e">
        <f>#REF!</f>
        <v>#REF!</v>
      </c>
      <c r="I85" s="202"/>
      <c r="J85" s="202"/>
      <c r="K85" s="202"/>
      <c r="L85" s="202"/>
      <c r="M85" s="202"/>
      <c r="N85" s="202"/>
      <c r="O85" s="191"/>
      <c r="P85" s="80" t="e">
        <f t="shared" si="49"/>
        <v>#REF!</v>
      </c>
      <c r="Q85" s="80" t="e">
        <f t="shared" si="50"/>
        <v>#REF!</v>
      </c>
      <c r="R85" s="79" t="e">
        <f t="shared" si="51"/>
        <v>#REF!</v>
      </c>
      <c r="S85" s="79" t="e">
        <f t="shared" si="28"/>
        <v>#REF!</v>
      </c>
      <c r="T85" s="79"/>
      <c r="U85" s="79" t="e">
        <f t="shared" si="52"/>
        <v>#REF!</v>
      </c>
      <c r="V85" s="58">
        <f t="shared" si="53"/>
        <v>44119</v>
      </c>
      <c r="W85" s="46" t="s">
        <v>7</v>
      </c>
      <c r="X85" s="272" t="e">
        <f t="shared" si="54"/>
        <v>#REF!</v>
      </c>
      <c r="Y85" s="196" t="e">
        <f>#REF!</f>
        <v>#REF!</v>
      </c>
      <c r="Z85" s="196" t="e">
        <f>#REF!</f>
        <v>#REF!</v>
      </c>
      <c r="AA85" s="196" t="e">
        <f>#REF!</f>
        <v>#REF!</v>
      </c>
      <c r="AB85" s="279"/>
      <c r="AC85" s="279"/>
      <c r="AD85" s="279"/>
      <c r="AE85" s="279"/>
      <c r="AF85" s="279"/>
      <c r="AG85" s="279"/>
      <c r="AH85" s="279"/>
      <c r="AI85" s="51"/>
      <c r="AJ85" s="51"/>
      <c r="AK85" s="51"/>
      <c r="AL85" s="51"/>
      <c r="AM85" s="47" t="e">
        <f t="shared" si="55"/>
        <v>#REF!</v>
      </c>
      <c r="AN85" s="47" t="e">
        <f t="shared" si="56"/>
        <v>#REF!</v>
      </c>
      <c r="AO85" s="280"/>
      <c r="AP85" s="281"/>
      <c r="AQ85" s="135"/>
      <c r="AR85" s="58"/>
      <c r="AS85" s="212"/>
      <c r="AT85" s="282"/>
      <c r="AU85" s="282"/>
      <c r="AV85" s="282"/>
      <c r="AW85" s="282"/>
      <c r="AX85" s="282"/>
      <c r="AY85" s="282"/>
      <c r="AZ85" s="282"/>
      <c r="BA85" s="282"/>
      <c r="BB85" s="282"/>
      <c r="BC85" s="282"/>
      <c r="BD85" s="282"/>
      <c r="BE85" s="282"/>
      <c r="BF85" s="282"/>
      <c r="BG85" s="14"/>
      <c r="BH85" s="14"/>
      <c r="BI85" s="54"/>
      <c r="BJ85" s="54"/>
      <c r="BK85" s="54"/>
      <c r="BL85" s="12"/>
      <c r="BM85" s="54"/>
      <c r="BN85" s="54"/>
      <c r="BO85" s="318"/>
      <c r="BP85" s="318"/>
      <c r="BQ85" s="318"/>
      <c r="BR85" s="319"/>
      <c r="BS85" s="319"/>
      <c r="BT85" s="319"/>
      <c r="BU85" s="319"/>
      <c r="BV85" s="319"/>
      <c r="BW85" s="319"/>
      <c r="BX85" s="319"/>
      <c r="BY85" s="319"/>
      <c r="CO85" s="25" t="s">
        <v>33</v>
      </c>
      <c r="CP85" s="33"/>
      <c r="CQ85" s="33"/>
      <c r="CR85" s="33"/>
      <c r="CS85" s="33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  <c r="DR85" s="54"/>
      <c r="DS85" s="54"/>
      <c r="DT85" s="54"/>
      <c r="DU85" s="54"/>
      <c r="DV85" s="54"/>
      <c r="DW85" s="54"/>
      <c r="DX85" s="54"/>
      <c r="DY85" s="54"/>
      <c r="DZ85" s="54"/>
      <c r="EA85" s="54"/>
      <c r="EB85" s="54"/>
      <c r="EC85" s="54"/>
      <c r="ED85" s="54"/>
      <c r="EE85" s="54"/>
      <c r="EF85" s="54"/>
      <c r="EG85" s="54"/>
      <c r="EH85" s="54"/>
      <c r="EI85" s="54"/>
      <c r="EJ85" s="54"/>
      <c r="EK85" s="54"/>
      <c r="EL85" s="54"/>
      <c r="EM85" s="54"/>
      <c r="EN85" s="54"/>
      <c r="EO85" s="54"/>
      <c r="EP85" s="54"/>
      <c r="EQ85" s="54"/>
      <c r="ER85" s="54"/>
      <c r="ES85" s="54"/>
      <c r="ET85" s="54"/>
      <c r="EU85" s="54"/>
      <c r="EV85" s="54"/>
      <c r="EW85" s="54"/>
      <c r="EX85" s="54"/>
      <c r="EY85" s="54"/>
      <c r="EZ85" s="54"/>
      <c r="FA85" s="54"/>
      <c r="FB85" s="54"/>
      <c r="FC85" s="54"/>
      <c r="FD85" s="54"/>
      <c r="FE85" s="54"/>
    </row>
    <row r="86" spans="1:161" ht="18" customHeight="1" x14ac:dyDescent="0.2">
      <c r="A86" s="85">
        <v>44120</v>
      </c>
      <c r="B86" s="217"/>
      <c r="C86" s="46" t="e">
        <f>#REF!</f>
        <v>#REF!</v>
      </c>
      <c r="D86" s="46" t="s">
        <v>7</v>
      </c>
      <c r="E86" s="46" t="e">
        <f t="shared" si="48"/>
        <v>#REF!</v>
      </c>
      <c r="F86" s="202" t="e">
        <f>#REF!</f>
        <v>#REF!</v>
      </c>
      <c r="G86" s="202" t="e">
        <f>#REF!</f>
        <v>#REF!</v>
      </c>
      <c r="H86" s="202" t="e">
        <f>#REF!</f>
        <v>#REF!</v>
      </c>
      <c r="I86" s="202"/>
      <c r="J86" s="202"/>
      <c r="K86" s="202"/>
      <c r="L86" s="202"/>
      <c r="M86" s="202"/>
      <c r="N86" s="202"/>
      <c r="O86" s="191"/>
      <c r="P86" s="80" t="e">
        <f t="shared" si="49"/>
        <v>#REF!</v>
      </c>
      <c r="Q86" s="80" t="e">
        <f t="shared" si="50"/>
        <v>#REF!</v>
      </c>
      <c r="R86" s="79" t="e">
        <f t="shared" si="51"/>
        <v>#REF!</v>
      </c>
      <c r="S86" s="79" t="e">
        <f t="shared" si="28"/>
        <v>#REF!</v>
      </c>
      <c r="T86" s="79"/>
      <c r="U86" s="79" t="e">
        <f t="shared" si="52"/>
        <v>#REF!</v>
      </c>
      <c r="V86" s="58">
        <f t="shared" si="53"/>
        <v>44120</v>
      </c>
      <c r="W86" s="46" t="s">
        <v>7</v>
      </c>
      <c r="X86" s="272" t="e">
        <f t="shared" si="54"/>
        <v>#REF!</v>
      </c>
      <c r="Y86" s="196" t="e">
        <f>#REF!</f>
        <v>#REF!</v>
      </c>
      <c r="Z86" s="196" t="e">
        <f>#REF!</f>
        <v>#REF!</v>
      </c>
      <c r="AA86" s="196" t="e">
        <f>#REF!</f>
        <v>#REF!</v>
      </c>
      <c r="AB86" s="279"/>
      <c r="AC86" s="279"/>
      <c r="AD86" s="279"/>
      <c r="AE86" s="279"/>
      <c r="AF86" s="279"/>
      <c r="AG86" s="279"/>
      <c r="AH86" s="279"/>
      <c r="AI86" s="51"/>
      <c r="AJ86" s="51"/>
      <c r="AK86" s="51"/>
      <c r="AL86" s="51"/>
      <c r="AM86" s="47" t="e">
        <f t="shared" si="55"/>
        <v>#REF!</v>
      </c>
      <c r="AN86" s="47" t="e">
        <f t="shared" si="56"/>
        <v>#REF!</v>
      </c>
      <c r="AO86" s="280"/>
      <c r="AP86" s="281"/>
      <c r="AQ86" s="135"/>
      <c r="AR86" s="58"/>
      <c r="AS86" s="212"/>
      <c r="AT86" s="282"/>
      <c r="AU86" s="282"/>
      <c r="AV86" s="282"/>
      <c r="AW86" s="282"/>
      <c r="AX86" s="282"/>
      <c r="AY86" s="282"/>
      <c r="AZ86" s="282"/>
      <c r="BA86" s="282"/>
      <c r="BB86" s="282"/>
      <c r="BC86" s="282"/>
      <c r="BD86" s="282"/>
      <c r="BE86" s="282"/>
      <c r="BF86" s="282"/>
      <c r="BG86" s="14"/>
      <c r="BH86" s="14"/>
      <c r="BI86" s="54"/>
      <c r="BJ86" s="54"/>
      <c r="BK86" s="54"/>
      <c r="BL86" s="12"/>
      <c r="BM86" s="54"/>
      <c r="BN86" s="54"/>
      <c r="BO86" s="318"/>
      <c r="BP86" s="318"/>
      <c r="BQ86" s="318"/>
      <c r="BR86" s="319"/>
      <c r="BS86" s="319"/>
      <c r="BT86" s="319"/>
      <c r="BU86" s="319"/>
      <c r="BV86" s="319"/>
      <c r="BW86" s="319"/>
      <c r="BX86" s="319"/>
      <c r="BY86" s="319"/>
      <c r="CO86" s="25"/>
      <c r="CP86" s="33"/>
      <c r="CQ86" s="33"/>
      <c r="CR86" s="33"/>
      <c r="CS86" s="33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  <c r="DR86" s="54"/>
      <c r="DS86" s="54"/>
      <c r="DT86" s="54"/>
      <c r="DU86" s="54"/>
      <c r="DV86" s="54"/>
      <c r="DW86" s="54"/>
      <c r="DX86" s="54"/>
      <c r="DY86" s="54"/>
      <c r="DZ86" s="54"/>
      <c r="EA86" s="54"/>
      <c r="EB86" s="54"/>
      <c r="EC86" s="54"/>
      <c r="ED86" s="54"/>
      <c r="EE86" s="54"/>
      <c r="EF86" s="54"/>
      <c r="EG86" s="54"/>
      <c r="EH86" s="54"/>
      <c r="EI86" s="54"/>
      <c r="EJ86" s="54"/>
      <c r="EK86" s="54"/>
      <c r="EL86" s="54"/>
      <c r="EM86" s="54"/>
      <c r="EN86" s="54"/>
      <c r="EO86" s="54"/>
      <c r="EP86" s="54"/>
      <c r="EQ86" s="54"/>
      <c r="ER86" s="54"/>
      <c r="ES86" s="54"/>
      <c r="ET86" s="54"/>
      <c r="EU86" s="54"/>
      <c r="EV86" s="54"/>
      <c r="EW86" s="54"/>
      <c r="EX86" s="54"/>
      <c r="EY86" s="54"/>
      <c r="EZ86" s="54"/>
      <c r="FA86" s="54"/>
      <c r="FB86" s="54"/>
      <c r="FC86" s="54"/>
      <c r="FD86" s="54"/>
      <c r="FE86" s="54"/>
    </row>
    <row r="87" spans="1:161" ht="18" customHeight="1" x14ac:dyDescent="0.2">
      <c r="A87" s="85">
        <v>44121</v>
      </c>
      <c r="B87" s="217"/>
      <c r="C87" s="46" t="e">
        <f>#REF!</f>
        <v>#REF!</v>
      </c>
      <c r="D87" s="46" t="s">
        <v>7</v>
      </c>
      <c r="E87" s="46" t="e">
        <f t="shared" si="48"/>
        <v>#REF!</v>
      </c>
      <c r="F87" s="202" t="e">
        <f>#REF!</f>
        <v>#REF!</v>
      </c>
      <c r="G87" s="202" t="e">
        <f>#REF!</f>
        <v>#REF!</v>
      </c>
      <c r="H87" s="202" t="e">
        <f>#REF!</f>
        <v>#REF!</v>
      </c>
      <c r="I87" s="202"/>
      <c r="J87" s="202"/>
      <c r="K87" s="202"/>
      <c r="L87" s="202"/>
      <c r="M87" s="202"/>
      <c r="N87" s="202"/>
      <c r="O87" s="191"/>
      <c r="P87" s="80" t="e">
        <f t="shared" si="49"/>
        <v>#REF!</v>
      </c>
      <c r="Q87" s="80" t="e">
        <f t="shared" si="50"/>
        <v>#REF!</v>
      </c>
      <c r="R87" s="79" t="e">
        <f t="shared" si="51"/>
        <v>#REF!</v>
      </c>
      <c r="S87" s="79" t="e">
        <f t="shared" si="28"/>
        <v>#REF!</v>
      </c>
      <c r="T87" s="79"/>
      <c r="U87" s="79" t="e">
        <f t="shared" si="52"/>
        <v>#REF!</v>
      </c>
      <c r="V87" s="58">
        <f t="shared" si="53"/>
        <v>44121</v>
      </c>
      <c r="W87" s="46" t="s">
        <v>7</v>
      </c>
      <c r="X87" s="272" t="e">
        <f t="shared" si="54"/>
        <v>#REF!</v>
      </c>
      <c r="Y87" s="196" t="e">
        <f>#REF!</f>
        <v>#REF!</v>
      </c>
      <c r="Z87" s="196" t="e">
        <f>#REF!</f>
        <v>#REF!</v>
      </c>
      <c r="AA87" s="196" t="e">
        <f>#REF!</f>
        <v>#REF!</v>
      </c>
      <c r="AB87" s="279"/>
      <c r="AC87" s="279"/>
      <c r="AD87" s="279"/>
      <c r="AE87" s="279"/>
      <c r="AF87" s="279"/>
      <c r="AG87" s="279"/>
      <c r="AH87" s="279"/>
      <c r="AI87" s="51"/>
      <c r="AJ87" s="51"/>
      <c r="AK87" s="51"/>
      <c r="AL87" s="51"/>
      <c r="AM87" s="47" t="e">
        <f t="shared" si="55"/>
        <v>#REF!</v>
      </c>
      <c r="AN87" s="47" t="e">
        <f t="shared" si="56"/>
        <v>#REF!</v>
      </c>
      <c r="AO87" s="280"/>
      <c r="AP87" s="281"/>
      <c r="AQ87" s="135"/>
      <c r="AR87" s="58"/>
      <c r="AS87" s="212"/>
      <c r="AT87" s="282"/>
      <c r="AU87" s="282"/>
      <c r="AV87" s="282"/>
      <c r="AW87" s="282"/>
      <c r="AX87" s="282"/>
      <c r="AY87" s="282"/>
      <c r="AZ87" s="282"/>
      <c r="BA87" s="282"/>
      <c r="BB87" s="282"/>
      <c r="BC87" s="282"/>
      <c r="BD87" s="282"/>
      <c r="BE87" s="282"/>
      <c r="BF87" s="282"/>
      <c r="BG87" s="14"/>
      <c r="BH87" s="14"/>
      <c r="BI87" s="54"/>
      <c r="BJ87" s="54"/>
      <c r="BK87" s="54"/>
      <c r="BL87" s="12"/>
      <c r="BM87" s="54"/>
      <c r="BN87" s="54"/>
      <c r="BO87" s="318"/>
      <c r="BP87" s="318"/>
      <c r="BQ87" s="318"/>
      <c r="BR87" s="319"/>
      <c r="BS87" s="319"/>
      <c r="BT87" s="319"/>
      <c r="BU87" s="319"/>
      <c r="BV87" s="319"/>
      <c r="BW87" s="319"/>
      <c r="BX87" s="319"/>
      <c r="BY87" s="319"/>
      <c r="CO87" s="25"/>
      <c r="CP87" s="33"/>
      <c r="CQ87" s="33"/>
      <c r="CR87" s="33"/>
      <c r="CS87" s="33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4"/>
      <c r="DZ87" s="54"/>
      <c r="EA87" s="54"/>
      <c r="EB87" s="54"/>
      <c r="EC87" s="54"/>
      <c r="ED87" s="54"/>
      <c r="EE87" s="54"/>
      <c r="EF87" s="54"/>
      <c r="EG87" s="54"/>
      <c r="EH87" s="54"/>
      <c r="EI87" s="54"/>
      <c r="EJ87" s="54"/>
      <c r="EK87" s="54"/>
      <c r="EL87" s="54"/>
      <c r="EM87" s="54"/>
      <c r="EN87" s="54"/>
      <c r="EO87" s="54"/>
      <c r="EP87" s="54"/>
      <c r="EQ87" s="54"/>
      <c r="ER87" s="54"/>
      <c r="ES87" s="54"/>
      <c r="ET87" s="54"/>
      <c r="EU87" s="54"/>
      <c r="EV87" s="54"/>
      <c r="EW87" s="54"/>
      <c r="EX87" s="54"/>
      <c r="EY87" s="54"/>
      <c r="EZ87" s="54"/>
      <c r="FA87" s="54"/>
      <c r="FB87" s="54"/>
      <c r="FC87" s="54"/>
      <c r="FD87" s="54"/>
      <c r="FE87" s="54"/>
    </row>
    <row r="88" spans="1:161" ht="18" customHeight="1" x14ac:dyDescent="0.2">
      <c r="A88" s="85">
        <v>44122</v>
      </c>
      <c r="B88" s="217"/>
      <c r="C88" s="46" t="e">
        <f>#REF!</f>
        <v>#REF!</v>
      </c>
      <c r="D88" s="46" t="s">
        <v>7</v>
      </c>
      <c r="E88" s="46" t="e">
        <f t="shared" si="48"/>
        <v>#REF!</v>
      </c>
      <c r="F88" s="202" t="e">
        <f>#REF!</f>
        <v>#REF!</v>
      </c>
      <c r="G88" s="202" t="e">
        <f>#REF!</f>
        <v>#REF!</v>
      </c>
      <c r="H88" s="202" t="e">
        <f>#REF!</f>
        <v>#REF!</v>
      </c>
      <c r="I88" s="202"/>
      <c r="J88" s="202"/>
      <c r="K88" s="202"/>
      <c r="L88" s="202"/>
      <c r="M88" s="202"/>
      <c r="N88" s="202"/>
      <c r="O88" s="191"/>
      <c r="P88" s="80" t="e">
        <f t="shared" si="49"/>
        <v>#REF!</v>
      </c>
      <c r="Q88" s="80" t="e">
        <f t="shared" si="50"/>
        <v>#REF!</v>
      </c>
      <c r="R88" s="79" t="e">
        <f t="shared" si="51"/>
        <v>#REF!</v>
      </c>
      <c r="S88" s="79" t="e">
        <f t="shared" si="28"/>
        <v>#REF!</v>
      </c>
      <c r="T88" s="79"/>
      <c r="U88" s="79" t="e">
        <f t="shared" si="52"/>
        <v>#REF!</v>
      </c>
      <c r="V88" s="58">
        <f t="shared" si="53"/>
        <v>44122</v>
      </c>
      <c r="W88" s="46" t="s">
        <v>7</v>
      </c>
      <c r="X88" s="272" t="e">
        <f t="shared" si="54"/>
        <v>#REF!</v>
      </c>
      <c r="Y88" s="196" t="e">
        <f>#REF!</f>
        <v>#REF!</v>
      </c>
      <c r="Z88" s="196" t="e">
        <f>#REF!</f>
        <v>#REF!</v>
      </c>
      <c r="AA88" s="196" t="e">
        <f>#REF!</f>
        <v>#REF!</v>
      </c>
      <c r="AB88" s="279"/>
      <c r="AC88" s="279"/>
      <c r="AD88" s="279"/>
      <c r="AE88" s="279"/>
      <c r="AF88" s="279"/>
      <c r="AG88" s="279"/>
      <c r="AH88" s="279"/>
      <c r="AI88" s="51"/>
      <c r="AJ88" s="51"/>
      <c r="AK88" s="51"/>
      <c r="AL88" s="51"/>
      <c r="AM88" s="47" t="e">
        <f t="shared" si="55"/>
        <v>#REF!</v>
      </c>
      <c r="AN88" s="47" t="e">
        <f t="shared" si="56"/>
        <v>#REF!</v>
      </c>
      <c r="AO88" s="280"/>
      <c r="AP88" s="281"/>
      <c r="AQ88" s="135"/>
      <c r="AR88" s="58"/>
      <c r="AS88" s="212"/>
      <c r="AT88" s="282"/>
      <c r="AU88" s="282"/>
      <c r="AV88" s="282"/>
      <c r="AW88" s="282"/>
      <c r="AX88" s="282"/>
      <c r="AY88" s="282"/>
      <c r="AZ88" s="282"/>
      <c r="BA88" s="282"/>
      <c r="BB88" s="282"/>
      <c r="BC88" s="282"/>
      <c r="BD88" s="282"/>
      <c r="BE88" s="282"/>
      <c r="BF88" s="282"/>
      <c r="BG88" s="14"/>
      <c r="BH88" s="14"/>
      <c r="BI88" s="54"/>
      <c r="BJ88" s="54"/>
      <c r="BK88" s="54"/>
      <c r="BL88" s="12"/>
      <c r="BM88" s="54"/>
      <c r="BN88" s="54"/>
      <c r="BO88" s="318"/>
      <c r="BP88" s="318"/>
      <c r="BQ88" s="318"/>
      <c r="BR88" s="319"/>
      <c r="BS88" s="319"/>
      <c r="BT88" s="319"/>
      <c r="BU88" s="319"/>
      <c r="BV88" s="319"/>
      <c r="BW88" s="319"/>
      <c r="BX88" s="319"/>
      <c r="BY88" s="319"/>
      <c r="CO88" s="25"/>
      <c r="CP88" s="33"/>
      <c r="CQ88" s="33"/>
      <c r="CR88" s="33"/>
      <c r="CS88" s="33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4"/>
      <c r="EF88" s="54"/>
      <c r="EG88" s="54"/>
      <c r="EH88" s="54"/>
      <c r="EI88" s="54"/>
      <c r="EJ88" s="54"/>
      <c r="EK88" s="54"/>
      <c r="EL88" s="54"/>
      <c r="EM88" s="54"/>
      <c r="EN88" s="54"/>
      <c r="EO88" s="54"/>
      <c r="EP88" s="54"/>
      <c r="EQ88" s="54"/>
      <c r="ER88" s="54"/>
      <c r="ES88" s="54"/>
      <c r="ET88" s="54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</row>
    <row r="89" spans="1:161" ht="18" customHeight="1" x14ac:dyDescent="0.2">
      <c r="A89" s="85">
        <v>44123</v>
      </c>
      <c r="B89" s="217"/>
      <c r="C89" s="46" t="e">
        <f>#REF!</f>
        <v>#REF!</v>
      </c>
      <c r="D89" s="46" t="s">
        <v>7</v>
      </c>
      <c r="E89" s="46" t="e">
        <f t="shared" si="48"/>
        <v>#REF!</v>
      </c>
      <c r="F89" s="202" t="e">
        <f>#REF!</f>
        <v>#REF!</v>
      </c>
      <c r="G89" s="202" t="e">
        <f>#REF!</f>
        <v>#REF!</v>
      </c>
      <c r="H89" s="202" t="e">
        <f>#REF!</f>
        <v>#REF!</v>
      </c>
      <c r="I89" s="202"/>
      <c r="J89" s="202"/>
      <c r="K89" s="202"/>
      <c r="L89" s="202"/>
      <c r="M89" s="202"/>
      <c r="N89" s="202"/>
      <c r="O89" s="191"/>
      <c r="P89" s="80" t="e">
        <f t="shared" si="49"/>
        <v>#REF!</v>
      </c>
      <c r="Q89" s="80" t="e">
        <f t="shared" si="50"/>
        <v>#REF!</v>
      </c>
      <c r="R89" s="79" t="e">
        <f t="shared" si="51"/>
        <v>#REF!</v>
      </c>
      <c r="S89" s="79" t="e">
        <f t="shared" si="28"/>
        <v>#REF!</v>
      </c>
      <c r="T89" s="79"/>
      <c r="U89" s="79" t="e">
        <f t="shared" si="52"/>
        <v>#REF!</v>
      </c>
      <c r="V89" s="58">
        <f t="shared" si="53"/>
        <v>44123</v>
      </c>
      <c r="W89" s="46" t="s">
        <v>7</v>
      </c>
      <c r="X89" s="272" t="e">
        <f t="shared" si="54"/>
        <v>#REF!</v>
      </c>
      <c r="Y89" s="196" t="e">
        <f>#REF!</f>
        <v>#REF!</v>
      </c>
      <c r="Z89" s="196" t="e">
        <f>#REF!</f>
        <v>#REF!</v>
      </c>
      <c r="AA89" s="196" t="e">
        <f>#REF!</f>
        <v>#REF!</v>
      </c>
      <c r="AB89" s="279"/>
      <c r="AC89" s="279"/>
      <c r="AD89" s="279"/>
      <c r="AE89" s="279"/>
      <c r="AF89" s="279"/>
      <c r="AG89" s="279"/>
      <c r="AH89" s="279"/>
      <c r="AI89" s="51"/>
      <c r="AJ89" s="51"/>
      <c r="AK89" s="51"/>
      <c r="AL89" s="51"/>
      <c r="AM89" s="47" t="e">
        <f t="shared" si="55"/>
        <v>#REF!</v>
      </c>
      <c r="AN89" s="47" t="e">
        <f t="shared" si="56"/>
        <v>#REF!</v>
      </c>
      <c r="AO89" s="280"/>
      <c r="AP89" s="281"/>
      <c r="AQ89" s="135"/>
      <c r="AR89" s="58"/>
      <c r="AS89" s="212"/>
      <c r="AT89" s="282"/>
      <c r="AU89" s="282"/>
      <c r="AV89" s="282"/>
      <c r="AW89" s="282"/>
      <c r="AX89" s="282"/>
      <c r="AY89" s="282"/>
      <c r="AZ89" s="282"/>
      <c r="BA89" s="282"/>
      <c r="BB89" s="282"/>
      <c r="BC89" s="282"/>
      <c r="BD89" s="282"/>
      <c r="BE89" s="282"/>
      <c r="BF89" s="282"/>
      <c r="BG89" s="14"/>
      <c r="BH89" s="14"/>
      <c r="BI89" s="54"/>
      <c r="BJ89" s="54"/>
      <c r="BK89" s="54"/>
      <c r="BL89" s="12"/>
      <c r="BM89" s="54"/>
      <c r="BN89" s="54"/>
      <c r="BO89" s="318"/>
      <c r="BP89" s="318"/>
      <c r="BQ89" s="318"/>
      <c r="BR89" s="319"/>
      <c r="BS89" s="319"/>
      <c r="BT89" s="319"/>
      <c r="BU89" s="319"/>
      <c r="BV89" s="319"/>
      <c r="BW89" s="319"/>
      <c r="BX89" s="319"/>
      <c r="BY89" s="319"/>
      <c r="CO89" s="25"/>
      <c r="CP89" s="33"/>
      <c r="CQ89" s="33"/>
      <c r="CR89" s="33"/>
      <c r="CS89" s="33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54"/>
      <c r="EB89" s="54"/>
      <c r="EC89" s="54"/>
      <c r="ED89" s="54"/>
      <c r="EE89" s="54"/>
      <c r="EF89" s="54"/>
      <c r="EG89" s="54"/>
      <c r="EH89" s="54"/>
      <c r="EI89" s="54"/>
      <c r="EJ89" s="54"/>
      <c r="EK89" s="54"/>
      <c r="EL89" s="54"/>
      <c r="EM89" s="54"/>
      <c r="EN89" s="54"/>
      <c r="EO89" s="54"/>
      <c r="EP89" s="54"/>
      <c r="EQ89" s="54"/>
      <c r="ER89" s="54"/>
      <c r="ES89" s="54"/>
      <c r="ET89" s="54"/>
      <c r="EU89" s="54"/>
      <c r="EV89" s="54"/>
      <c r="EW89" s="54"/>
      <c r="EX89" s="54"/>
      <c r="EY89" s="54"/>
      <c r="EZ89" s="54"/>
      <c r="FA89" s="54"/>
      <c r="FB89" s="54"/>
      <c r="FC89" s="54"/>
      <c r="FD89" s="54"/>
      <c r="FE89" s="54"/>
    </row>
    <row r="90" spans="1:161" ht="18" customHeight="1" x14ac:dyDescent="0.2">
      <c r="A90" s="85">
        <v>44124</v>
      </c>
      <c r="B90" s="217"/>
      <c r="C90" s="46" t="e">
        <f>#REF!</f>
        <v>#REF!</v>
      </c>
      <c r="D90" s="46" t="s">
        <v>7</v>
      </c>
      <c r="E90" s="46" t="e">
        <f t="shared" si="48"/>
        <v>#REF!</v>
      </c>
      <c r="F90" s="202" t="e">
        <f>#REF!</f>
        <v>#REF!</v>
      </c>
      <c r="G90" s="202" t="e">
        <f>#REF!</f>
        <v>#REF!</v>
      </c>
      <c r="H90" s="202" t="e">
        <f>#REF!</f>
        <v>#REF!</v>
      </c>
      <c r="I90" s="202"/>
      <c r="J90" s="202"/>
      <c r="K90" s="202"/>
      <c r="L90" s="202"/>
      <c r="M90" s="202"/>
      <c r="N90" s="202"/>
      <c r="O90" s="191"/>
      <c r="P90" s="80" t="e">
        <f t="shared" si="49"/>
        <v>#REF!</v>
      </c>
      <c r="Q90" s="80" t="e">
        <f t="shared" si="50"/>
        <v>#REF!</v>
      </c>
      <c r="R90" s="79" t="e">
        <f t="shared" si="51"/>
        <v>#REF!</v>
      </c>
      <c r="S90" s="79" t="e">
        <f t="shared" si="28"/>
        <v>#REF!</v>
      </c>
      <c r="T90" s="79"/>
      <c r="U90" s="79" t="e">
        <f t="shared" si="52"/>
        <v>#REF!</v>
      </c>
      <c r="V90" s="58">
        <f t="shared" si="53"/>
        <v>44124</v>
      </c>
      <c r="W90" s="46" t="s">
        <v>7</v>
      </c>
      <c r="X90" s="272" t="e">
        <f t="shared" si="54"/>
        <v>#REF!</v>
      </c>
      <c r="Y90" s="196" t="e">
        <f>#REF!</f>
        <v>#REF!</v>
      </c>
      <c r="Z90" s="196" t="e">
        <f>#REF!</f>
        <v>#REF!</v>
      </c>
      <c r="AA90" s="196" t="e">
        <f>#REF!</f>
        <v>#REF!</v>
      </c>
      <c r="AB90" s="279"/>
      <c r="AC90" s="279"/>
      <c r="AD90" s="279"/>
      <c r="AE90" s="279"/>
      <c r="AF90" s="279"/>
      <c r="AG90" s="279"/>
      <c r="AH90" s="279"/>
      <c r="AI90" s="51"/>
      <c r="AJ90" s="51"/>
      <c r="AK90" s="51"/>
      <c r="AL90" s="51"/>
      <c r="AM90" s="47" t="e">
        <f t="shared" si="55"/>
        <v>#REF!</v>
      </c>
      <c r="AN90" s="47" t="e">
        <f t="shared" si="56"/>
        <v>#REF!</v>
      </c>
      <c r="AO90" s="280"/>
      <c r="AP90" s="281"/>
      <c r="AQ90" s="135"/>
      <c r="AR90" s="58"/>
      <c r="AS90" s="212"/>
      <c r="AT90" s="282"/>
      <c r="AU90" s="282"/>
      <c r="AV90" s="282"/>
      <c r="AW90" s="282"/>
      <c r="AX90" s="282"/>
      <c r="AY90" s="282"/>
      <c r="AZ90" s="282"/>
      <c r="BA90" s="282"/>
      <c r="BB90" s="282"/>
      <c r="BC90" s="282"/>
      <c r="BD90" s="282"/>
      <c r="BE90" s="282"/>
      <c r="BF90" s="282"/>
      <c r="BG90" s="14"/>
      <c r="BH90" s="14"/>
      <c r="BI90" s="54"/>
      <c r="BJ90" s="54"/>
      <c r="BK90" s="54"/>
      <c r="BL90" s="12"/>
      <c r="BM90" s="54"/>
      <c r="BN90" s="54"/>
      <c r="BO90" s="318"/>
      <c r="BP90" s="318"/>
      <c r="BQ90" s="318"/>
      <c r="BR90" s="319"/>
      <c r="BS90" s="319"/>
      <c r="BT90" s="319"/>
      <c r="BU90" s="319"/>
      <c r="BV90" s="319"/>
      <c r="BW90" s="319"/>
      <c r="BX90" s="319"/>
      <c r="BY90" s="319"/>
      <c r="CO90" s="25"/>
      <c r="CP90" s="33"/>
      <c r="CQ90" s="33"/>
      <c r="CR90" s="33"/>
      <c r="CS90" s="33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  <c r="DR90" s="54"/>
      <c r="DS90" s="54"/>
      <c r="DT90" s="54"/>
      <c r="DU90" s="54"/>
      <c r="DV90" s="54"/>
      <c r="DW90" s="54"/>
      <c r="DX90" s="54"/>
      <c r="DY90" s="54"/>
      <c r="DZ90" s="54"/>
      <c r="EA90" s="54"/>
      <c r="EB90" s="54"/>
      <c r="EC90" s="54"/>
      <c r="ED90" s="54"/>
      <c r="EE90" s="54"/>
      <c r="EF90" s="54"/>
      <c r="EG90" s="54"/>
      <c r="EH90" s="54"/>
      <c r="EI90" s="54"/>
      <c r="EJ90" s="54"/>
      <c r="EK90" s="54"/>
      <c r="EL90" s="54"/>
      <c r="EM90" s="54"/>
      <c r="EN90" s="54"/>
      <c r="EO90" s="54"/>
      <c r="EP90" s="54"/>
      <c r="EQ90" s="54"/>
      <c r="ER90" s="54"/>
      <c r="ES90" s="54"/>
      <c r="ET90" s="54"/>
      <c r="EU90" s="54"/>
      <c r="EV90" s="54"/>
      <c r="EW90" s="54"/>
      <c r="EX90" s="54"/>
      <c r="EY90" s="54"/>
      <c r="EZ90" s="54"/>
      <c r="FA90" s="54"/>
      <c r="FB90" s="54"/>
      <c r="FC90" s="54"/>
      <c r="FD90" s="54"/>
      <c r="FE90" s="54"/>
    </row>
    <row r="91" spans="1:161" ht="18.75" customHeight="1" x14ac:dyDescent="0.2">
      <c r="A91" s="85">
        <v>44125</v>
      </c>
      <c r="B91" s="217"/>
      <c r="C91" s="46" t="e">
        <f>#REF!</f>
        <v>#REF!</v>
      </c>
      <c r="D91" s="46" t="s">
        <v>7</v>
      </c>
      <c r="E91" s="46" t="e">
        <f t="shared" si="48"/>
        <v>#REF!</v>
      </c>
      <c r="F91" s="202" t="e">
        <f>#REF!</f>
        <v>#REF!</v>
      </c>
      <c r="G91" s="202" t="e">
        <f>#REF!</f>
        <v>#REF!</v>
      </c>
      <c r="H91" s="202" t="e">
        <f>#REF!</f>
        <v>#REF!</v>
      </c>
      <c r="I91" s="202"/>
      <c r="J91" s="202"/>
      <c r="K91" s="202"/>
      <c r="L91" s="202"/>
      <c r="M91" s="202"/>
      <c r="N91" s="202"/>
      <c r="O91" s="191"/>
      <c r="P91" s="80" t="e">
        <f t="shared" si="49"/>
        <v>#REF!</v>
      </c>
      <c r="Q91" s="80" t="e">
        <f t="shared" si="50"/>
        <v>#REF!</v>
      </c>
      <c r="R91" s="79" t="e">
        <f t="shared" si="51"/>
        <v>#REF!</v>
      </c>
      <c r="S91" s="79" t="e">
        <f t="shared" si="28"/>
        <v>#REF!</v>
      </c>
      <c r="T91" s="79"/>
      <c r="U91" s="79" t="e">
        <f t="shared" si="52"/>
        <v>#REF!</v>
      </c>
      <c r="V91" s="58">
        <f t="shared" si="53"/>
        <v>44125</v>
      </c>
      <c r="W91" s="46" t="s">
        <v>7</v>
      </c>
      <c r="X91" s="272" t="e">
        <f t="shared" si="54"/>
        <v>#REF!</v>
      </c>
      <c r="Y91" s="196" t="e">
        <f>#REF!</f>
        <v>#REF!</v>
      </c>
      <c r="Z91" s="196" t="e">
        <f>#REF!</f>
        <v>#REF!</v>
      </c>
      <c r="AA91" s="196" t="e">
        <f>#REF!</f>
        <v>#REF!</v>
      </c>
      <c r="AB91" s="279"/>
      <c r="AC91" s="279"/>
      <c r="AD91" s="279"/>
      <c r="AE91" s="279"/>
      <c r="AF91" s="279"/>
      <c r="AG91" s="279"/>
      <c r="AH91" s="279"/>
      <c r="AI91" s="51"/>
      <c r="AJ91" s="51"/>
      <c r="AK91" s="51"/>
      <c r="AL91" s="51"/>
      <c r="AM91" s="47" t="e">
        <f t="shared" si="55"/>
        <v>#REF!</v>
      </c>
      <c r="AN91" s="47" t="e">
        <f t="shared" si="56"/>
        <v>#REF!</v>
      </c>
      <c r="AO91" s="280"/>
      <c r="AP91" s="281"/>
      <c r="AQ91" s="135"/>
      <c r="AR91" s="58"/>
      <c r="AS91" s="212"/>
      <c r="AT91" s="282"/>
      <c r="AU91" s="282"/>
      <c r="AV91" s="282"/>
      <c r="AW91" s="282"/>
      <c r="AX91" s="282"/>
      <c r="AY91" s="282"/>
      <c r="AZ91" s="282"/>
      <c r="BA91" s="282"/>
      <c r="BB91" s="282"/>
      <c r="BC91" s="282"/>
      <c r="BD91" s="282"/>
      <c r="BE91" s="282"/>
      <c r="BF91" s="282"/>
      <c r="BG91" s="14"/>
      <c r="BH91" s="14"/>
      <c r="BI91" s="54"/>
      <c r="BJ91" s="54"/>
      <c r="BK91" s="54"/>
      <c r="BL91" s="12"/>
      <c r="BM91" s="54"/>
      <c r="BN91" s="54"/>
      <c r="BO91" s="318"/>
      <c r="BP91" s="318"/>
      <c r="BQ91" s="318"/>
      <c r="BR91" s="319"/>
      <c r="BS91" s="319"/>
      <c r="BT91" s="319"/>
      <c r="BU91" s="319"/>
      <c r="BV91" s="319"/>
      <c r="BW91" s="319"/>
      <c r="BX91" s="319"/>
      <c r="BY91" s="319"/>
      <c r="CO91" s="25"/>
      <c r="CP91" s="33"/>
      <c r="CQ91" s="33"/>
      <c r="CR91" s="33"/>
      <c r="CS91" s="33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54"/>
      <c r="DY91" s="54"/>
      <c r="DZ91" s="54"/>
      <c r="EA91" s="54"/>
      <c r="EB91" s="54"/>
      <c r="EC91" s="54"/>
      <c r="ED91" s="54"/>
      <c r="EE91" s="54"/>
      <c r="EF91" s="54"/>
      <c r="EG91" s="54"/>
      <c r="EH91" s="54"/>
      <c r="EI91" s="54"/>
      <c r="EJ91" s="54"/>
      <c r="EK91" s="54"/>
      <c r="EL91" s="54"/>
      <c r="EM91" s="54"/>
      <c r="EN91" s="54"/>
      <c r="EO91" s="54"/>
      <c r="EP91" s="54"/>
      <c r="EQ91" s="54"/>
      <c r="ER91" s="54"/>
      <c r="ES91" s="54"/>
      <c r="ET91" s="54"/>
      <c r="EU91" s="54"/>
      <c r="EV91" s="54"/>
      <c r="EW91" s="54"/>
      <c r="EX91" s="54"/>
      <c r="EY91" s="54"/>
      <c r="EZ91" s="54"/>
      <c r="FA91" s="54"/>
      <c r="FB91" s="54"/>
      <c r="FC91" s="54"/>
      <c r="FD91" s="54"/>
      <c r="FE91" s="54"/>
    </row>
    <row r="92" spans="1:161" ht="24" customHeight="1" x14ac:dyDescent="0.2">
      <c r="A92" s="85">
        <v>44126</v>
      </c>
      <c r="B92" s="217"/>
      <c r="C92" s="46" t="e">
        <f>#REF!</f>
        <v>#REF!</v>
      </c>
      <c r="D92" s="46" t="s">
        <v>7</v>
      </c>
      <c r="E92" s="46" t="e">
        <f t="shared" si="48"/>
        <v>#REF!</v>
      </c>
      <c r="F92" s="202" t="e">
        <f>#REF!</f>
        <v>#REF!</v>
      </c>
      <c r="G92" s="202" t="e">
        <f>#REF!</f>
        <v>#REF!</v>
      </c>
      <c r="H92" s="202" t="e">
        <f>#REF!</f>
        <v>#REF!</v>
      </c>
      <c r="I92" s="202"/>
      <c r="J92" s="202"/>
      <c r="K92" s="202"/>
      <c r="L92" s="202"/>
      <c r="M92" s="202"/>
      <c r="N92" s="202"/>
      <c r="O92" s="191"/>
      <c r="P92" s="80" t="e">
        <f t="shared" si="49"/>
        <v>#REF!</v>
      </c>
      <c r="Q92" s="80" t="e">
        <f t="shared" si="50"/>
        <v>#REF!</v>
      </c>
      <c r="R92" s="79" t="e">
        <f t="shared" si="51"/>
        <v>#REF!</v>
      </c>
      <c r="S92" s="79" t="e">
        <f t="shared" si="28"/>
        <v>#REF!</v>
      </c>
      <c r="T92" s="79"/>
      <c r="U92" s="79" t="e">
        <f t="shared" si="52"/>
        <v>#REF!</v>
      </c>
      <c r="V92" s="58">
        <f t="shared" si="53"/>
        <v>44126</v>
      </c>
      <c r="W92" s="46" t="s">
        <v>7</v>
      </c>
      <c r="X92" s="272" t="e">
        <f t="shared" si="54"/>
        <v>#REF!</v>
      </c>
      <c r="Y92" s="196" t="e">
        <f>#REF!</f>
        <v>#REF!</v>
      </c>
      <c r="Z92" s="196" t="e">
        <f>#REF!</f>
        <v>#REF!</v>
      </c>
      <c r="AA92" s="196" t="e">
        <f>#REF!</f>
        <v>#REF!</v>
      </c>
      <c r="AB92" s="279"/>
      <c r="AC92" s="279"/>
      <c r="AD92" s="279"/>
      <c r="AE92" s="279"/>
      <c r="AF92" s="279"/>
      <c r="AG92" s="279"/>
      <c r="AH92" s="279"/>
      <c r="AI92" s="51"/>
      <c r="AJ92" s="51"/>
      <c r="AK92" s="51"/>
      <c r="AL92" s="51"/>
      <c r="AM92" s="47" t="e">
        <f t="shared" si="55"/>
        <v>#REF!</v>
      </c>
      <c r="AN92" s="47" t="e">
        <f t="shared" si="56"/>
        <v>#REF!</v>
      </c>
      <c r="AO92" s="280"/>
      <c r="AP92" s="281"/>
      <c r="AQ92" s="135"/>
      <c r="AR92" s="58"/>
      <c r="AS92" s="212"/>
      <c r="AT92" s="282"/>
      <c r="AU92" s="282"/>
      <c r="AV92" s="282"/>
      <c r="AW92" s="282"/>
      <c r="AX92" s="282"/>
      <c r="AY92" s="282"/>
      <c r="AZ92" s="282"/>
      <c r="BA92" s="282"/>
      <c r="BB92" s="282"/>
      <c r="BC92" s="282"/>
      <c r="BD92" s="282"/>
      <c r="BE92" s="282"/>
      <c r="BF92" s="282"/>
      <c r="BG92" s="14"/>
      <c r="BH92" s="14"/>
      <c r="BI92" s="54"/>
      <c r="BJ92" s="54"/>
      <c r="BK92" s="54"/>
      <c r="BL92" s="12"/>
      <c r="BM92" s="54"/>
      <c r="BN92" s="54"/>
      <c r="BO92" s="318"/>
      <c r="BP92" s="318"/>
      <c r="BQ92" s="318"/>
      <c r="BR92" s="319"/>
      <c r="BS92" s="319"/>
      <c r="BT92" s="319"/>
      <c r="BU92" s="319"/>
      <c r="BV92" s="319"/>
      <c r="BW92" s="319"/>
      <c r="BX92" s="319"/>
      <c r="BY92" s="319"/>
      <c r="CO92" s="25"/>
      <c r="CP92" s="33"/>
      <c r="CQ92" s="33"/>
      <c r="CR92" s="33"/>
      <c r="CS92" s="33"/>
    </row>
    <row r="93" spans="1:161" ht="24" customHeight="1" x14ac:dyDescent="0.2">
      <c r="A93" s="85">
        <v>44127</v>
      </c>
      <c r="B93" s="217"/>
      <c r="C93" s="46" t="e">
        <f>#REF!</f>
        <v>#REF!</v>
      </c>
      <c r="D93" s="46" t="s">
        <v>7</v>
      </c>
      <c r="E93" s="46" t="e">
        <f t="shared" si="48"/>
        <v>#REF!</v>
      </c>
      <c r="F93" s="202" t="e">
        <f>#REF!</f>
        <v>#REF!</v>
      </c>
      <c r="G93" s="202" t="e">
        <f>#REF!</f>
        <v>#REF!</v>
      </c>
      <c r="H93" s="202" t="e">
        <f>#REF!</f>
        <v>#REF!</v>
      </c>
      <c r="I93" s="202"/>
      <c r="J93" s="202"/>
      <c r="K93" s="202"/>
      <c r="L93" s="202"/>
      <c r="M93" s="202"/>
      <c r="N93" s="202"/>
      <c r="O93" s="191"/>
      <c r="P93" s="80" t="e">
        <f t="shared" si="49"/>
        <v>#REF!</v>
      </c>
      <c r="Q93" s="80" t="e">
        <f t="shared" si="50"/>
        <v>#REF!</v>
      </c>
      <c r="R93" s="79" t="e">
        <f t="shared" si="51"/>
        <v>#REF!</v>
      </c>
      <c r="S93" s="79" t="e">
        <f t="shared" si="28"/>
        <v>#REF!</v>
      </c>
      <c r="T93" s="79"/>
      <c r="U93" s="79" t="e">
        <f t="shared" si="52"/>
        <v>#REF!</v>
      </c>
      <c r="V93" s="58">
        <f t="shared" si="53"/>
        <v>44127</v>
      </c>
      <c r="W93" s="46" t="s">
        <v>7</v>
      </c>
      <c r="X93" s="272" t="e">
        <f t="shared" si="54"/>
        <v>#REF!</v>
      </c>
      <c r="Y93" s="196" t="e">
        <f>#REF!</f>
        <v>#REF!</v>
      </c>
      <c r="Z93" s="196" t="e">
        <f>#REF!</f>
        <v>#REF!</v>
      </c>
      <c r="AA93" s="196" t="e">
        <f>#REF!</f>
        <v>#REF!</v>
      </c>
      <c r="AB93" s="279"/>
      <c r="AC93" s="279"/>
      <c r="AD93" s="279"/>
      <c r="AE93" s="279"/>
      <c r="AF93" s="279"/>
      <c r="AG93" s="279"/>
      <c r="AH93" s="279"/>
      <c r="AI93" s="51"/>
      <c r="AJ93" s="51"/>
      <c r="AK93" s="51"/>
      <c r="AL93" s="51"/>
      <c r="AM93" s="47" t="e">
        <f t="shared" si="55"/>
        <v>#REF!</v>
      </c>
      <c r="AN93" s="47" t="e">
        <f t="shared" si="56"/>
        <v>#REF!</v>
      </c>
      <c r="AO93" s="280"/>
      <c r="AP93" s="281"/>
      <c r="AQ93" s="135"/>
      <c r="AR93" s="58"/>
      <c r="AS93" s="212"/>
      <c r="AT93" s="282"/>
      <c r="AU93" s="282"/>
      <c r="AV93" s="282"/>
      <c r="AW93" s="282"/>
      <c r="AX93" s="282"/>
      <c r="AY93" s="282"/>
      <c r="AZ93" s="282"/>
      <c r="BA93" s="282"/>
      <c r="BB93" s="282"/>
      <c r="BC93" s="282"/>
      <c r="BD93" s="282"/>
      <c r="BE93" s="282"/>
      <c r="BF93" s="282"/>
      <c r="BG93" s="14"/>
      <c r="BH93" s="14"/>
      <c r="BI93" s="54"/>
      <c r="BJ93" s="54"/>
      <c r="BK93" s="54"/>
      <c r="BL93" s="12"/>
      <c r="BM93" s="54"/>
      <c r="BN93" s="54"/>
      <c r="BO93" s="318"/>
      <c r="BP93" s="318"/>
      <c r="BQ93" s="318"/>
      <c r="BR93" s="319"/>
      <c r="BS93" s="319"/>
      <c r="BT93" s="319"/>
      <c r="BU93" s="319"/>
      <c r="BV93" s="319"/>
      <c r="BW93" s="319"/>
      <c r="BX93" s="319"/>
      <c r="BY93" s="319"/>
      <c r="CO93" s="25"/>
      <c r="CP93" s="33"/>
      <c r="CQ93" s="33"/>
      <c r="CR93" s="33"/>
      <c r="CS93" s="33"/>
    </row>
    <row r="94" spans="1:161" ht="24" customHeight="1" x14ac:dyDescent="0.2">
      <c r="A94" s="85">
        <v>44128</v>
      </c>
      <c r="B94" s="217"/>
      <c r="C94" s="46" t="e">
        <f>#REF!</f>
        <v>#REF!</v>
      </c>
      <c r="D94" s="46" t="s">
        <v>7</v>
      </c>
      <c r="E94" s="46" t="e">
        <f t="shared" si="48"/>
        <v>#REF!</v>
      </c>
      <c r="F94" s="202" t="e">
        <f>#REF!</f>
        <v>#REF!</v>
      </c>
      <c r="G94" s="202" t="e">
        <f>#REF!</f>
        <v>#REF!</v>
      </c>
      <c r="H94" s="202" t="e">
        <f>#REF!</f>
        <v>#REF!</v>
      </c>
      <c r="I94" s="202"/>
      <c r="J94" s="202"/>
      <c r="K94" s="202"/>
      <c r="L94" s="202"/>
      <c r="M94" s="202"/>
      <c r="N94" s="202"/>
      <c r="O94" s="191"/>
      <c r="P94" s="80" t="e">
        <f t="shared" si="49"/>
        <v>#REF!</v>
      </c>
      <c r="Q94" s="80" t="e">
        <f t="shared" si="50"/>
        <v>#REF!</v>
      </c>
      <c r="R94" s="79" t="e">
        <f t="shared" si="51"/>
        <v>#REF!</v>
      </c>
      <c r="S94" s="79" t="e">
        <f t="shared" si="28"/>
        <v>#REF!</v>
      </c>
      <c r="T94" s="79"/>
      <c r="U94" s="79" t="e">
        <f t="shared" si="52"/>
        <v>#REF!</v>
      </c>
      <c r="V94" s="58">
        <f t="shared" si="53"/>
        <v>44128</v>
      </c>
      <c r="W94" s="46" t="s">
        <v>7</v>
      </c>
      <c r="X94" s="272" t="e">
        <f t="shared" si="54"/>
        <v>#REF!</v>
      </c>
      <c r="Y94" s="196" t="e">
        <f>#REF!</f>
        <v>#REF!</v>
      </c>
      <c r="Z94" s="196" t="e">
        <f>#REF!</f>
        <v>#REF!</v>
      </c>
      <c r="AA94" s="196" t="e">
        <f>#REF!</f>
        <v>#REF!</v>
      </c>
      <c r="AB94" s="279"/>
      <c r="AC94" s="279"/>
      <c r="AD94" s="279"/>
      <c r="AE94" s="279"/>
      <c r="AF94" s="279"/>
      <c r="AG94" s="279"/>
      <c r="AH94" s="279"/>
      <c r="AI94" s="51"/>
      <c r="AJ94" s="51"/>
      <c r="AK94" s="51"/>
      <c r="AL94" s="51"/>
      <c r="AM94" s="47" t="e">
        <f t="shared" si="55"/>
        <v>#REF!</v>
      </c>
      <c r="AN94" s="47" t="e">
        <f t="shared" si="56"/>
        <v>#REF!</v>
      </c>
      <c r="AO94" s="280"/>
      <c r="AP94" s="281"/>
      <c r="AQ94" s="135"/>
      <c r="AR94" s="58"/>
      <c r="AS94" s="212"/>
      <c r="AT94" s="282"/>
      <c r="AU94" s="282"/>
      <c r="AV94" s="282"/>
      <c r="AW94" s="282"/>
      <c r="AX94" s="282"/>
      <c r="AY94" s="282"/>
      <c r="AZ94" s="282"/>
      <c r="BA94" s="282"/>
      <c r="BB94" s="282"/>
      <c r="BC94" s="282"/>
      <c r="BD94" s="282"/>
      <c r="BE94" s="282"/>
      <c r="BF94" s="282"/>
      <c r="BG94" s="14"/>
      <c r="BH94" s="14"/>
      <c r="BI94" s="54"/>
      <c r="BJ94" s="54"/>
      <c r="BK94" s="54"/>
      <c r="BL94" s="12"/>
      <c r="BM94" s="54"/>
      <c r="BN94" s="54"/>
      <c r="BO94" s="318"/>
      <c r="BP94" s="318"/>
      <c r="BQ94" s="318"/>
      <c r="BR94" s="319"/>
      <c r="BS94" s="319"/>
      <c r="BT94" s="319"/>
      <c r="BU94" s="319"/>
      <c r="BV94" s="319"/>
      <c r="BW94" s="319"/>
      <c r="BX94" s="319"/>
      <c r="BY94" s="319"/>
      <c r="CO94" s="25"/>
      <c r="CP94" s="33"/>
      <c r="CQ94" s="33"/>
      <c r="CR94" s="33"/>
      <c r="CS94" s="33"/>
    </row>
    <row r="95" spans="1:161" ht="24" customHeight="1" x14ac:dyDescent="0.2">
      <c r="A95" s="85">
        <v>44129</v>
      </c>
      <c r="B95" s="217"/>
      <c r="C95" s="46" t="e">
        <f>#REF!</f>
        <v>#REF!</v>
      </c>
      <c r="D95" s="46" t="s">
        <v>7</v>
      </c>
      <c r="E95" s="46" t="e">
        <f t="shared" si="48"/>
        <v>#REF!</v>
      </c>
      <c r="F95" s="202" t="e">
        <f>#REF!</f>
        <v>#REF!</v>
      </c>
      <c r="G95" s="202" t="e">
        <f>#REF!</f>
        <v>#REF!</v>
      </c>
      <c r="H95" s="202" t="e">
        <f>#REF!</f>
        <v>#REF!</v>
      </c>
      <c r="I95" s="202"/>
      <c r="J95" s="202"/>
      <c r="K95" s="202"/>
      <c r="L95" s="202"/>
      <c r="M95" s="202"/>
      <c r="N95" s="202"/>
      <c r="O95" s="191"/>
      <c r="P95" s="80" t="e">
        <f t="shared" si="49"/>
        <v>#REF!</v>
      </c>
      <c r="Q95" s="80" t="e">
        <f t="shared" si="50"/>
        <v>#REF!</v>
      </c>
      <c r="R95" s="79" t="e">
        <f t="shared" si="51"/>
        <v>#REF!</v>
      </c>
      <c r="S95" s="79" t="e">
        <f t="shared" si="28"/>
        <v>#REF!</v>
      </c>
      <c r="T95" s="79"/>
      <c r="U95" s="79" t="e">
        <f t="shared" si="52"/>
        <v>#REF!</v>
      </c>
      <c r="V95" s="58">
        <f t="shared" si="53"/>
        <v>44129</v>
      </c>
      <c r="W95" s="46" t="s">
        <v>7</v>
      </c>
      <c r="X95" s="272" t="e">
        <f t="shared" si="54"/>
        <v>#REF!</v>
      </c>
      <c r="Y95" s="196" t="e">
        <f>#REF!</f>
        <v>#REF!</v>
      </c>
      <c r="Z95" s="196" t="e">
        <f>#REF!</f>
        <v>#REF!</v>
      </c>
      <c r="AA95" s="196" t="e">
        <f>#REF!</f>
        <v>#REF!</v>
      </c>
      <c r="AB95" s="279"/>
      <c r="AC95" s="279"/>
      <c r="AD95" s="279"/>
      <c r="AE95" s="279"/>
      <c r="AF95" s="279"/>
      <c r="AG95" s="279"/>
      <c r="AH95" s="279"/>
      <c r="AI95" s="51"/>
      <c r="AJ95" s="51"/>
      <c r="AK95" s="51"/>
      <c r="AL95" s="51"/>
      <c r="AM95" s="47" t="e">
        <f t="shared" si="55"/>
        <v>#REF!</v>
      </c>
      <c r="AN95" s="47" t="e">
        <f t="shared" si="56"/>
        <v>#REF!</v>
      </c>
      <c r="AO95" s="280"/>
      <c r="AP95" s="281"/>
      <c r="AQ95" s="135"/>
      <c r="AR95" s="58"/>
      <c r="AS95" s="212"/>
      <c r="AT95" s="282"/>
      <c r="AU95" s="282"/>
      <c r="AV95" s="282"/>
      <c r="AW95" s="282"/>
      <c r="AX95" s="282"/>
      <c r="AY95" s="282"/>
      <c r="AZ95" s="282"/>
      <c r="BA95" s="282"/>
      <c r="BB95" s="282"/>
      <c r="BC95" s="282"/>
      <c r="BD95" s="282"/>
      <c r="BE95" s="282"/>
      <c r="BF95" s="282"/>
      <c r="BG95" s="14"/>
      <c r="BH95" s="14"/>
      <c r="BI95" s="54"/>
      <c r="BJ95" s="54"/>
      <c r="BK95" s="54"/>
      <c r="BL95" s="12"/>
      <c r="BM95" s="54"/>
      <c r="BN95" s="54"/>
      <c r="BO95" s="318"/>
      <c r="BP95" s="318"/>
      <c r="BQ95" s="318"/>
      <c r="BR95" s="319"/>
      <c r="BS95" s="319"/>
      <c r="BT95" s="319"/>
      <c r="BU95" s="319"/>
      <c r="BV95" s="319"/>
      <c r="BW95" s="319"/>
      <c r="BX95" s="319"/>
      <c r="BY95" s="319"/>
      <c r="CO95" s="25"/>
      <c r="CP95" s="33"/>
      <c r="CQ95" s="33"/>
      <c r="CR95" s="33"/>
      <c r="CS95" s="33"/>
    </row>
    <row r="96" spans="1:161" ht="24" customHeight="1" x14ac:dyDescent="0.2">
      <c r="A96" s="85">
        <v>44130</v>
      </c>
      <c r="B96" s="217"/>
      <c r="C96" s="46" t="e">
        <f>#REF!</f>
        <v>#REF!</v>
      </c>
      <c r="D96" s="46" t="s">
        <v>7</v>
      </c>
      <c r="E96" s="46" t="e">
        <f t="shared" si="48"/>
        <v>#REF!</v>
      </c>
      <c r="F96" s="202"/>
      <c r="G96" s="202" t="e">
        <f>#REF!</f>
        <v>#REF!</v>
      </c>
      <c r="H96" s="202" t="e">
        <f>#REF!</f>
        <v>#REF!</v>
      </c>
      <c r="I96" s="202"/>
      <c r="J96" s="202"/>
      <c r="K96" s="202"/>
      <c r="L96" s="202"/>
      <c r="M96" s="202"/>
      <c r="N96" s="202"/>
      <c r="O96" s="191"/>
      <c r="P96" s="80" t="e">
        <f t="shared" si="49"/>
        <v>#REF!</v>
      </c>
      <c r="Q96" s="80" t="e">
        <f t="shared" si="50"/>
        <v>#REF!</v>
      </c>
      <c r="R96" s="79" t="e">
        <f t="shared" si="51"/>
        <v>#REF!</v>
      </c>
      <c r="S96" s="79" t="e">
        <f t="shared" si="28"/>
        <v>#REF!</v>
      </c>
      <c r="T96" s="79"/>
      <c r="U96" s="79" t="e">
        <f t="shared" si="52"/>
        <v>#REF!</v>
      </c>
      <c r="V96" s="58">
        <f t="shared" si="53"/>
        <v>44130</v>
      </c>
      <c r="W96" s="46" t="s">
        <v>7</v>
      </c>
      <c r="X96" s="272" t="e">
        <f t="shared" si="54"/>
        <v>#REF!</v>
      </c>
      <c r="Y96" s="196" t="e">
        <f>#REF!</f>
        <v>#REF!</v>
      </c>
      <c r="Z96" s="196" t="e">
        <f>#REF!</f>
        <v>#REF!</v>
      </c>
      <c r="AA96" s="196"/>
      <c r="AB96" s="279"/>
      <c r="AC96" s="279"/>
      <c r="AD96" s="279"/>
      <c r="AE96" s="279"/>
      <c r="AF96" s="279"/>
      <c r="AG96" s="279"/>
      <c r="AH96" s="279"/>
      <c r="AI96" s="51"/>
      <c r="AJ96" s="51"/>
      <c r="AK96" s="51"/>
      <c r="AL96" s="51"/>
      <c r="AM96" s="47" t="e">
        <f t="shared" si="55"/>
        <v>#REF!</v>
      </c>
      <c r="AN96" s="47" t="e">
        <f t="shared" si="56"/>
        <v>#REF!</v>
      </c>
      <c r="AO96" s="280"/>
      <c r="AP96" s="281"/>
      <c r="AQ96" s="135"/>
      <c r="AR96" s="58"/>
      <c r="AS96" s="212"/>
      <c r="AT96" s="282"/>
      <c r="AU96" s="282"/>
      <c r="AV96" s="282"/>
      <c r="AW96" s="282"/>
      <c r="AX96" s="282"/>
      <c r="AY96" s="282"/>
      <c r="AZ96" s="282"/>
      <c r="BA96" s="282"/>
      <c r="BB96" s="282"/>
      <c r="BC96" s="282"/>
      <c r="BD96" s="282"/>
      <c r="BE96" s="282"/>
      <c r="BF96" s="282"/>
      <c r="BG96" s="14"/>
      <c r="BH96" s="14"/>
      <c r="BI96" s="54"/>
      <c r="BJ96" s="54"/>
      <c r="BK96" s="54"/>
      <c r="BL96" s="12"/>
      <c r="BM96" s="54"/>
      <c r="BN96" s="54"/>
      <c r="BO96" s="318"/>
      <c r="BP96" s="318"/>
      <c r="BQ96" s="318"/>
      <c r="BR96" s="319"/>
      <c r="BS96" s="319"/>
      <c r="BT96" s="319"/>
      <c r="BU96" s="319"/>
      <c r="BV96" s="319"/>
      <c r="BW96" s="319"/>
      <c r="BX96" s="319"/>
      <c r="BY96" s="319"/>
      <c r="CO96" s="25"/>
      <c r="CP96" s="33"/>
      <c r="CQ96" s="33"/>
      <c r="CR96" s="33"/>
      <c r="CS96" s="33"/>
    </row>
    <row r="97" spans="1:97" ht="24" customHeight="1" x14ac:dyDescent="0.2">
      <c r="A97" s="85">
        <v>44131</v>
      </c>
      <c r="B97" s="217"/>
      <c r="C97" s="46"/>
      <c r="D97" s="46" t="s">
        <v>7</v>
      </c>
      <c r="E97" s="46" t="e">
        <f t="shared" si="48"/>
        <v>#REF!</v>
      </c>
      <c r="F97" s="202" t="e">
        <f>#REF!</f>
        <v>#REF!</v>
      </c>
      <c r="G97" s="202" t="e">
        <f>#REF!</f>
        <v>#REF!</v>
      </c>
      <c r="H97" s="202" t="e">
        <f>#REF!</f>
        <v>#REF!</v>
      </c>
      <c r="I97" s="202"/>
      <c r="J97" s="202"/>
      <c r="K97" s="202"/>
      <c r="L97" s="202"/>
      <c r="M97" s="202"/>
      <c r="N97" s="202"/>
      <c r="O97" s="191"/>
      <c r="P97" s="80" t="e">
        <f t="shared" si="49"/>
        <v>#REF!</v>
      </c>
      <c r="Q97" s="80" t="e">
        <f t="shared" si="50"/>
        <v>#REF!</v>
      </c>
      <c r="R97" s="79" t="e">
        <f t="shared" si="51"/>
        <v>#REF!</v>
      </c>
      <c r="S97" s="79" t="e">
        <f t="shared" si="28"/>
        <v>#REF!</v>
      </c>
      <c r="T97" s="79"/>
      <c r="U97" s="79" t="e">
        <f t="shared" si="52"/>
        <v>#REF!</v>
      </c>
      <c r="V97" s="58">
        <f t="shared" si="53"/>
        <v>44131</v>
      </c>
      <c r="W97" s="46" t="s">
        <v>7</v>
      </c>
      <c r="X97" s="272" t="e">
        <f t="shared" si="54"/>
        <v>#REF!</v>
      </c>
      <c r="Y97" s="196" t="e">
        <f>#REF!</f>
        <v>#REF!</v>
      </c>
      <c r="Z97" s="196" t="e">
        <f>#REF!</f>
        <v>#REF!</v>
      </c>
      <c r="AA97" s="196" t="e">
        <f>#REF!</f>
        <v>#REF!</v>
      </c>
      <c r="AB97" s="279"/>
      <c r="AC97" s="279"/>
      <c r="AD97" s="279"/>
      <c r="AE97" s="279"/>
      <c r="AF97" s="279"/>
      <c r="AG97" s="279"/>
      <c r="AH97" s="279"/>
      <c r="AI97" s="51"/>
      <c r="AJ97" s="51"/>
      <c r="AK97" s="51"/>
      <c r="AL97" s="51"/>
      <c r="AM97" s="47" t="e">
        <f t="shared" si="55"/>
        <v>#REF!</v>
      </c>
      <c r="AN97" s="47" t="e">
        <f t="shared" si="56"/>
        <v>#REF!</v>
      </c>
      <c r="AO97" s="280"/>
      <c r="AP97" s="281"/>
      <c r="AQ97" s="135"/>
      <c r="AR97" s="58"/>
      <c r="AS97" s="212"/>
      <c r="AT97" s="282"/>
      <c r="AU97" s="282"/>
      <c r="AV97" s="282"/>
      <c r="AW97" s="282"/>
      <c r="AX97" s="282"/>
      <c r="AY97" s="282"/>
      <c r="AZ97" s="282"/>
      <c r="BA97" s="282"/>
      <c r="BB97" s="282"/>
      <c r="BC97" s="282"/>
      <c r="BD97" s="282"/>
      <c r="BE97" s="282"/>
      <c r="BF97" s="282"/>
      <c r="BG97" s="14"/>
      <c r="BH97" s="14"/>
      <c r="BI97" s="54"/>
      <c r="BJ97" s="54"/>
      <c r="BK97" s="54"/>
      <c r="BL97" s="12"/>
      <c r="BM97" s="54"/>
      <c r="BN97" s="54"/>
      <c r="BO97" s="318"/>
      <c r="BP97" s="318"/>
      <c r="BQ97" s="318"/>
      <c r="BR97" s="319"/>
      <c r="BS97" s="319"/>
      <c r="BT97" s="319"/>
      <c r="BU97" s="319"/>
      <c r="BV97" s="319"/>
      <c r="BW97" s="319"/>
      <c r="BX97" s="319"/>
      <c r="BY97" s="319"/>
      <c r="CO97" s="25"/>
      <c r="CP97" s="33"/>
      <c r="CQ97" s="33"/>
      <c r="CR97" s="33"/>
      <c r="CS97" s="33"/>
    </row>
    <row r="98" spans="1:97" ht="24" customHeight="1" x14ac:dyDescent="0.2">
      <c r="A98" s="85">
        <v>44132</v>
      </c>
      <c r="B98" s="217"/>
      <c r="C98" s="46"/>
      <c r="D98" s="46" t="s">
        <v>7</v>
      </c>
      <c r="E98" s="46" t="e">
        <f t="shared" si="48"/>
        <v>#REF!</v>
      </c>
      <c r="F98" s="202" t="e">
        <f>#REF!</f>
        <v>#REF!</v>
      </c>
      <c r="G98" s="202" t="e">
        <f>#REF!</f>
        <v>#REF!</v>
      </c>
      <c r="H98" s="202" t="e">
        <f>#REF!</f>
        <v>#REF!</v>
      </c>
      <c r="I98" s="202"/>
      <c r="J98" s="202"/>
      <c r="K98" s="202"/>
      <c r="L98" s="202"/>
      <c r="M98" s="202"/>
      <c r="N98" s="202"/>
      <c r="O98" s="191"/>
      <c r="P98" s="80" t="e">
        <f t="shared" si="49"/>
        <v>#REF!</v>
      </c>
      <c r="Q98" s="80" t="e">
        <f t="shared" si="50"/>
        <v>#REF!</v>
      </c>
      <c r="R98" s="79" t="e">
        <f t="shared" si="51"/>
        <v>#REF!</v>
      </c>
      <c r="S98" s="79" t="e">
        <f t="shared" si="28"/>
        <v>#REF!</v>
      </c>
      <c r="T98" s="79"/>
      <c r="U98" s="79" t="e">
        <f t="shared" si="52"/>
        <v>#REF!</v>
      </c>
      <c r="V98" s="58">
        <f t="shared" si="53"/>
        <v>44132</v>
      </c>
      <c r="W98" s="46" t="s">
        <v>7</v>
      </c>
      <c r="X98" s="272" t="e">
        <f t="shared" si="54"/>
        <v>#DIV/0!</v>
      </c>
      <c r="Y98" s="196"/>
      <c r="Z98" s="196"/>
      <c r="AA98" s="196"/>
      <c r="AB98" s="279"/>
      <c r="AC98" s="279"/>
      <c r="AD98" s="279"/>
      <c r="AE98" s="279"/>
      <c r="AF98" s="279"/>
      <c r="AG98" s="279"/>
      <c r="AH98" s="279"/>
      <c r="AI98" s="51"/>
      <c r="AJ98" s="51"/>
      <c r="AK98" s="51"/>
      <c r="AL98" s="51"/>
      <c r="AM98" s="47" t="e">
        <f t="shared" si="55"/>
        <v>#DIV/0!</v>
      </c>
      <c r="AN98" s="47" t="e">
        <f t="shared" si="56"/>
        <v>#DIV/0!</v>
      </c>
      <c r="AO98" s="280"/>
      <c r="AP98" s="281"/>
      <c r="AQ98" s="135"/>
      <c r="AR98" s="58"/>
      <c r="AS98" s="212"/>
      <c r="AT98" s="282"/>
      <c r="AU98" s="282"/>
      <c r="AV98" s="282"/>
      <c r="AW98" s="282"/>
      <c r="AX98" s="282"/>
      <c r="AY98" s="282"/>
      <c r="AZ98" s="282"/>
      <c r="BA98" s="282"/>
      <c r="BB98" s="282"/>
      <c r="BC98" s="282"/>
      <c r="BD98" s="282"/>
      <c r="BE98" s="282"/>
      <c r="BF98" s="282"/>
      <c r="BG98" s="14"/>
      <c r="BH98" s="14"/>
      <c r="BI98" s="54"/>
      <c r="BJ98" s="54"/>
      <c r="BK98" s="54"/>
      <c r="BL98" s="12"/>
      <c r="BM98" s="54"/>
      <c r="BN98" s="54"/>
      <c r="BO98" s="318"/>
      <c r="BP98" s="318"/>
      <c r="BQ98" s="318"/>
      <c r="BR98" s="319"/>
      <c r="BS98" s="319"/>
      <c r="BT98" s="319"/>
      <c r="BU98" s="319"/>
      <c r="BV98" s="319"/>
      <c r="BW98" s="319"/>
      <c r="BX98" s="319"/>
      <c r="BY98" s="319"/>
      <c r="CO98" s="25"/>
      <c r="CP98" s="33"/>
      <c r="CQ98" s="33"/>
      <c r="CR98" s="33"/>
      <c r="CS98" s="33"/>
    </row>
    <row r="99" spans="1:97" ht="24" customHeight="1" x14ac:dyDescent="0.2">
      <c r="A99" s="85">
        <v>44133</v>
      </c>
      <c r="B99" s="217"/>
      <c r="C99" s="46"/>
      <c r="D99" s="46" t="s">
        <v>7</v>
      </c>
      <c r="E99" s="46" t="e">
        <f t="shared" si="48"/>
        <v>#REF!</v>
      </c>
      <c r="F99" s="202" t="e">
        <f>#REF!</f>
        <v>#REF!</v>
      </c>
      <c r="G99" s="202" t="e">
        <f>#REF!</f>
        <v>#REF!</v>
      </c>
      <c r="H99" s="202" t="e">
        <f>#REF!</f>
        <v>#REF!</v>
      </c>
      <c r="I99" s="202"/>
      <c r="J99" s="202"/>
      <c r="K99" s="202"/>
      <c r="L99" s="202"/>
      <c r="M99" s="202"/>
      <c r="N99" s="202"/>
      <c r="O99" s="191"/>
      <c r="P99" s="80" t="e">
        <f t="shared" si="49"/>
        <v>#REF!</v>
      </c>
      <c r="Q99" s="80" t="e">
        <f t="shared" si="50"/>
        <v>#REF!</v>
      </c>
      <c r="R99" s="79" t="e">
        <f t="shared" si="51"/>
        <v>#REF!</v>
      </c>
      <c r="S99" s="79" t="e">
        <f t="shared" si="28"/>
        <v>#REF!</v>
      </c>
      <c r="T99" s="79"/>
      <c r="U99" s="79" t="e">
        <f t="shared" si="52"/>
        <v>#REF!</v>
      </c>
      <c r="V99" s="58">
        <f t="shared" si="53"/>
        <v>44133</v>
      </c>
      <c r="W99" s="46" t="s">
        <v>7</v>
      </c>
      <c r="X99" s="272" t="e">
        <f t="shared" si="54"/>
        <v>#DIV/0!</v>
      </c>
      <c r="Y99" s="196"/>
      <c r="Z99" s="196"/>
      <c r="AA99" s="196"/>
      <c r="AB99" s="279"/>
      <c r="AC99" s="279"/>
      <c r="AD99" s="279"/>
      <c r="AE99" s="279"/>
      <c r="AF99" s="279"/>
      <c r="AG99" s="279"/>
      <c r="AH99" s="279"/>
      <c r="AI99" s="51"/>
      <c r="AJ99" s="51"/>
      <c r="AK99" s="51"/>
      <c r="AL99" s="51"/>
      <c r="AM99" s="47" t="e">
        <f t="shared" si="55"/>
        <v>#DIV/0!</v>
      </c>
      <c r="AN99" s="47" t="e">
        <f t="shared" si="56"/>
        <v>#DIV/0!</v>
      </c>
      <c r="AO99" s="280"/>
      <c r="AP99" s="281"/>
      <c r="AQ99" s="135"/>
      <c r="AR99" s="58"/>
      <c r="AS99" s="212"/>
      <c r="AT99" s="282"/>
      <c r="AU99" s="282"/>
      <c r="AV99" s="282"/>
      <c r="AW99" s="282"/>
      <c r="AX99" s="282"/>
      <c r="AY99" s="282"/>
      <c r="AZ99" s="282"/>
      <c r="BA99" s="282"/>
      <c r="BB99" s="282"/>
      <c r="BC99" s="282"/>
      <c r="BD99" s="282"/>
      <c r="BE99" s="282"/>
      <c r="BF99" s="282"/>
      <c r="BG99" s="14"/>
      <c r="BH99" s="14"/>
      <c r="BI99" s="54"/>
      <c r="BJ99" s="54"/>
      <c r="BK99" s="54"/>
      <c r="BL99" s="12"/>
      <c r="BM99" s="54"/>
      <c r="BN99" s="54"/>
      <c r="BO99" s="318"/>
      <c r="BP99" s="318"/>
      <c r="BQ99" s="318"/>
      <c r="BR99" s="319"/>
      <c r="BS99" s="319"/>
      <c r="BT99" s="319"/>
      <c r="BU99" s="319"/>
      <c r="BV99" s="319"/>
      <c r="BW99" s="319"/>
      <c r="BX99" s="319"/>
      <c r="BY99" s="319"/>
      <c r="CO99" s="25"/>
      <c r="CP99" s="33"/>
      <c r="CQ99" s="33"/>
      <c r="CR99" s="33"/>
      <c r="CS99" s="33"/>
    </row>
    <row r="100" spans="1:97" ht="24" customHeight="1" x14ac:dyDescent="0.2">
      <c r="A100" s="85">
        <v>44134</v>
      </c>
      <c r="B100" s="217"/>
      <c r="C100" s="46"/>
      <c r="D100" s="46" t="s">
        <v>7</v>
      </c>
      <c r="E100" s="46" t="e">
        <f t="shared" si="48"/>
        <v>#REF!</v>
      </c>
      <c r="F100" s="202" t="e">
        <f>#REF!</f>
        <v>#REF!</v>
      </c>
      <c r="G100" s="202" t="e">
        <f>#REF!</f>
        <v>#REF!</v>
      </c>
      <c r="H100" s="202" t="e">
        <f>#REF!</f>
        <v>#REF!</v>
      </c>
      <c r="I100" s="202"/>
      <c r="J100" s="202"/>
      <c r="K100" s="202"/>
      <c r="L100" s="202"/>
      <c r="M100" s="202"/>
      <c r="N100" s="202"/>
      <c r="O100" s="191"/>
      <c r="P100" s="80" t="e">
        <f t="shared" si="49"/>
        <v>#REF!</v>
      </c>
      <c r="Q100" s="80" t="e">
        <f t="shared" si="50"/>
        <v>#REF!</v>
      </c>
      <c r="R100" s="79" t="e">
        <f t="shared" si="51"/>
        <v>#REF!</v>
      </c>
      <c r="S100" s="79" t="e">
        <f t="shared" si="28"/>
        <v>#REF!</v>
      </c>
      <c r="T100" s="79"/>
      <c r="U100" s="79" t="e">
        <f t="shared" si="52"/>
        <v>#REF!</v>
      </c>
      <c r="V100" s="58">
        <f t="shared" si="53"/>
        <v>44134</v>
      </c>
      <c r="W100" s="46" t="s">
        <v>7</v>
      </c>
      <c r="X100" s="272" t="e">
        <f t="shared" si="54"/>
        <v>#DIV/0!</v>
      </c>
      <c r="Y100" s="196"/>
      <c r="Z100" s="196"/>
      <c r="AA100" s="196"/>
      <c r="AB100" s="279"/>
      <c r="AC100" s="279"/>
      <c r="AD100" s="279"/>
      <c r="AE100" s="279"/>
      <c r="AF100" s="279"/>
      <c r="AG100" s="279"/>
      <c r="AH100" s="279"/>
      <c r="AI100" s="51"/>
      <c r="AJ100" s="51"/>
      <c r="AK100" s="51"/>
      <c r="AL100" s="51"/>
      <c r="AM100" s="47" t="e">
        <f t="shared" si="55"/>
        <v>#DIV/0!</v>
      </c>
      <c r="AN100" s="47" t="e">
        <f t="shared" si="56"/>
        <v>#DIV/0!</v>
      </c>
      <c r="AO100" s="280"/>
      <c r="AP100" s="281"/>
      <c r="AQ100" s="135"/>
      <c r="AR100" s="58"/>
      <c r="AS100" s="212"/>
      <c r="AT100" s="282"/>
      <c r="AU100" s="282"/>
      <c r="AV100" s="282"/>
      <c r="AW100" s="282"/>
      <c r="AX100" s="282"/>
      <c r="AY100" s="282"/>
      <c r="AZ100" s="282"/>
      <c r="BA100" s="282"/>
      <c r="BB100" s="282"/>
      <c r="BC100" s="282"/>
      <c r="BD100" s="282"/>
      <c r="BE100" s="282"/>
      <c r="BF100" s="282"/>
      <c r="BG100" s="14"/>
      <c r="BH100" s="14"/>
      <c r="BI100" s="54"/>
      <c r="BJ100" s="54"/>
      <c r="BK100" s="54"/>
      <c r="BL100" s="12"/>
      <c r="BM100" s="54"/>
      <c r="BN100" s="54"/>
      <c r="BO100" s="318"/>
      <c r="BP100" s="318"/>
      <c r="BQ100" s="318"/>
      <c r="BR100" s="319"/>
      <c r="BS100" s="319"/>
      <c r="BT100" s="319"/>
      <c r="BU100" s="319"/>
      <c r="BV100" s="319"/>
      <c r="BW100" s="319"/>
      <c r="BX100" s="319"/>
      <c r="BY100" s="319"/>
      <c r="CO100" s="25"/>
      <c r="CP100" s="33"/>
      <c r="CQ100" s="33"/>
      <c r="CR100" s="33"/>
      <c r="CS100" s="33"/>
    </row>
    <row r="101" spans="1:97" ht="24" customHeight="1" x14ac:dyDescent="0.2">
      <c r="A101" s="85">
        <v>44135</v>
      </c>
      <c r="B101" s="217"/>
      <c r="C101" s="46"/>
      <c r="D101" s="46" t="s">
        <v>7</v>
      </c>
      <c r="E101" s="46" t="e">
        <f t="shared" ref="E101:E139" si="57">U101/R101</f>
        <v>#REF!</v>
      </c>
      <c r="F101" s="202" t="e">
        <f>#REF!</f>
        <v>#REF!</v>
      </c>
      <c r="G101" s="202"/>
      <c r="H101" s="202"/>
      <c r="I101" s="202"/>
      <c r="J101" s="202"/>
      <c r="K101" s="202"/>
      <c r="L101" s="202"/>
      <c r="M101" s="202"/>
      <c r="N101" s="202"/>
      <c r="O101" s="191"/>
      <c r="P101" s="80" t="e">
        <f t="shared" ref="P101:P139" si="58">AVERAGE(F101:O101)</f>
        <v>#REF!</v>
      </c>
      <c r="Q101" s="80" t="e">
        <f t="shared" ref="Q101:Q139" si="59">STDEV(F101:O101)</f>
        <v>#REF!</v>
      </c>
      <c r="R101" s="79" t="e">
        <f t="shared" ref="R101:R139" si="60">P101*1000</f>
        <v>#REF!</v>
      </c>
      <c r="S101" s="79" t="e">
        <f t="shared" ref="S101:S139" si="61">Q101*1000</f>
        <v>#REF!</v>
      </c>
      <c r="T101" s="79"/>
      <c r="U101" s="79" t="e">
        <f t="shared" ref="U101:U139" si="62">Q101*1000</f>
        <v>#REF!</v>
      </c>
      <c r="V101" s="58">
        <f>A101</f>
        <v>44135</v>
      </c>
      <c r="W101" s="46" t="s">
        <v>7</v>
      </c>
      <c r="X101" s="272" t="e">
        <f t="shared" ref="X101:X139" si="63">AN101/AM101</f>
        <v>#DIV/0!</v>
      </c>
      <c r="Y101" s="196"/>
      <c r="Z101" s="196"/>
      <c r="AA101" s="196"/>
      <c r="AB101" s="279"/>
      <c r="AC101" s="279"/>
      <c r="AD101" s="279"/>
      <c r="AE101" s="279"/>
      <c r="AF101" s="279"/>
      <c r="AG101" s="279"/>
      <c r="AH101" s="279"/>
      <c r="AI101" s="51"/>
      <c r="AJ101" s="51"/>
      <c r="AK101" s="51"/>
      <c r="AL101" s="51"/>
      <c r="AM101" s="47" t="e">
        <f t="shared" ref="AM101:AM139" si="64">AVERAGE(Y101:AL101)</f>
        <v>#DIV/0!</v>
      </c>
      <c r="AN101" s="47" t="e">
        <f t="shared" ref="AN101:AN139" si="65">STDEV(Y101:AL101)</f>
        <v>#DIV/0!</v>
      </c>
      <c r="AO101" s="280"/>
      <c r="AP101" s="281"/>
      <c r="AQ101" s="135"/>
      <c r="AR101" s="58"/>
      <c r="AS101" s="212"/>
      <c r="AT101" s="282"/>
      <c r="AU101" s="282"/>
      <c r="AV101" s="282"/>
      <c r="AW101" s="282"/>
      <c r="AX101" s="282"/>
      <c r="AY101" s="282"/>
      <c r="AZ101" s="282"/>
      <c r="BA101" s="282"/>
      <c r="BB101" s="282"/>
      <c r="BC101" s="282"/>
      <c r="BD101" s="282"/>
      <c r="BE101" s="282"/>
      <c r="BF101" s="282"/>
      <c r="BG101" s="14"/>
      <c r="BH101" s="14"/>
      <c r="BI101" s="54"/>
      <c r="BJ101" s="54"/>
      <c r="BK101" s="54"/>
      <c r="BL101" s="12"/>
      <c r="BM101" s="54"/>
      <c r="BN101" s="54"/>
      <c r="BO101" s="318"/>
      <c r="BP101" s="318"/>
      <c r="BQ101" s="318"/>
      <c r="BR101" s="319"/>
      <c r="BS101" s="319"/>
      <c r="BT101" s="319"/>
      <c r="BU101" s="319"/>
      <c r="BV101" s="319"/>
      <c r="BW101" s="319"/>
      <c r="BX101" s="319"/>
      <c r="BY101" s="319"/>
      <c r="CO101" s="25"/>
      <c r="CP101" s="33"/>
      <c r="CQ101" s="33"/>
      <c r="CR101" s="33"/>
      <c r="CS101" s="33"/>
    </row>
    <row r="102" spans="1:97" ht="24" customHeight="1" x14ac:dyDescent="0.2">
      <c r="A102" s="85">
        <v>44136</v>
      </c>
      <c r="B102" s="217"/>
      <c r="C102" s="46"/>
      <c r="D102" s="46" t="s">
        <v>7</v>
      </c>
      <c r="E102" s="46" t="e">
        <f t="shared" si="57"/>
        <v>#REF!</v>
      </c>
      <c r="F102" s="202" t="e">
        <f>#REF!</f>
        <v>#REF!</v>
      </c>
      <c r="G102" s="202" t="e">
        <f>#REF!</f>
        <v>#REF!</v>
      </c>
      <c r="H102" s="202" t="e">
        <f>#REF!</f>
        <v>#REF!</v>
      </c>
      <c r="I102" s="202"/>
      <c r="J102" s="202"/>
      <c r="K102" s="202"/>
      <c r="L102" s="202"/>
      <c r="M102" s="202"/>
      <c r="N102" s="202"/>
      <c r="O102" s="191"/>
      <c r="P102" s="80" t="e">
        <f t="shared" si="58"/>
        <v>#REF!</v>
      </c>
      <c r="Q102" s="80" t="e">
        <f t="shared" si="59"/>
        <v>#REF!</v>
      </c>
      <c r="R102" s="79" t="e">
        <f t="shared" si="60"/>
        <v>#REF!</v>
      </c>
      <c r="S102" s="79" t="e">
        <f t="shared" si="61"/>
        <v>#REF!</v>
      </c>
      <c r="T102" s="79"/>
      <c r="U102" s="79" t="e">
        <f t="shared" si="62"/>
        <v>#REF!</v>
      </c>
      <c r="V102" s="58">
        <f t="shared" ref="V102:V133" si="66">A102</f>
        <v>44136</v>
      </c>
      <c r="W102" s="46" t="s">
        <v>7</v>
      </c>
      <c r="X102" s="272" t="e">
        <f t="shared" si="63"/>
        <v>#DIV/0!</v>
      </c>
      <c r="Y102" s="196"/>
      <c r="Z102" s="196"/>
      <c r="AA102" s="196"/>
      <c r="AB102" s="279"/>
      <c r="AC102" s="279"/>
      <c r="AD102" s="279"/>
      <c r="AE102" s="279"/>
      <c r="AF102" s="279"/>
      <c r="AG102" s="279"/>
      <c r="AH102" s="279"/>
      <c r="AI102" s="51"/>
      <c r="AJ102" s="51"/>
      <c r="AK102" s="51"/>
      <c r="AL102" s="51"/>
      <c r="AM102" s="47" t="e">
        <f t="shared" si="64"/>
        <v>#DIV/0!</v>
      </c>
      <c r="AN102" s="47" t="e">
        <f t="shared" si="65"/>
        <v>#DIV/0!</v>
      </c>
      <c r="AO102" s="280"/>
      <c r="AP102" s="281"/>
      <c r="AQ102" s="135"/>
      <c r="AR102" s="58"/>
      <c r="AS102" s="212"/>
      <c r="AT102" s="282"/>
      <c r="AU102" s="282"/>
      <c r="AV102" s="282"/>
      <c r="AW102" s="282"/>
      <c r="AX102" s="282"/>
      <c r="AY102" s="282"/>
      <c r="AZ102" s="282"/>
      <c r="BA102" s="282"/>
      <c r="BB102" s="282"/>
      <c r="BC102" s="282"/>
      <c r="BD102" s="282"/>
      <c r="BE102" s="282"/>
      <c r="BF102" s="282"/>
      <c r="BG102" s="14"/>
      <c r="BH102" s="14"/>
      <c r="BI102" s="54"/>
      <c r="BJ102" s="54"/>
      <c r="BK102" s="54"/>
      <c r="BL102" s="12"/>
      <c r="BM102" s="54"/>
      <c r="BN102" s="54"/>
      <c r="BO102" s="318"/>
      <c r="BP102" s="318"/>
      <c r="BQ102" s="318"/>
      <c r="BR102" s="319"/>
      <c r="BS102" s="319"/>
      <c r="BT102" s="319"/>
      <c r="BU102" s="319"/>
      <c r="BV102" s="319"/>
      <c r="BW102" s="319"/>
      <c r="BX102" s="319"/>
      <c r="BY102" s="319"/>
      <c r="CO102" s="25"/>
      <c r="CP102" s="33"/>
      <c r="CQ102" s="33"/>
      <c r="CR102" s="33"/>
      <c r="CS102" s="33"/>
    </row>
    <row r="103" spans="1:97" ht="24" customHeight="1" x14ac:dyDescent="0.2">
      <c r="A103" s="85">
        <v>44137</v>
      </c>
      <c r="B103" s="217"/>
      <c r="C103" s="46"/>
      <c r="D103" s="46" t="s">
        <v>7</v>
      </c>
      <c r="E103" s="46" t="e">
        <f t="shared" si="57"/>
        <v>#REF!</v>
      </c>
      <c r="F103" s="202" t="e">
        <f>#REF!</f>
        <v>#REF!</v>
      </c>
      <c r="G103" s="202" t="e">
        <f>#REF!</f>
        <v>#REF!</v>
      </c>
      <c r="H103" s="202" t="e">
        <f>#REF!</f>
        <v>#REF!</v>
      </c>
      <c r="I103" s="202"/>
      <c r="J103" s="202"/>
      <c r="K103" s="202"/>
      <c r="L103" s="202"/>
      <c r="M103" s="202"/>
      <c r="N103" s="202"/>
      <c r="O103" s="191"/>
      <c r="P103" s="80" t="e">
        <f t="shared" si="58"/>
        <v>#REF!</v>
      </c>
      <c r="Q103" s="80" t="e">
        <f t="shared" si="59"/>
        <v>#REF!</v>
      </c>
      <c r="R103" s="79" t="e">
        <f t="shared" si="60"/>
        <v>#REF!</v>
      </c>
      <c r="S103" s="79" t="e">
        <f t="shared" si="61"/>
        <v>#REF!</v>
      </c>
      <c r="T103" s="79"/>
      <c r="U103" s="79" t="e">
        <f t="shared" si="62"/>
        <v>#REF!</v>
      </c>
      <c r="V103" s="58">
        <f t="shared" si="66"/>
        <v>44137</v>
      </c>
      <c r="W103" s="46" t="s">
        <v>7</v>
      </c>
      <c r="X103" s="272" t="e">
        <f t="shared" si="63"/>
        <v>#DIV/0!</v>
      </c>
      <c r="Y103" s="196"/>
      <c r="Z103" s="196"/>
      <c r="AA103" s="196"/>
      <c r="AB103" s="279"/>
      <c r="AC103" s="279"/>
      <c r="AD103" s="279"/>
      <c r="AE103" s="279"/>
      <c r="AF103" s="279"/>
      <c r="AG103" s="279"/>
      <c r="AH103" s="279"/>
      <c r="AI103" s="51"/>
      <c r="AJ103" s="51"/>
      <c r="AK103" s="51"/>
      <c r="AL103" s="51"/>
      <c r="AM103" s="47" t="e">
        <f t="shared" si="64"/>
        <v>#DIV/0!</v>
      </c>
      <c r="AN103" s="47" t="e">
        <f t="shared" si="65"/>
        <v>#DIV/0!</v>
      </c>
      <c r="AO103" s="280"/>
      <c r="AP103" s="281"/>
      <c r="AQ103" s="135"/>
      <c r="AR103" s="58"/>
      <c r="AS103" s="212"/>
      <c r="AT103" s="282"/>
      <c r="AU103" s="282"/>
      <c r="AV103" s="282"/>
      <c r="AW103" s="282"/>
      <c r="AX103" s="282"/>
      <c r="AY103" s="282"/>
      <c r="AZ103" s="282"/>
      <c r="BA103" s="282"/>
      <c r="BB103" s="282"/>
      <c r="BC103" s="282"/>
      <c r="BD103" s="282"/>
      <c r="BE103" s="282"/>
      <c r="BF103" s="282"/>
      <c r="BG103" s="14"/>
      <c r="BH103" s="14"/>
      <c r="BI103" s="54"/>
      <c r="BJ103" s="54"/>
      <c r="BK103" s="54"/>
      <c r="BL103" s="12"/>
      <c r="BM103" s="54"/>
      <c r="BN103" s="54"/>
      <c r="BO103" s="318"/>
      <c r="BP103" s="318"/>
      <c r="BQ103" s="318"/>
      <c r="BR103" s="319"/>
      <c r="BS103" s="319"/>
      <c r="BT103" s="319"/>
      <c r="BU103" s="319"/>
      <c r="BV103" s="319"/>
      <c r="BW103" s="319"/>
      <c r="BX103" s="319"/>
      <c r="BY103" s="319"/>
      <c r="CO103" s="25"/>
      <c r="CP103" s="33"/>
      <c r="CQ103" s="33"/>
      <c r="CR103" s="33"/>
      <c r="CS103" s="33"/>
    </row>
    <row r="104" spans="1:97" ht="24" customHeight="1" x14ac:dyDescent="0.2">
      <c r="A104" s="85">
        <v>44138</v>
      </c>
      <c r="B104" s="217"/>
      <c r="C104" s="46"/>
      <c r="D104" s="46" t="s">
        <v>7</v>
      </c>
      <c r="E104" s="46" t="e">
        <f t="shared" si="57"/>
        <v>#REF!</v>
      </c>
      <c r="F104" s="202" t="e">
        <f>#REF!</f>
        <v>#REF!</v>
      </c>
      <c r="G104" s="202" t="e">
        <f>#REF!</f>
        <v>#REF!</v>
      </c>
      <c r="H104" s="202" t="e">
        <f>#REF!</f>
        <v>#REF!</v>
      </c>
      <c r="I104" s="202"/>
      <c r="J104" s="202"/>
      <c r="K104" s="202"/>
      <c r="L104" s="202"/>
      <c r="M104" s="202"/>
      <c r="N104" s="202"/>
      <c r="O104" s="191"/>
      <c r="P104" s="80" t="e">
        <f t="shared" si="58"/>
        <v>#REF!</v>
      </c>
      <c r="Q104" s="80" t="e">
        <f t="shared" si="59"/>
        <v>#REF!</v>
      </c>
      <c r="R104" s="79" t="e">
        <f t="shared" si="60"/>
        <v>#REF!</v>
      </c>
      <c r="S104" s="79" t="e">
        <f t="shared" si="61"/>
        <v>#REF!</v>
      </c>
      <c r="T104" s="79"/>
      <c r="U104" s="79" t="e">
        <f t="shared" si="62"/>
        <v>#REF!</v>
      </c>
      <c r="V104" s="58">
        <f t="shared" si="66"/>
        <v>44138</v>
      </c>
      <c r="W104" s="46" t="s">
        <v>7</v>
      </c>
      <c r="X104" s="272" t="e">
        <f t="shared" si="63"/>
        <v>#DIV/0!</v>
      </c>
      <c r="Y104" s="196"/>
      <c r="Z104" s="196"/>
      <c r="AA104" s="196"/>
      <c r="AB104" s="279"/>
      <c r="AC104" s="279"/>
      <c r="AD104" s="279"/>
      <c r="AE104" s="279"/>
      <c r="AF104" s="279"/>
      <c r="AG104" s="279"/>
      <c r="AH104" s="279"/>
      <c r="AI104" s="51"/>
      <c r="AJ104" s="51"/>
      <c r="AK104" s="51"/>
      <c r="AL104" s="51"/>
      <c r="AM104" s="47" t="e">
        <f t="shared" si="64"/>
        <v>#DIV/0!</v>
      </c>
      <c r="AN104" s="47" t="e">
        <f t="shared" si="65"/>
        <v>#DIV/0!</v>
      </c>
      <c r="AO104" s="280"/>
      <c r="AP104" s="281"/>
      <c r="AQ104" s="135"/>
      <c r="AR104" s="58"/>
      <c r="AS104" s="212"/>
      <c r="AT104" s="282"/>
      <c r="AU104" s="282"/>
      <c r="AV104" s="282"/>
      <c r="AW104" s="282"/>
      <c r="AX104" s="282"/>
      <c r="AY104" s="282"/>
      <c r="AZ104" s="282"/>
      <c r="BA104" s="282"/>
      <c r="BB104" s="282"/>
      <c r="BC104" s="282"/>
      <c r="BD104" s="282"/>
      <c r="BE104" s="282"/>
      <c r="BF104" s="282"/>
      <c r="BG104" s="14"/>
      <c r="BH104" s="14"/>
      <c r="BI104" s="54"/>
      <c r="BJ104" s="54"/>
      <c r="BK104" s="54"/>
      <c r="BL104" s="12"/>
      <c r="BM104" s="54"/>
      <c r="BN104" s="54"/>
      <c r="BO104" s="318"/>
      <c r="BP104" s="318"/>
      <c r="BQ104" s="318"/>
      <c r="BR104" s="319"/>
      <c r="BS104" s="319"/>
      <c r="BT104" s="319"/>
      <c r="BU104" s="319"/>
      <c r="BV104" s="319"/>
      <c r="BW104" s="319"/>
      <c r="BX104" s="319"/>
      <c r="BY104" s="319"/>
      <c r="CO104" s="25"/>
      <c r="CP104" s="33"/>
      <c r="CQ104" s="33"/>
      <c r="CR104" s="33"/>
      <c r="CS104" s="33"/>
    </row>
    <row r="105" spans="1:97" ht="24" customHeight="1" x14ac:dyDescent="0.2">
      <c r="A105" s="85">
        <v>44139</v>
      </c>
      <c r="B105" s="217"/>
      <c r="C105" s="46"/>
      <c r="D105" s="46" t="s">
        <v>7</v>
      </c>
      <c r="E105" s="46" t="e">
        <f t="shared" si="57"/>
        <v>#REF!</v>
      </c>
      <c r="F105" s="202" t="e">
        <f>#REF!</f>
        <v>#REF!</v>
      </c>
      <c r="G105" s="202" t="e">
        <f>#REF!</f>
        <v>#REF!</v>
      </c>
      <c r="H105" s="202" t="e">
        <f>#REF!</f>
        <v>#REF!</v>
      </c>
      <c r="I105" s="202"/>
      <c r="J105" s="202"/>
      <c r="K105" s="202"/>
      <c r="L105" s="202"/>
      <c r="M105" s="202"/>
      <c r="N105" s="202"/>
      <c r="O105" s="191"/>
      <c r="P105" s="80" t="e">
        <f t="shared" si="58"/>
        <v>#REF!</v>
      </c>
      <c r="Q105" s="80" t="e">
        <f t="shared" si="59"/>
        <v>#REF!</v>
      </c>
      <c r="R105" s="79" t="e">
        <f t="shared" si="60"/>
        <v>#REF!</v>
      </c>
      <c r="S105" s="79" t="e">
        <f t="shared" si="61"/>
        <v>#REF!</v>
      </c>
      <c r="T105" s="79"/>
      <c r="U105" s="79" t="e">
        <f t="shared" si="62"/>
        <v>#REF!</v>
      </c>
      <c r="V105" s="58">
        <f t="shared" si="66"/>
        <v>44139</v>
      </c>
      <c r="W105" s="46" t="s">
        <v>7</v>
      </c>
      <c r="X105" s="272" t="e">
        <f t="shared" si="63"/>
        <v>#DIV/0!</v>
      </c>
      <c r="Y105" s="196"/>
      <c r="Z105" s="196"/>
      <c r="AA105" s="196"/>
      <c r="AB105" s="279"/>
      <c r="AC105" s="279"/>
      <c r="AD105" s="279"/>
      <c r="AE105" s="279"/>
      <c r="AF105" s="279"/>
      <c r="AG105" s="279"/>
      <c r="AH105" s="279"/>
      <c r="AI105" s="51"/>
      <c r="AJ105" s="51"/>
      <c r="AK105" s="51"/>
      <c r="AL105" s="51"/>
      <c r="AM105" s="47" t="e">
        <f t="shared" si="64"/>
        <v>#DIV/0!</v>
      </c>
      <c r="AN105" s="47" t="e">
        <f t="shared" si="65"/>
        <v>#DIV/0!</v>
      </c>
      <c r="AO105" s="280"/>
      <c r="AP105" s="281"/>
      <c r="AQ105" s="135"/>
      <c r="AR105" s="58"/>
      <c r="AS105" s="212"/>
      <c r="AT105" s="282"/>
      <c r="AU105" s="282"/>
      <c r="AV105" s="282"/>
      <c r="AW105" s="282"/>
      <c r="AX105" s="282"/>
      <c r="AY105" s="282"/>
      <c r="AZ105" s="282"/>
      <c r="BA105" s="282"/>
      <c r="BB105" s="282"/>
      <c r="BC105" s="282"/>
      <c r="BD105" s="282"/>
      <c r="BE105" s="282"/>
      <c r="BF105" s="282"/>
      <c r="BG105" s="14"/>
      <c r="BH105" s="14"/>
      <c r="BI105" s="54"/>
      <c r="BJ105" s="54"/>
      <c r="BK105" s="54"/>
      <c r="BL105" s="12"/>
      <c r="BM105" s="54"/>
      <c r="BN105" s="54"/>
      <c r="BO105" s="318"/>
      <c r="BP105" s="318"/>
      <c r="BQ105" s="318"/>
      <c r="BR105" s="319"/>
      <c r="BS105" s="319"/>
      <c r="BT105" s="319"/>
      <c r="BU105" s="319"/>
      <c r="BV105" s="319"/>
      <c r="BW105" s="319"/>
      <c r="BX105" s="319"/>
      <c r="BY105" s="319"/>
      <c r="CO105" s="25"/>
      <c r="CP105" s="33"/>
      <c r="CQ105" s="33"/>
      <c r="CR105" s="33"/>
      <c r="CS105" s="33"/>
    </row>
    <row r="106" spans="1:97" ht="24" customHeight="1" x14ac:dyDescent="0.2">
      <c r="A106" s="85">
        <v>44140</v>
      </c>
      <c r="B106" s="217"/>
      <c r="C106" s="46"/>
      <c r="D106" s="46" t="s">
        <v>7</v>
      </c>
      <c r="E106" s="46" t="e">
        <f t="shared" si="57"/>
        <v>#REF!</v>
      </c>
      <c r="F106" s="202" t="e">
        <f>#REF!</f>
        <v>#REF!</v>
      </c>
      <c r="G106" s="202"/>
      <c r="H106" s="202" t="e">
        <f>#REF!</f>
        <v>#REF!</v>
      </c>
      <c r="I106" s="202"/>
      <c r="J106" s="202"/>
      <c r="K106" s="202"/>
      <c r="L106" s="202"/>
      <c r="M106" s="202"/>
      <c r="N106" s="202"/>
      <c r="O106" s="191"/>
      <c r="P106" s="80" t="e">
        <f t="shared" si="58"/>
        <v>#REF!</v>
      </c>
      <c r="Q106" s="80" t="e">
        <f t="shared" si="59"/>
        <v>#REF!</v>
      </c>
      <c r="R106" s="79" t="e">
        <f t="shared" si="60"/>
        <v>#REF!</v>
      </c>
      <c r="S106" s="79" t="e">
        <f t="shared" si="61"/>
        <v>#REF!</v>
      </c>
      <c r="T106" s="79"/>
      <c r="U106" s="79" t="e">
        <f t="shared" si="62"/>
        <v>#REF!</v>
      </c>
      <c r="V106" s="58">
        <f t="shared" si="66"/>
        <v>44140</v>
      </c>
      <c r="W106" s="46" t="s">
        <v>7</v>
      </c>
      <c r="X106" s="272" t="e">
        <f t="shared" si="63"/>
        <v>#DIV/0!</v>
      </c>
      <c r="Y106" s="196"/>
      <c r="Z106" s="196"/>
      <c r="AA106" s="196"/>
      <c r="AB106" s="279"/>
      <c r="AC106" s="279"/>
      <c r="AD106" s="279"/>
      <c r="AE106" s="279"/>
      <c r="AF106" s="279"/>
      <c r="AG106" s="279"/>
      <c r="AH106" s="279"/>
      <c r="AI106" s="51"/>
      <c r="AJ106" s="51"/>
      <c r="AK106" s="51"/>
      <c r="AL106" s="51"/>
      <c r="AM106" s="47" t="e">
        <f t="shared" si="64"/>
        <v>#DIV/0!</v>
      </c>
      <c r="AN106" s="47" t="e">
        <f t="shared" si="65"/>
        <v>#DIV/0!</v>
      </c>
      <c r="AO106" s="280"/>
      <c r="AP106" s="281"/>
      <c r="AQ106" s="135"/>
      <c r="AR106" s="58"/>
      <c r="AS106" s="212"/>
      <c r="AT106" s="282"/>
      <c r="AU106" s="282"/>
      <c r="AV106" s="282"/>
      <c r="AW106" s="282"/>
      <c r="AX106" s="282"/>
      <c r="AY106" s="282"/>
      <c r="AZ106" s="282"/>
      <c r="BA106" s="282"/>
      <c r="BB106" s="282"/>
      <c r="BC106" s="282"/>
      <c r="BD106" s="282"/>
      <c r="BE106" s="282"/>
      <c r="BF106" s="282"/>
      <c r="BG106" s="14"/>
      <c r="BH106" s="14"/>
      <c r="BI106" s="54"/>
      <c r="BJ106" s="54"/>
      <c r="BK106" s="54"/>
      <c r="BL106" s="12"/>
      <c r="BM106" s="54"/>
      <c r="BN106" s="54"/>
      <c r="BO106" s="318"/>
      <c r="BP106" s="318"/>
      <c r="BQ106" s="318"/>
      <c r="BR106" s="319"/>
      <c r="BS106" s="319"/>
      <c r="BT106" s="319"/>
      <c r="BU106" s="319"/>
      <c r="BV106" s="319"/>
      <c r="BW106" s="319"/>
      <c r="BX106" s="319"/>
      <c r="BY106" s="319"/>
      <c r="CO106" s="25"/>
      <c r="CP106" s="33"/>
      <c r="CQ106" s="33"/>
      <c r="CR106" s="33"/>
      <c r="CS106" s="33"/>
    </row>
    <row r="107" spans="1:97" ht="24" customHeight="1" x14ac:dyDescent="0.2">
      <c r="A107" s="85">
        <v>44141</v>
      </c>
      <c r="B107" s="217"/>
      <c r="C107" s="46"/>
      <c r="D107" s="46" t="s">
        <v>7</v>
      </c>
      <c r="E107" s="46" t="e">
        <f t="shared" si="57"/>
        <v>#REF!</v>
      </c>
      <c r="F107" s="202" t="e">
        <f>#REF!</f>
        <v>#REF!</v>
      </c>
      <c r="G107" s="202" t="e">
        <f>#REF!</f>
        <v>#REF!</v>
      </c>
      <c r="H107" s="202" t="e">
        <f>#REF!</f>
        <v>#REF!</v>
      </c>
      <c r="I107" s="202"/>
      <c r="J107" s="202"/>
      <c r="K107" s="202"/>
      <c r="L107" s="202"/>
      <c r="M107" s="202"/>
      <c r="N107" s="202"/>
      <c r="O107" s="191"/>
      <c r="P107" s="80" t="e">
        <f t="shared" si="58"/>
        <v>#REF!</v>
      </c>
      <c r="Q107" s="80" t="e">
        <f t="shared" si="59"/>
        <v>#REF!</v>
      </c>
      <c r="R107" s="79" t="e">
        <f t="shared" si="60"/>
        <v>#REF!</v>
      </c>
      <c r="S107" s="79" t="e">
        <f t="shared" si="61"/>
        <v>#REF!</v>
      </c>
      <c r="T107" s="79"/>
      <c r="U107" s="79" t="e">
        <f t="shared" si="62"/>
        <v>#REF!</v>
      </c>
      <c r="V107" s="58">
        <f t="shared" si="66"/>
        <v>44141</v>
      </c>
      <c r="W107" s="46" t="s">
        <v>7</v>
      </c>
      <c r="X107" s="272" t="e">
        <f t="shared" si="63"/>
        <v>#DIV/0!</v>
      </c>
      <c r="Y107" s="196"/>
      <c r="Z107" s="196"/>
      <c r="AA107" s="196"/>
      <c r="AB107" s="279"/>
      <c r="AC107" s="279"/>
      <c r="AD107" s="279"/>
      <c r="AE107" s="279"/>
      <c r="AF107" s="279"/>
      <c r="AG107" s="279"/>
      <c r="AH107" s="279"/>
      <c r="AI107" s="51"/>
      <c r="AJ107" s="51"/>
      <c r="AK107" s="51"/>
      <c r="AL107" s="51"/>
      <c r="AM107" s="47" t="e">
        <f t="shared" si="64"/>
        <v>#DIV/0!</v>
      </c>
      <c r="AN107" s="47" t="e">
        <f t="shared" si="65"/>
        <v>#DIV/0!</v>
      </c>
      <c r="AO107" s="280"/>
      <c r="AP107" s="281"/>
      <c r="AQ107" s="135"/>
      <c r="AR107" s="58"/>
      <c r="AS107" s="212"/>
      <c r="AT107" s="282"/>
      <c r="AU107" s="282"/>
      <c r="AV107" s="282"/>
      <c r="AW107" s="282"/>
      <c r="AX107" s="282"/>
      <c r="AY107" s="282"/>
      <c r="AZ107" s="282"/>
      <c r="BA107" s="282"/>
      <c r="BB107" s="282"/>
      <c r="BC107" s="282"/>
      <c r="BD107" s="282"/>
      <c r="BE107" s="282"/>
      <c r="BF107" s="282"/>
      <c r="BG107" s="14"/>
      <c r="BH107" s="14"/>
      <c r="BI107" s="54"/>
      <c r="BJ107" s="54"/>
      <c r="BK107" s="54"/>
      <c r="BL107" s="12"/>
      <c r="BM107" s="54"/>
      <c r="BN107" s="54"/>
      <c r="BO107" s="318"/>
      <c r="BP107" s="318"/>
      <c r="BQ107" s="318"/>
      <c r="BR107" s="319"/>
      <c r="BS107" s="319"/>
      <c r="BT107" s="319"/>
      <c r="BU107" s="319"/>
      <c r="BV107" s="319"/>
      <c r="BW107" s="319"/>
      <c r="BX107" s="319"/>
      <c r="BY107" s="319"/>
      <c r="CO107" s="25"/>
      <c r="CP107" s="33"/>
      <c r="CQ107" s="33"/>
      <c r="CR107" s="33"/>
      <c r="CS107" s="33"/>
    </row>
    <row r="108" spans="1:97" ht="24.75" customHeight="1" x14ac:dyDescent="0.2">
      <c r="A108" s="85">
        <v>44142</v>
      </c>
      <c r="B108" s="217"/>
      <c r="C108" s="46"/>
      <c r="D108" s="46" t="s">
        <v>7</v>
      </c>
      <c r="E108" s="46" t="e">
        <f t="shared" si="57"/>
        <v>#REF!</v>
      </c>
      <c r="F108" s="202" t="e">
        <f>#REF!</f>
        <v>#REF!</v>
      </c>
      <c r="G108" s="202" t="e">
        <f>#REF!</f>
        <v>#REF!</v>
      </c>
      <c r="H108" s="202" t="e">
        <f>#REF!</f>
        <v>#REF!</v>
      </c>
      <c r="I108" s="202"/>
      <c r="J108" s="202"/>
      <c r="K108" s="202"/>
      <c r="L108" s="202"/>
      <c r="M108" s="202"/>
      <c r="N108" s="202"/>
      <c r="O108" s="191"/>
      <c r="P108" s="80" t="e">
        <f t="shared" si="58"/>
        <v>#REF!</v>
      </c>
      <c r="Q108" s="80" t="e">
        <f t="shared" si="59"/>
        <v>#REF!</v>
      </c>
      <c r="R108" s="79" t="e">
        <f t="shared" si="60"/>
        <v>#REF!</v>
      </c>
      <c r="S108" s="79" t="e">
        <f t="shared" si="61"/>
        <v>#REF!</v>
      </c>
      <c r="T108" s="79"/>
      <c r="U108" s="79" t="e">
        <f t="shared" si="62"/>
        <v>#REF!</v>
      </c>
      <c r="V108" s="58">
        <f t="shared" si="66"/>
        <v>44142</v>
      </c>
      <c r="W108" s="46" t="s">
        <v>7</v>
      </c>
      <c r="X108" s="272" t="e">
        <f t="shared" si="63"/>
        <v>#DIV/0!</v>
      </c>
      <c r="Y108" s="196"/>
      <c r="Z108" s="196"/>
      <c r="AA108" s="196"/>
      <c r="AB108" s="279"/>
      <c r="AC108" s="279"/>
      <c r="AD108" s="279"/>
      <c r="AE108" s="279"/>
      <c r="AF108" s="279"/>
      <c r="AG108" s="279"/>
      <c r="AH108" s="279"/>
      <c r="AI108" s="51"/>
      <c r="AJ108" s="51"/>
      <c r="AK108" s="51"/>
      <c r="AL108" s="51"/>
      <c r="AM108" s="47" t="e">
        <f t="shared" si="64"/>
        <v>#DIV/0!</v>
      </c>
      <c r="AN108" s="47" t="e">
        <f t="shared" si="65"/>
        <v>#DIV/0!</v>
      </c>
      <c r="AO108" s="280"/>
      <c r="AP108" s="281"/>
      <c r="AQ108" s="135"/>
      <c r="AR108" s="58"/>
      <c r="AS108" s="212"/>
      <c r="AT108" s="282"/>
      <c r="AU108" s="282"/>
      <c r="AV108" s="282"/>
      <c r="AW108" s="282"/>
      <c r="AX108" s="282"/>
      <c r="AY108" s="282"/>
      <c r="AZ108" s="282"/>
      <c r="BA108" s="282"/>
      <c r="BB108" s="282"/>
      <c r="BC108" s="282"/>
      <c r="BD108" s="282"/>
      <c r="BE108" s="282"/>
      <c r="BF108" s="282"/>
      <c r="BG108" s="14"/>
      <c r="BH108" s="14"/>
      <c r="BI108" s="54"/>
      <c r="BJ108" s="54"/>
      <c r="BK108" s="54"/>
      <c r="BL108" s="12"/>
      <c r="BM108" s="54"/>
      <c r="BN108" s="54"/>
      <c r="BO108" s="318"/>
      <c r="BP108" s="318"/>
      <c r="BQ108" s="318"/>
      <c r="BR108" s="319"/>
      <c r="BS108" s="319"/>
      <c r="BT108" s="319"/>
      <c r="BU108" s="319"/>
      <c r="BV108" s="319"/>
      <c r="BW108" s="319"/>
      <c r="BX108" s="319"/>
      <c r="BY108" s="319"/>
    </row>
    <row r="109" spans="1:97" ht="24" customHeight="1" x14ac:dyDescent="0.2">
      <c r="A109" s="85">
        <v>44143</v>
      </c>
      <c r="B109" s="217"/>
      <c r="C109" s="46"/>
      <c r="D109" s="46" t="s">
        <v>7</v>
      </c>
      <c r="E109" s="46" t="e">
        <f t="shared" si="57"/>
        <v>#REF!</v>
      </c>
      <c r="F109" s="202" t="e">
        <f>#REF!</f>
        <v>#REF!</v>
      </c>
      <c r="G109" s="202" t="e">
        <f>#REF!</f>
        <v>#REF!</v>
      </c>
      <c r="H109" s="202" t="e">
        <f>#REF!</f>
        <v>#REF!</v>
      </c>
      <c r="I109" s="202"/>
      <c r="J109" s="202"/>
      <c r="K109" s="202"/>
      <c r="L109" s="202"/>
      <c r="M109" s="202"/>
      <c r="N109" s="202"/>
      <c r="O109" s="191"/>
      <c r="P109" s="80" t="e">
        <f t="shared" si="58"/>
        <v>#REF!</v>
      </c>
      <c r="Q109" s="80" t="e">
        <f t="shared" si="59"/>
        <v>#REF!</v>
      </c>
      <c r="R109" s="79" t="e">
        <f t="shared" si="60"/>
        <v>#REF!</v>
      </c>
      <c r="S109" s="79" t="e">
        <f t="shared" si="61"/>
        <v>#REF!</v>
      </c>
      <c r="T109" s="79"/>
      <c r="U109" s="79" t="e">
        <f t="shared" si="62"/>
        <v>#REF!</v>
      </c>
      <c r="V109" s="58">
        <f t="shared" si="66"/>
        <v>44143</v>
      </c>
      <c r="W109" s="46" t="s">
        <v>7</v>
      </c>
      <c r="X109" s="272" t="e">
        <f t="shared" si="63"/>
        <v>#DIV/0!</v>
      </c>
      <c r="Y109" s="196"/>
      <c r="Z109" s="196"/>
      <c r="AA109" s="196"/>
      <c r="AB109" s="279"/>
      <c r="AC109" s="279"/>
      <c r="AD109" s="279"/>
      <c r="AE109" s="279"/>
      <c r="AF109" s="279"/>
      <c r="AG109" s="279"/>
      <c r="AH109" s="279"/>
      <c r="AI109" s="51"/>
      <c r="AJ109" s="51"/>
      <c r="AK109" s="51"/>
      <c r="AL109" s="51"/>
      <c r="AM109" s="47" t="e">
        <f t="shared" si="64"/>
        <v>#DIV/0!</v>
      </c>
      <c r="AN109" s="47" t="e">
        <f t="shared" si="65"/>
        <v>#DIV/0!</v>
      </c>
      <c r="AO109" s="280"/>
      <c r="AP109" s="281"/>
      <c r="AQ109" s="135"/>
      <c r="AR109" s="58"/>
      <c r="AS109" s="212"/>
      <c r="AT109" s="282"/>
      <c r="AU109" s="282"/>
      <c r="AV109" s="282"/>
      <c r="AW109" s="282"/>
      <c r="AX109" s="282"/>
      <c r="AY109" s="282"/>
      <c r="AZ109" s="282"/>
      <c r="BA109" s="282"/>
      <c r="BB109" s="282"/>
      <c r="BC109" s="282"/>
      <c r="BD109" s="282"/>
      <c r="BE109" s="282"/>
      <c r="BF109" s="282"/>
      <c r="BG109" s="14"/>
      <c r="BH109" s="14"/>
      <c r="BI109" s="54"/>
      <c r="BJ109" s="54"/>
      <c r="BK109" s="54"/>
      <c r="BL109" s="12"/>
      <c r="BM109" s="54"/>
      <c r="BN109" s="54"/>
      <c r="BO109" s="318"/>
      <c r="BP109" s="318"/>
      <c r="BQ109" s="318"/>
      <c r="BR109" s="319"/>
      <c r="BS109" s="319"/>
      <c r="BT109" s="319"/>
      <c r="BU109" s="319"/>
      <c r="BV109" s="319"/>
      <c r="BW109" s="319"/>
      <c r="BX109" s="319"/>
      <c r="BY109" s="319"/>
      <c r="CO109" s="25"/>
      <c r="CP109" s="33"/>
      <c r="CQ109" s="33"/>
      <c r="CR109" s="33"/>
      <c r="CS109" s="33"/>
    </row>
    <row r="110" spans="1:97" ht="24" customHeight="1" x14ac:dyDescent="0.2">
      <c r="A110" s="85">
        <v>44144</v>
      </c>
      <c r="B110" s="217"/>
      <c r="C110" s="46"/>
      <c r="D110" s="46" t="s">
        <v>7</v>
      </c>
      <c r="E110" s="46" t="e">
        <f t="shared" si="57"/>
        <v>#REF!</v>
      </c>
      <c r="F110" s="202" t="e">
        <f>#REF!</f>
        <v>#REF!</v>
      </c>
      <c r="G110" s="202" t="e">
        <f>#REF!</f>
        <v>#REF!</v>
      </c>
      <c r="H110" s="202" t="e">
        <f>#REF!</f>
        <v>#REF!</v>
      </c>
      <c r="I110" s="202"/>
      <c r="J110" s="202"/>
      <c r="K110" s="202"/>
      <c r="L110" s="202"/>
      <c r="M110" s="202"/>
      <c r="N110" s="202"/>
      <c r="O110" s="191"/>
      <c r="P110" s="80" t="e">
        <f t="shared" si="58"/>
        <v>#REF!</v>
      </c>
      <c r="Q110" s="80" t="e">
        <f t="shared" si="59"/>
        <v>#REF!</v>
      </c>
      <c r="R110" s="79" t="e">
        <f t="shared" si="60"/>
        <v>#REF!</v>
      </c>
      <c r="S110" s="79" t="e">
        <f t="shared" si="61"/>
        <v>#REF!</v>
      </c>
      <c r="T110" s="79"/>
      <c r="U110" s="79" t="e">
        <f t="shared" si="62"/>
        <v>#REF!</v>
      </c>
      <c r="V110" s="58">
        <f t="shared" si="66"/>
        <v>44144</v>
      </c>
      <c r="W110" s="46" t="s">
        <v>7</v>
      </c>
      <c r="X110" s="272" t="e">
        <f t="shared" si="63"/>
        <v>#DIV/0!</v>
      </c>
      <c r="Y110" s="196"/>
      <c r="Z110" s="196"/>
      <c r="AA110" s="196"/>
      <c r="AB110" s="279"/>
      <c r="AC110" s="279"/>
      <c r="AD110" s="279"/>
      <c r="AE110" s="279"/>
      <c r="AF110" s="279"/>
      <c r="AG110" s="279"/>
      <c r="AH110" s="279"/>
      <c r="AI110" s="51"/>
      <c r="AJ110" s="51"/>
      <c r="AK110" s="51"/>
      <c r="AL110" s="51"/>
      <c r="AM110" s="47" t="e">
        <f t="shared" si="64"/>
        <v>#DIV/0!</v>
      </c>
      <c r="AN110" s="47" t="e">
        <f t="shared" si="65"/>
        <v>#DIV/0!</v>
      </c>
      <c r="AO110" s="280"/>
      <c r="AP110" s="281"/>
      <c r="AQ110" s="135"/>
      <c r="AR110" s="58"/>
      <c r="AS110" s="212"/>
      <c r="AT110" s="282"/>
      <c r="AU110" s="282"/>
      <c r="AV110" s="282"/>
      <c r="AW110" s="282"/>
      <c r="AX110" s="282"/>
      <c r="AY110" s="282"/>
      <c r="AZ110" s="282"/>
      <c r="BA110" s="282"/>
      <c r="BB110" s="282"/>
      <c r="BC110" s="282"/>
      <c r="BD110" s="282"/>
      <c r="BE110" s="282"/>
      <c r="BF110" s="282"/>
      <c r="BG110" s="14"/>
      <c r="BH110" s="14"/>
      <c r="BI110" s="54"/>
      <c r="BJ110" s="54"/>
      <c r="BK110" s="54"/>
      <c r="BL110" s="12"/>
      <c r="BM110" s="54"/>
      <c r="BN110" s="54"/>
      <c r="BO110" s="318"/>
      <c r="BP110" s="318"/>
      <c r="BQ110" s="318"/>
      <c r="BR110" s="319"/>
      <c r="BS110" s="319"/>
      <c r="BT110" s="319"/>
      <c r="BU110" s="319"/>
      <c r="BV110" s="319"/>
      <c r="BW110" s="319"/>
      <c r="BX110" s="319"/>
      <c r="BY110" s="319"/>
      <c r="CO110" s="25"/>
      <c r="CP110" s="33"/>
      <c r="CQ110" s="33"/>
      <c r="CR110" s="33"/>
      <c r="CS110" s="33"/>
    </row>
    <row r="111" spans="1:97" ht="24" customHeight="1" x14ac:dyDescent="0.2">
      <c r="A111" s="85">
        <v>44145</v>
      </c>
      <c r="B111" s="217"/>
      <c r="C111" s="46"/>
      <c r="D111" s="46" t="s">
        <v>7</v>
      </c>
      <c r="E111" s="46" t="e">
        <f t="shared" si="57"/>
        <v>#REF!</v>
      </c>
      <c r="F111" s="202" t="e">
        <f>#REF!</f>
        <v>#REF!</v>
      </c>
      <c r="G111" s="202" t="e">
        <f>#REF!</f>
        <v>#REF!</v>
      </c>
      <c r="H111" s="202" t="e">
        <f>#REF!</f>
        <v>#REF!</v>
      </c>
      <c r="I111" s="202"/>
      <c r="J111" s="202"/>
      <c r="K111" s="202"/>
      <c r="L111" s="202"/>
      <c r="M111" s="202"/>
      <c r="N111" s="202"/>
      <c r="O111" s="191"/>
      <c r="P111" s="80" t="e">
        <f t="shared" si="58"/>
        <v>#REF!</v>
      </c>
      <c r="Q111" s="80" t="e">
        <f t="shared" si="59"/>
        <v>#REF!</v>
      </c>
      <c r="R111" s="79" t="e">
        <f t="shared" si="60"/>
        <v>#REF!</v>
      </c>
      <c r="S111" s="79" t="e">
        <f t="shared" si="61"/>
        <v>#REF!</v>
      </c>
      <c r="T111" s="79"/>
      <c r="U111" s="79" t="e">
        <f t="shared" si="62"/>
        <v>#REF!</v>
      </c>
      <c r="V111" s="58">
        <f t="shared" si="66"/>
        <v>44145</v>
      </c>
      <c r="W111" s="46" t="s">
        <v>7</v>
      </c>
      <c r="X111" s="272" t="e">
        <f t="shared" si="63"/>
        <v>#DIV/0!</v>
      </c>
      <c r="Y111" s="196"/>
      <c r="Z111" s="196"/>
      <c r="AA111" s="196"/>
      <c r="AB111" s="279"/>
      <c r="AC111" s="279"/>
      <c r="AD111" s="279"/>
      <c r="AE111" s="279"/>
      <c r="AF111" s="279"/>
      <c r="AG111" s="279"/>
      <c r="AH111" s="279"/>
      <c r="AI111" s="51"/>
      <c r="AJ111" s="51"/>
      <c r="AK111" s="51"/>
      <c r="AL111" s="51"/>
      <c r="AM111" s="47" t="e">
        <f t="shared" si="64"/>
        <v>#DIV/0!</v>
      </c>
      <c r="AN111" s="47" t="e">
        <f t="shared" si="65"/>
        <v>#DIV/0!</v>
      </c>
      <c r="AO111" s="280"/>
      <c r="AP111" s="281"/>
      <c r="AQ111" s="135"/>
      <c r="AR111" s="58"/>
      <c r="AS111" s="212"/>
      <c r="AT111" s="282"/>
      <c r="AU111" s="282"/>
      <c r="AV111" s="282"/>
      <c r="AW111" s="282"/>
      <c r="AX111" s="282"/>
      <c r="AY111" s="282"/>
      <c r="AZ111" s="282"/>
      <c r="BA111" s="282"/>
      <c r="BB111" s="282"/>
      <c r="BC111" s="282"/>
      <c r="BD111" s="282"/>
      <c r="BE111" s="282"/>
      <c r="BF111" s="282"/>
      <c r="BG111" s="14"/>
      <c r="BH111" s="14"/>
      <c r="BI111" s="54"/>
      <c r="BJ111" s="54"/>
      <c r="BK111" s="54"/>
      <c r="BL111" s="12"/>
      <c r="BM111" s="54"/>
      <c r="BN111" s="54"/>
      <c r="BO111" s="318"/>
      <c r="BP111" s="318"/>
      <c r="BQ111" s="318"/>
      <c r="BR111" s="319"/>
      <c r="BS111" s="319"/>
      <c r="BT111" s="319"/>
      <c r="BU111" s="319"/>
      <c r="BV111" s="319"/>
      <c r="BW111" s="319"/>
      <c r="BX111" s="319"/>
      <c r="BY111" s="319"/>
      <c r="CO111" s="25"/>
      <c r="CP111" s="33"/>
      <c r="CQ111" s="33"/>
      <c r="CR111" s="33"/>
      <c r="CS111" s="33"/>
    </row>
    <row r="112" spans="1:97" ht="26.25" customHeight="1" x14ac:dyDescent="0.2">
      <c r="A112" s="85">
        <v>44146</v>
      </c>
      <c r="B112" s="217"/>
      <c r="C112" s="46"/>
      <c r="D112" s="46" t="s">
        <v>7</v>
      </c>
      <c r="E112" s="46" t="e">
        <f t="shared" si="57"/>
        <v>#REF!</v>
      </c>
      <c r="F112" s="202" t="e">
        <f>#REF!</f>
        <v>#REF!</v>
      </c>
      <c r="G112" s="202" t="e">
        <f>#REF!</f>
        <v>#REF!</v>
      </c>
      <c r="H112" s="202" t="e">
        <f>#REF!</f>
        <v>#REF!</v>
      </c>
      <c r="I112" s="202"/>
      <c r="J112" s="202"/>
      <c r="K112" s="202"/>
      <c r="L112" s="202"/>
      <c r="M112" s="202"/>
      <c r="N112" s="202"/>
      <c r="O112" s="191"/>
      <c r="P112" s="80" t="e">
        <f t="shared" si="58"/>
        <v>#REF!</v>
      </c>
      <c r="Q112" s="80" t="e">
        <f t="shared" si="59"/>
        <v>#REF!</v>
      </c>
      <c r="R112" s="79" t="e">
        <f t="shared" si="60"/>
        <v>#REF!</v>
      </c>
      <c r="S112" s="79" t="e">
        <f t="shared" si="61"/>
        <v>#REF!</v>
      </c>
      <c r="T112" s="79"/>
      <c r="U112" s="79" t="e">
        <f t="shared" si="62"/>
        <v>#REF!</v>
      </c>
      <c r="V112" s="58">
        <f t="shared" si="66"/>
        <v>44146</v>
      </c>
      <c r="W112" s="46" t="s">
        <v>7</v>
      </c>
      <c r="X112" s="272" t="e">
        <f t="shared" si="63"/>
        <v>#DIV/0!</v>
      </c>
      <c r="Y112" s="196"/>
      <c r="Z112" s="196"/>
      <c r="AA112" s="196"/>
      <c r="AB112" s="279"/>
      <c r="AC112" s="279"/>
      <c r="AD112" s="279"/>
      <c r="AE112" s="279"/>
      <c r="AF112" s="279"/>
      <c r="AG112" s="279"/>
      <c r="AH112" s="279"/>
      <c r="AI112" s="51"/>
      <c r="AJ112" s="51"/>
      <c r="AK112" s="51"/>
      <c r="AL112" s="51"/>
      <c r="AM112" s="47" t="e">
        <f t="shared" si="64"/>
        <v>#DIV/0!</v>
      </c>
      <c r="AN112" s="47" t="e">
        <f t="shared" si="65"/>
        <v>#DIV/0!</v>
      </c>
      <c r="AO112" s="280"/>
      <c r="AP112" s="281"/>
      <c r="AQ112" s="135"/>
      <c r="AR112" s="58"/>
      <c r="AS112" s="212"/>
      <c r="AT112" s="282"/>
      <c r="AU112" s="282"/>
      <c r="AV112" s="282"/>
      <c r="AW112" s="282"/>
      <c r="AX112" s="282"/>
      <c r="AY112" s="282"/>
      <c r="AZ112" s="282"/>
      <c r="BA112" s="282"/>
      <c r="BB112" s="282"/>
      <c r="BC112" s="282"/>
      <c r="BD112" s="282"/>
      <c r="BE112" s="282"/>
      <c r="BF112" s="282"/>
      <c r="BG112" s="14"/>
      <c r="BH112" s="14"/>
      <c r="BI112" s="54"/>
      <c r="BJ112" s="54"/>
      <c r="BK112" s="54"/>
      <c r="BL112" s="12"/>
      <c r="BM112" s="54"/>
      <c r="BN112" s="54"/>
      <c r="BO112" s="318"/>
      <c r="BP112" s="318"/>
      <c r="BQ112" s="318"/>
      <c r="BR112" s="319"/>
      <c r="BS112" s="319"/>
      <c r="BT112" s="319"/>
      <c r="BU112" s="319"/>
      <c r="BV112" s="319"/>
      <c r="BW112" s="319"/>
      <c r="BX112" s="319"/>
      <c r="BY112" s="319"/>
      <c r="CO112" s="25"/>
      <c r="CP112" s="33"/>
      <c r="CQ112" s="33"/>
      <c r="CR112" s="33"/>
      <c r="CS112" s="33"/>
    </row>
    <row r="113" spans="1:97" ht="26.25" customHeight="1" x14ac:dyDescent="0.2">
      <c r="A113" s="85">
        <v>44147</v>
      </c>
      <c r="B113" s="217"/>
      <c r="C113" s="46"/>
      <c r="D113" s="46" t="s">
        <v>7</v>
      </c>
      <c r="E113" s="46" t="e">
        <f t="shared" si="57"/>
        <v>#REF!</v>
      </c>
      <c r="F113" s="202" t="e">
        <f>#REF!</f>
        <v>#REF!</v>
      </c>
      <c r="G113" s="202" t="e">
        <f>#REF!</f>
        <v>#REF!</v>
      </c>
      <c r="H113" s="202" t="e">
        <f>#REF!</f>
        <v>#REF!</v>
      </c>
      <c r="I113" s="202"/>
      <c r="J113" s="202"/>
      <c r="K113" s="202"/>
      <c r="L113" s="202"/>
      <c r="M113" s="202"/>
      <c r="N113" s="202"/>
      <c r="O113" s="191"/>
      <c r="P113" s="80" t="e">
        <f t="shared" si="58"/>
        <v>#REF!</v>
      </c>
      <c r="Q113" s="80" t="e">
        <f t="shared" si="59"/>
        <v>#REF!</v>
      </c>
      <c r="R113" s="79" t="e">
        <f t="shared" si="60"/>
        <v>#REF!</v>
      </c>
      <c r="S113" s="79" t="e">
        <f t="shared" si="61"/>
        <v>#REF!</v>
      </c>
      <c r="T113" s="79"/>
      <c r="U113" s="79" t="e">
        <f t="shared" si="62"/>
        <v>#REF!</v>
      </c>
      <c r="V113" s="58">
        <f t="shared" si="66"/>
        <v>44147</v>
      </c>
      <c r="W113" s="46" t="s">
        <v>7</v>
      </c>
      <c r="X113" s="272" t="e">
        <f t="shared" si="63"/>
        <v>#DIV/0!</v>
      </c>
      <c r="Y113" s="196"/>
      <c r="Z113" s="196"/>
      <c r="AA113" s="196"/>
      <c r="AB113" s="279"/>
      <c r="AC113" s="279"/>
      <c r="AD113" s="279"/>
      <c r="AE113" s="279"/>
      <c r="AF113" s="279"/>
      <c r="AG113" s="279"/>
      <c r="AH113" s="279"/>
      <c r="AI113" s="51"/>
      <c r="AJ113" s="51"/>
      <c r="AK113" s="51"/>
      <c r="AL113" s="51"/>
      <c r="AM113" s="47" t="e">
        <f t="shared" si="64"/>
        <v>#DIV/0!</v>
      </c>
      <c r="AN113" s="47" t="e">
        <f t="shared" si="65"/>
        <v>#DIV/0!</v>
      </c>
      <c r="AO113" s="280"/>
      <c r="AP113" s="281"/>
      <c r="AQ113" s="135"/>
      <c r="AR113" s="58"/>
      <c r="AS113" s="212"/>
      <c r="AT113" s="282"/>
      <c r="AU113" s="282"/>
      <c r="AV113" s="282"/>
      <c r="AW113" s="282"/>
      <c r="AX113" s="282"/>
      <c r="AY113" s="282"/>
      <c r="AZ113" s="282"/>
      <c r="BA113" s="282"/>
      <c r="BB113" s="282"/>
      <c r="BC113" s="282"/>
      <c r="BD113" s="282"/>
      <c r="BE113" s="282"/>
      <c r="BF113" s="282"/>
      <c r="BG113" s="14"/>
      <c r="BH113" s="14"/>
      <c r="BI113" s="54"/>
      <c r="BJ113" s="54"/>
      <c r="BK113" s="54"/>
      <c r="BL113" s="12"/>
      <c r="BM113" s="54"/>
      <c r="BN113" s="54"/>
      <c r="BO113" s="318"/>
      <c r="BP113" s="318"/>
      <c r="BQ113" s="318"/>
      <c r="BR113" s="319"/>
      <c r="BS113" s="319"/>
      <c r="BT113" s="319"/>
      <c r="BU113" s="319"/>
      <c r="BV113" s="319"/>
      <c r="BW113" s="319"/>
      <c r="BX113" s="319"/>
      <c r="BY113" s="319"/>
      <c r="CO113" s="25"/>
      <c r="CP113" s="33"/>
      <c r="CQ113" s="33"/>
      <c r="CR113" s="33"/>
      <c r="CS113" s="33"/>
    </row>
    <row r="114" spans="1:97" ht="26.25" customHeight="1" x14ac:dyDescent="0.2">
      <c r="A114" s="85">
        <v>44148</v>
      </c>
      <c r="B114" s="217"/>
      <c r="C114" s="46"/>
      <c r="D114" s="46" t="s">
        <v>7</v>
      </c>
      <c r="E114" s="46" t="e">
        <f t="shared" si="57"/>
        <v>#REF!</v>
      </c>
      <c r="F114" s="202" t="e">
        <f>#REF!</f>
        <v>#REF!</v>
      </c>
      <c r="G114" s="202" t="e">
        <f>#REF!</f>
        <v>#REF!</v>
      </c>
      <c r="H114" s="202" t="e">
        <f>#REF!</f>
        <v>#REF!</v>
      </c>
      <c r="I114" s="202"/>
      <c r="J114" s="202"/>
      <c r="K114" s="202"/>
      <c r="L114" s="202"/>
      <c r="M114" s="202"/>
      <c r="N114" s="202"/>
      <c r="O114" s="191"/>
      <c r="P114" s="80" t="e">
        <f t="shared" si="58"/>
        <v>#REF!</v>
      </c>
      <c r="Q114" s="80" t="e">
        <f t="shared" si="59"/>
        <v>#REF!</v>
      </c>
      <c r="R114" s="79" t="e">
        <f t="shared" si="60"/>
        <v>#REF!</v>
      </c>
      <c r="S114" s="79" t="e">
        <f t="shared" si="61"/>
        <v>#REF!</v>
      </c>
      <c r="T114" s="79"/>
      <c r="U114" s="79" t="e">
        <f t="shared" si="62"/>
        <v>#REF!</v>
      </c>
      <c r="V114" s="58">
        <f t="shared" si="66"/>
        <v>44148</v>
      </c>
      <c r="W114" s="46" t="s">
        <v>7</v>
      </c>
      <c r="X114" s="272" t="e">
        <f t="shared" si="63"/>
        <v>#DIV/0!</v>
      </c>
      <c r="Y114" s="196"/>
      <c r="Z114" s="196"/>
      <c r="AA114" s="196"/>
      <c r="AB114" s="279"/>
      <c r="AC114" s="279"/>
      <c r="AD114" s="279"/>
      <c r="AE114" s="279"/>
      <c r="AF114" s="279"/>
      <c r="AG114" s="279"/>
      <c r="AH114" s="279"/>
      <c r="AI114" s="51"/>
      <c r="AJ114" s="51"/>
      <c r="AK114" s="51"/>
      <c r="AL114" s="51"/>
      <c r="AM114" s="47" t="e">
        <f t="shared" si="64"/>
        <v>#DIV/0!</v>
      </c>
      <c r="AN114" s="47" t="e">
        <f t="shared" si="65"/>
        <v>#DIV/0!</v>
      </c>
      <c r="AO114" s="280"/>
      <c r="AP114" s="281"/>
      <c r="AQ114" s="135"/>
      <c r="AR114" s="58"/>
      <c r="AS114" s="212"/>
      <c r="AT114" s="282"/>
      <c r="AU114" s="282"/>
      <c r="AV114" s="282"/>
      <c r="AW114" s="282"/>
      <c r="AX114" s="282"/>
      <c r="AY114" s="282"/>
      <c r="AZ114" s="282"/>
      <c r="BA114" s="282"/>
      <c r="BB114" s="282"/>
      <c r="BC114" s="282"/>
      <c r="BD114" s="282"/>
      <c r="BE114" s="282"/>
      <c r="BF114" s="282"/>
      <c r="BG114" s="14"/>
      <c r="BH114" s="14"/>
      <c r="BI114" s="54"/>
      <c r="BJ114" s="54"/>
      <c r="BK114" s="54"/>
      <c r="BL114" s="12"/>
      <c r="BM114" s="54"/>
      <c r="BN114" s="54"/>
      <c r="BO114" s="318"/>
      <c r="BP114" s="318"/>
      <c r="BQ114" s="318"/>
      <c r="BR114" s="319"/>
      <c r="BS114" s="319"/>
      <c r="BT114" s="319"/>
      <c r="BU114" s="319"/>
      <c r="BV114" s="319"/>
      <c r="BW114" s="319"/>
      <c r="BX114" s="319"/>
      <c r="BY114" s="319"/>
      <c r="CO114" s="25"/>
      <c r="CP114" s="33"/>
      <c r="CQ114" s="33"/>
      <c r="CR114" s="33"/>
      <c r="CS114" s="33"/>
    </row>
    <row r="115" spans="1:97" ht="26.25" customHeight="1" x14ac:dyDescent="0.2">
      <c r="A115" s="85">
        <v>44149</v>
      </c>
      <c r="B115" s="217"/>
      <c r="C115" s="46"/>
      <c r="D115" s="46" t="s">
        <v>7</v>
      </c>
      <c r="E115" s="46" t="e">
        <f t="shared" si="57"/>
        <v>#REF!</v>
      </c>
      <c r="F115" s="202" t="e">
        <f>#REF!</f>
        <v>#REF!</v>
      </c>
      <c r="G115" s="202" t="e">
        <f>#REF!</f>
        <v>#REF!</v>
      </c>
      <c r="H115" s="202" t="e">
        <f>#REF!</f>
        <v>#REF!</v>
      </c>
      <c r="I115" s="202"/>
      <c r="J115" s="202"/>
      <c r="K115" s="202"/>
      <c r="L115" s="202"/>
      <c r="M115" s="202"/>
      <c r="N115" s="202"/>
      <c r="O115" s="191"/>
      <c r="P115" s="80" t="e">
        <f t="shared" si="58"/>
        <v>#REF!</v>
      </c>
      <c r="Q115" s="80" t="e">
        <f t="shared" si="59"/>
        <v>#REF!</v>
      </c>
      <c r="R115" s="79" t="e">
        <f t="shared" si="60"/>
        <v>#REF!</v>
      </c>
      <c r="S115" s="79" t="e">
        <f t="shared" si="61"/>
        <v>#REF!</v>
      </c>
      <c r="T115" s="79"/>
      <c r="U115" s="79" t="e">
        <f t="shared" si="62"/>
        <v>#REF!</v>
      </c>
      <c r="V115" s="58">
        <f t="shared" si="66"/>
        <v>44149</v>
      </c>
      <c r="W115" s="46" t="s">
        <v>7</v>
      </c>
      <c r="X115" s="272" t="e">
        <f t="shared" si="63"/>
        <v>#DIV/0!</v>
      </c>
      <c r="Y115" s="196"/>
      <c r="Z115" s="196"/>
      <c r="AA115" s="196"/>
      <c r="AB115" s="279"/>
      <c r="AC115" s="279"/>
      <c r="AD115" s="279"/>
      <c r="AE115" s="279"/>
      <c r="AF115" s="279"/>
      <c r="AG115" s="279"/>
      <c r="AH115" s="279"/>
      <c r="AI115" s="51"/>
      <c r="AJ115" s="51"/>
      <c r="AK115" s="51"/>
      <c r="AL115" s="51"/>
      <c r="AM115" s="47" t="e">
        <f t="shared" si="64"/>
        <v>#DIV/0!</v>
      </c>
      <c r="AN115" s="47" t="e">
        <f t="shared" si="65"/>
        <v>#DIV/0!</v>
      </c>
      <c r="AO115" s="280"/>
      <c r="AP115" s="281"/>
      <c r="AQ115" s="135"/>
      <c r="AR115" s="58"/>
      <c r="AS115" s="212"/>
      <c r="AT115" s="282"/>
      <c r="AU115" s="282"/>
      <c r="AV115" s="282"/>
      <c r="AW115" s="282"/>
      <c r="AX115" s="282"/>
      <c r="AY115" s="282"/>
      <c r="AZ115" s="282"/>
      <c r="BA115" s="282"/>
      <c r="BB115" s="282"/>
      <c r="BC115" s="282"/>
      <c r="BD115" s="282"/>
      <c r="BE115" s="282"/>
      <c r="BF115" s="282"/>
      <c r="BG115" s="14"/>
      <c r="BH115" s="14"/>
      <c r="BI115" s="54"/>
      <c r="BJ115" s="54"/>
      <c r="BK115" s="54"/>
      <c r="BL115" s="12"/>
      <c r="BM115" s="54"/>
      <c r="BN115" s="54"/>
      <c r="BO115" s="318"/>
      <c r="BP115" s="318"/>
      <c r="BQ115" s="318"/>
      <c r="BR115" s="319"/>
      <c r="BS115" s="319"/>
      <c r="BT115" s="319"/>
      <c r="BU115" s="319"/>
      <c r="BV115" s="319"/>
      <c r="BW115" s="319"/>
      <c r="BX115" s="319"/>
      <c r="BY115" s="319"/>
      <c r="CC115" s="33"/>
      <c r="CD115" s="33"/>
      <c r="CE115" s="33"/>
      <c r="CF115" s="49"/>
      <c r="CG115" s="33"/>
      <c r="CH115" s="33"/>
      <c r="CI115" s="33"/>
      <c r="CJ115" s="33"/>
      <c r="CK115" s="33"/>
      <c r="CL115" s="33"/>
      <c r="CM115" s="33"/>
      <c r="CN115" s="33"/>
      <c r="CO115" s="25"/>
      <c r="CP115" s="33"/>
      <c r="CQ115" s="33"/>
      <c r="CR115" s="33"/>
      <c r="CS115" s="33"/>
    </row>
    <row r="116" spans="1:97" ht="26.25" customHeight="1" x14ac:dyDescent="0.2">
      <c r="A116" s="85">
        <v>44150</v>
      </c>
      <c r="B116" s="217"/>
      <c r="C116" s="46"/>
      <c r="D116" s="46" t="s">
        <v>7</v>
      </c>
      <c r="E116" s="46" t="e">
        <f t="shared" si="57"/>
        <v>#REF!</v>
      </c>
      <c r="F116" s="202" t="e">
        <f>#REF!</f>
        <v>#REF!</v>
      </c>
      <c r="G116" s="202" t="e">
        <f>#REF!</f>
        <v>#REF!</v>
      </c>
      <c r="H116" s="202" t="e">
        <f>#REF!</f>
        <v>#REF!</v>
      </c>
      <c r="I116" s="202"/>
      <c r="J116" s="202"/>
      <c r="K116" s="202"/>
      <c r="L116" s="202"/>
      <c r="M116" s="202"/>
      <c r="N116" s="202"/>
      <c r="O116" s="191"/>
      <c r="P116" s="80" t="e">
        <f t="shared" si="58"/>
        <v>#REF!</v>
      </c>
      <c r="Q116" s="80" t="e">
        <f t="shared" si="59"/>
        <v>#REF!</v>
      </c>
      <c r="R116" s="79" t="e">
        <f t="shared" si="60"/>
        <v>#REF!</v>
      </c>
      <c r="S116" s="79" t="e">
        <f t="shared" si="61"/>
        <v>#REF!</v>
      </c>
      <c r="T116" s="79"/>
      <c r="U116" s="79" t="e">
        <f t="shared" si="62"/>
        <v>#REF!</v>
      </c>
      <c r="V116" s="58">
        <f t="shared" si="66"/>
        <v>44150</v>
      </c>
      <c r="W116" s="46" t="s">
        <v>7</v>
      </c>
      <c r="X116" s="272" t="e">
        <f t="shared" si="63"/>
        <v>#DIV/0!</v>
      </c>
      <c r="Y116" s="196"/>
      <c r="Z116" s="196"/>
      <c r="AA116" s="196"/>
      <c r="AB116" s="279"/>
      <c r="AC116" s="279"/>
      <c r="AD116" s="279"/>
      <c r="AE116" s="279"/>
      <c r="AF116" s="279"/>
      <c r="AG116" s="279"/>
      <c r="AH116" s="279"/>
      <c r="AI116" s="51"/>
      <c r="AJ116" s="51"/>
      <c r="AK116" s="51"/>
      <c r="AL116" s="51"/>
      <c r="AM116" s="47" t="e">
        <f t="shared" si="64"/>
        <v>#DIV/0!</v>
      </c>
      <c r="AN116" s="47" t="e">
        <f t="shared" si="65"/>
        <v>#DIV/0!</v>
      </c>
      <c r="AO116" s="280"/>
      <c r="AP116" s="281"/>
      <c r="AQ116" s="135"/>
      <c r="AR116" s="58"/>
      <c r="AS116" s="212"/>
      <c r="AT116" s="282"/>
      <c r="AU116" s="282"/>
      <c r="AV116" s="282"/>
      <c r="AW116" s="282"/>
      <c r="AX116" s="282"/>
      <c r="AY116" s="282"/>
      <c r="AZ116" s="282"/>
      <c r="BA116" s="282"/>
      <c r="BB116" s="282"/>
      <c r="BC116" s="282"/>
      <c r="BD116" s="282"/>
      <c r="BE116" s="282"/>
      <c r="BF116" s="282"/>
      <c r="BG116" s="14"/>
      <c r="BH116" s="14"/>
      <c r="BI116" s="54"/>
      <c r="BJ116" s="54"/>
      <c r="BK116" s="54"/>
      <c r="BL116" s="12"/>
      <c r="BM116" s="54"/>
      <c r="BN116" s="54"/>
      <c r="BO116" s="318"/>
      <c r="BP116" s="318"/>
      <c r="BQ116" s="318"/>
      <c r="BR116" s="319"/>
      <c r="BS116" s="319"/>
      <c r="BT116" s="319"/>
      <c r="BU116" s="319"/>
      <c r="BV116" s="319"/>
      <c r="BW116" s="319"/>
      <c r="BX116" s="319"/>
      <c r="BY116" s="319"/>
      <c r="CD116" s="1"/>
      <c r="CO116" s="25"/>
      <c r="CP116" s="33"/>
      <c r="CQ116" s="33"/>
      <c r="CR116" s="33"/>
      <c r="CS116" s="33"/>
    </row>
    <row r="117" spans="1:97" ht="26.25" customHeight="1" x14ac:dyDescent="0.2">
      <c r="A117" s="85">
        <v>44151</v>
      </c>
      <c r="B117" s="217"/>
      <c r="C117" s="46"/>
      <c r="D117" s="46" t="s">
        <v>7</v>
      </c>
      <c r="E117" s="46" t="e">
        <f t="shared" si="57"/>
        <v>#REF!</v>
      </c>
      <c r="F117" s="202" t="e">
        <f>#REF!</f>
        <v>#REF!</v>
      </c>
      <c r="G117" s="202"/>
      <c r="H117" s="202" t="e">
        <f>#REF!</f>
        <v>#REF!</v>
      </c>
      <c r="I117" s="202"/>
      <c r="J117" s="202"/>
      <c r="K117" s="202"/>
      <c r="L117" s="202"/>
      <c r="M117" s="202"/>
      <c r="N117" s="202"/>
      <c r="O117" s="191"/>
      <c r="P117" s="80" t="e">
        <f t="shared" si="58"/>
        <v>#REF!</v>
      </c>
      <c r="Q117" s="80" t="e">
        <f t="shared" si="59"/>
        <v>#REF!</v>
      </c>
      <c r="R117" s="79" t="e">
        <f t="shared" si="60"/>
        <v>#REF!</v>
      </c>
      <c r="S117" s="79" t="e">
        <f t="shared" si="61"/>
        <v>#REF!</v>
      </c>
      <c r="T117" s="79"/>
      <c r="U117" s="79" t="e">
        <f t="shared" si="62"/>
        <v>#REF!</v>
      </c>
      <c r="V117" s="58">
        <f t="shared" si="66"/>
        <v>44151</v>
      </c>
      <c r="W117" s="46" t="s">
        <v>7</v>
      </c>
      <c r="X117" s="272" t="e">
        <f t="shared" si="63"/>
        <v>#DIV/0!</v>
      </c>
      <c r="Y117" s="196"/>
      <c r="Z117" s="196"/>
      <c r="AA117" s="196"/>
      <c r="AB117" s="279"/>
      <c r="AC117" s="279"/>
      <c r="AD117" s="279"/>
      <c r="AE117" s="279"/>
      <c r="AF117" s="279"/>
      <c r="AG117" s="279"/>
      <c r="AH117" s="279"/>
      <c r="AI117" s="51"/>
      <c r="AJ117" s="51"/>
      <c r="AK117" s="51"/>
      <c r="AL117" s="51"/>
      <c r="AM117" s="47" t="e">
        <f t="shared" si="64"/>
        <v>#DIV/0!</v>
      </c>
      <c r="AN117" s="47" t="e">
        <f t="shared" si="65"/>
        <v>#DIV/0!</v>
      </c>
      <c r="AO117" s="280"/>
      <c r="AP117" s="281"/>
      <c r="AQ117" s="135"/>
      <c r="AR117" s="58"/>
      <c r="AS117" s="212"/>
      <c r="AT117" s="282"/>
      <c r="AU117" s="282"/>
      <c r="AV117" s="282"/>
      <c r="AW117" s="282"/>
      <c r="AX117" s="282"/>
      <c r="AY117" s="282"/>
      <c r="AZ117" s="282"/>
      <c r="BA117" s="282"/>
      <c r="BB117" s="282"/>
      <c r="BC117" s="282"/>
      <c r="BD117" s="282"/>
      <c r="BE117" s="282"/>
      <c r="BF117" s="282"/>
      <c r="BG117" s="14"/>
      <c r="BH117" s="14"/>
      <c r="BI117" s="54"/>
      <c r="BJ117" s="54"/>
      <c r="BK117" s="54"/>
      <c r="BL117" s="12"/>
      <c r="BM117" s="54"/>
      <c r="BN117" s="54"/>
      <c r="BO117" s="318"/>
      <c r="BP117" s="318"/>
      <c r="BQ117" s="318"/>
      <c r="BR117" s="319"/>
      <c r="BS117" s="319"/>
      <c r="BT117" s="319"/>
      <c r="BU117" s="319"/>
      <c r="BV117" s="319"/>
      <c r="BW117" s="319"/>
      <c r="BX117" s="319"/>
      <c r="BY117" s="319"/>
      <c r="CD117" s="1"/>
      <c r="CO117" s="25"/>
      <c r="CP117" s="33"/>
      <c r="CQ117" s="33"/>
      <c r="CR117" s="33"/>
      <c r="CS117" s="33"/>
    </row>
    <row r="118" spans="1:97" ht="26.25" customHeight="1" x14ac:dyDescent="0.2">
      <c r="A118" s="85">
        <v>44152</v>
      </c>
      <c r="B118" s="217"/>
      <c r="C118" s="46"/>
      <c r="D118" s="46" t="s">
        <v>7</v>
      </c>
      <c r="E118" s="46" t="e">
        <f t="shared" si="57"/>
        <v>#REF!</v>
      </c>
      <c r="F118" s="202" t="e">
        <f>#REF!</f>
        <v>#REF!</v>
      </c>
      <c r="G118" s="202" t="e">
        <f>#REF!</f>
        <v>#REF!</v>
      </c>
      <c r="H118" s="202"/>
      <c r="I118" s="202"/>
      <c r="J118" s="202"/>
      <c r="K118" s="202"/>
      <c r="L118" s="202"/>
      <c r="M118" s="202"/>
      <c r="N118" s="202"/>
      <c r="O118" s="191"/>
      <c r="P118" s="80" t="e">
        <f t="shared" si="58"/>
        <v>#REF!</v>
      </c>
      <c r="Q118" s="80" t="e">
        <f t="shared" si="59"/>
        <v>#REF!</v>
      </c>
      <c r="R118" s="79" t="e">
        <f t="shared" si="60"/>
        <v>#REF!</v>
      </c>
      <c r="S118" s="79" t="e">
        <f t="shared" si="61"/>
        <v>#REF!</v>
      </c>
      <c r="T118" s="79"/>
      <c r="U118" s="79" t="e">
        <f t="shared" si="62"/>
        <v>#REF!</v>
      </c>
      <c r="V118" s="58">
        <f t="shared" si="66"/>
        <v>44152</v>
      </c>
      <c r="W118" s="46" t="s">
        <v>7</v>
      </c>
      <c r="X118" s="272" t="e">
        <f t="shared" si="63"/>
        <v>#DIV/0!</v>
      </c>
      <c r="Y118" s="196"/>
      <c r="Z118" s="196"/>
      <c r="AA118" s="196"/>
      <c r="AB118" s="279"/>
      <c r="AC118" s="279"/>
      <c r="AD118" s="279"/>
      <c r="AE118" s="279"/>
      <c r="AF118" s="279"/>
      <c r="AG118" s="279"/>
      <c r="AH118" s="279"/>
      <c r="AI118" s="51"/>
      <c r="AJ118" s="51"/>
      <c r="AK118" s="51"/>
      <c r="AL118" s="51"/>
      <c r="AM118" s="47" t="e">
        <f t="shared" si="64"/>
        <v>#DIV/0!</v>
      </c>
      <c r="AN118" s="47" t="e">
        <f t="shared" si="65"/>
        <v>#DIV/0!</v>
      </c>
      <c r="AO118" s="280"/>
      <c r="AP118" s="281"/>
      <c r="AQ118" s="135"/>
      <c r="AR118" s="58"/>
      <c r="AS118" s="212"/>
      <c r="AT118" s="282"/>
      <c r="AU118" s="282"/>
      <c r="AV118" s="282"/>
      <c r="AW118" s="282"/>
      <c r="AX118" s="282"/>
      <c r="AY118" s="282"/>
      <c r="AZ118" s="282"/>
      <c r="BA118" s="282"/>
      <c r="BB118" s="282"/>
      <c r="BC118" s="282"/>
      <c r="BD118" s="282"/>
      <c r="BE118" s="282"/>
      <c r="BF118" s="282"/>
      <c r="BG118" s="14"/>
      <c r="BH118" s="14"/>
      <c r="BI118" s="54"/>
      <c r="BJ118" s="54"/>
      <c r="BK118" s="54"/>
      <c r="BL118" s="12"/>
      <c r="BM118" s="54"/>
      <c r="BN118" s="54"/>
      <c r="BO118" s="318"/>
      <c r="BP118" s="318"/>
      <c r="BQ118" s="318"/>
      <c r="BR118" s="319"/>
      <c r="BS118" s="319"/>
      <c r="BT118" s="319"/>
      <c r="BU118" s="319"/>
      <c r="BV118" s="319"/>
      <c r="BW118" s="319"/>
      <c r="BX118" s="319"/>
      <c r="BY118" s="319"/>
      <c r="CC118" s="25"/>
      <c r="CD118" s="10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33"/>
      <c r="CQ118" s="33"/>
      <c r="CR118" s="33"/>
      <c r="CS118" s="33"/>
    </row>
    <row r="119" spans="1:97" ht="26.25" customHeight="1" x14ac:dyDescent="0.2">
      <c r="A119" s="85">
        <v>44153</v>
      </c>
      <c r="B119" s="217"/>
      <c r="C119" s="46"/>
      <c r="D119" s="46" t="s">
        <v>7</v>
      </c>
      <c r="E119" s="46" t="e">
        <f t="shared" si="57"/>
        <v>#REF!</v>
      </c>
      <c r="F119" s="202" t="e">
        <f>#REF!</f>
        <v>#REF!</v>
      </c>
      <c r="G119" s="202" t="e">
        <f>#REF!</f>
        <v>#REF!</v>
      </c>
      <c r="H119" s="202" t="e">
        <f>#REF!</f>
        <v>#REF!</v>
      </c>
      <c r="I119" s="202"/>
      <c r="J119" s="202"/>
      <c r="K119" s="202"/>
      <c r="L119" s="202"/>
      <c r="M119" s="202"/>
      <c r="N119" s="202"/>
      <c r="O119" s="191"/>
      <c r="P119" s="80" t="e">
        <f t="shared" si="58"/>
        <v>#REF!</v>
      </c>
      <c r="Q119" s="80" t="e">
        <f t="shared" si="59"/>
        <v>#REF!</v>
      </c>
      <c r="R119" s="79" t="e">
        <f t="shared" si="60"/>
        <v>#REF!</v>
      </c>
      <c r="S119" s="79" t="e">
        <f t="shared" si="61"/>
        <v>#REF!</v>
      </c>
      <c r="T119" s="79"/>
      <c r="U119" s="79" t="e">
        <f t="shared" si="62"/>
        <v>#REF!</v>
      </c>
      <c r="V119" s="58">
        <f t="shared" si="66"/>
        <v>44153</v>
      </c>
      <c r="W119" s="46" t="s">
        <v>7</v>
      </c>
      <c r="X119" s="272" t="e">
        <f t="shared" si="63"/>
        <v>#DIV/0!</v>
      </c>
      <c r="Y119" s="196"/>
      <c r="Z119" s="196"/>
      <c r="AA119" s="196"/>
      <c r="AB119" s="279"/>
      <c r="AC119" s="279"/>
      <c r="AD119" s="279"/>
      <c r="AE119" s="279"/>
      <c r="AF119" s="279"/>
      <c r="AG119" s="279"/>
      <c r="AH119" s="279"/>
      <c r="AI119" s="51"/>
      <c r="AJ119" s="51"/>
      <c r="AK119" s="51"/>
      <c r="AL119" s="51"/>
      <c r="AM119" s="47" t="e">
        <f t="shared" si="64"/>
        <v>#DIV/0!</v>
      </c>
      <c r="AN119" s="47" t="e">
        <f t="shared" si="65"/>
        <v>#DIV/0!</v>
      </c>
      <c r="AO119" s="280"/>
      <c r="AP119" s="281"/>
      <c r="AQ119" s="135"/>
      <c r="AR119" s="58"/>
      <c r="AS119" s="212"/>
      <c r="AT119" s="282"/>
      <c r="AU119" s="282"/>
      <c r="AV119" s="282"/>
      <c r="AW119" s="282"/>
      <c r="AX119" s="282"/>
      <c r="AY119" s="282"/>
      <c r="AZ119" s="282"/>
      <c r="BA119" s="282"/>
      <c r="BB119" s="282"/>
      <c r="BC119" s="282"/>
      <c r="BD119" s="282"/>
      <c r="BE119" s="282"/>
      <c r="BF119" s="282"/>
      <c r="BG119" s="14"/>
      <c r="BH119" s="14"/>
      <c r="BI119" s="54"/>
      <c r="BJ119" s="54"/>
      <c r="BK119" s="54"/>
      <c r="BL119" s="12"/>
      <c r="BM119" s="54"/>
      <c r="BN119" s="54"/>
      <c r="BO119" s="318"/>
      <c r="BP119" s="318"/>
      <c r="BQ119" s="318"/>
      <c r="BR119" s="319"/>
      <c r="BS119" s="319"/>
      <c r="BT119" s="319"/>
      <c r="BU119" s="319"/>
      <c r="BV119" s="319"/>
      <c r="BW119" s="319"/>
      <c r="BX119" s="319"/>
      <c r="BY119" s="319"/>
      <c r="CC119" s="2"/>
      <c r="CD119" s="107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1:97" ht="26.25" customHeight="1" x14ac:dyDescent="0.2">
      <c r="A120" s="85">
        <v>44154</v>
      </c>
      <c r="B120" s="217"/>
      <c r="C120" s="46"/>
      <c r="D120" s="46" t="s">
        <v>7</v>
      </c>
      <c r="E120" s="46" t="e">
        <f t="shared" si="57"/>
        <v>#REF!</v>
      </c>
      <c r="F120" s="202"/>
      <c r="G120" s="202" t="e">
        <f>#REF!</f>
        <v>#REF!</v>
      </c>
      <c r="H120" s="202" t="e">
        <f>#REF!</f>
        <v>#REF!</v>
      </c>
      <c r="I120" s="202"/>
      <c r="J120" s="202"/>
      <c r="K120" s="202"/>
      <c r="L120" s="202"/>
      <c r="M120" s="202"/>
      <c r="N120" s="202"/>
      <c r="O120" s="191"/>
      <c r="P120" s="80" t="e">
        <f t="shared" si="58"/>
        <v>#REF!</v>
      </c>
      <c r="Q120" s="80" t="e">
        <f t="shared" si="59"/>
        <v>#REF!</v>
      </c>
      <c r="R120" s="79" t="e">
        <f t="shared" si="60"/>
        <v>#REF!</v>
      </c>
      <c r="S120" s="79" t="e">
        <f t="shared" si="61"/>
        <v>#REF!</v>
      </c>
      <c r="T120" s="79"/>
      <c r="U120" s="79" t="e">
        <f t="shared" si="62"/>
        <v>#REF!</v>
      </c>
      <c r="V120" s="58">
        <f t="shared" si="66"/>
        <v>44154</v>
      </c>
      <c r="W120" s="46" t="s">
        <v>7</v>
      </c>
      <c r="X120" s="272" t="e">
        <f t="shared" si="63"/>
        <v>#DIV/0!</v>
      </c>
      <c r="Y120" s="196"/>
      <c r="Z120" s="196"/>
      <c r="AA120" s="196"/>
      <c r="AB120" s="279"/>
      <c r="AC120" s="279"/>
      <c r="AD120" s="279"/>
      <c r="AE120" s="279"/>
      <c r="AF120" s="279"/>
      <c r="AG120" s="279"/>
      <c r="AH120" s="279"/>
      <c r="AI120" s="51"/>
      <c r="AJ120" s="51"/>
      <c r="AK120" s="51"/>
      <c r="AL120" s="51"/>
      <c r="AM120" s="47" t="e">
        <f t="shared" si="64"/>
        <v>#DIV/0!</v>
      </c>
      <c r="AN120" s="47" t="e">
        <f t="shared" si="65"/>
        <v>#DIV/0!</v>
      </c>
      <c r="AO120" s="280"/>
      <c r="AP120" s="281"/>
      <c r="AQ120" s="135"/>
      <c r="AR120" s="58"/>
      <c r="AS120" s="212"/>
      <c r="AT120" s="282"/>
      <c r="AU120" s="282"/>
      <c r="AV120" s="282"/>
      <c r="AW120" s="282"/>
      <c r="AX120" s="282"/>
      <c r="AY120" s="282"/>
      <c r="AZ120" s="282"/>
      <c r="BA120" s="282"/>
      <c r="BB120" s="282"/>
      <c r="BC120" s="282"/>
      <c r="BD120" s="282"/>
      <c r="BE120" s="282"/>
      <c r="BF120" s="282"/>
      <c r="BG120" s="14"/>
      <c r="BH120" s="14"/>
      <c r="BI120" s="54"/>
      <c r="BJ120" s="54"/>
      <c r="BK120" s="54"/>
      <c r="BL120" s="12"/>
      <c r="BM120" s="54"/>
      <c r="BN120" s="54"/>
      <c r="BO120" s="318"/>
      <c r="BP120" s="318"/>
      <c r="BQ120" s="318"/>
      <c r="BR120" s="319"/>
      <c r="BS120" s="319"/>
      <c r="BT120" s="319"/>
      <c r="BU120" s="319"/>
      <c r="BV120" s="319"/>
      <c r="BW120" s="319"/>
      <c r="BX120" s="319"/>
      <c r="BY120" s="319"/>
      <c r="CC120" s="2"/>
      <c r="CD120" s="107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1:97" ht="26.25" customHeight="1" x14ac:dyDescent="0.2">
      <c r="A121" s="85">
        <v>44155</v>
      </c>
      <c r="B121" s="217"/>
      <c r="C121" s="46"/>
      <c r="D121" s="46" t="s">
        <v>7</v>
      </c>
      <c r="E121" s="46" t="e">
        <f t="shared" si="57"/>
        <v>#REF!</v>
      </c>
      <c r="F121" s="202" t="e">
        <f>#REF!</f>
        <v>#REF!</v>
      </c>
      <c r="G121" s="202" t="e">
        <f>#REF!</f>
        <v>#REF!</v>
      </c>
      <c r="H121" s="202" t="e">
        <f>#REF!</f>
        <v>#REF!</v>
      </c>
      <c r="I121" s="202"/>
      <c r="J121" s="202"/>
      <c r="K121" s="202"/>
      <c r="L121" s="202"/>
      <c r="M121" s="202"/>
      <c r="N121" s="202"/>
      <c r="O121" s="191"/>
      <c r="P121" s="80" t="e">
        <f t="shared" si="58"/>
        <v>#REF!</v>
      </c>
      <c r="Q121" s="80" t="e">
        <f t="shared" si="59"/>
        <v>#REF!</v>
      </c>
      <c r="R121" s="79" t="e">
        <f t="shared" si="60"/>
        <v>#REF!</v>
      </c>
      <c r="S121" s="79" t="e">
        <f t="shared" si="61"/>
        <v>#REF!</v>
      </c>
      <c r="T121" s="79"/>
      <c r="U121" s="79" t="e">
        <f t="shared" si="62"/>
        <v>#REF!</v>
      </c>
      <c r="V121" s="58">
        <f t="shared" si="66"/>
        <v>44155</v>
      </c>
      <c r="W121" s="46" t="s">
        <v>7</v>
      </c>
      <c r="X121" s="272" t="e">
        <f t="shared" si="63"/>
        <v>#DIV/0!</v>
      </c>
      <c r="Y121" s="196"/>
      <c r="Z121" s="196"/>
      <c r="AA121" s="196"/>
      <c r="AB121" s="279"/>
      <c r="AC121" s="279"/>
      <c r="AD121" s="279"/>
      <c r="AE121" s="279"/>
      <c r="AF121" s="279"/>
      <c r="AG121" s="279"/>
      <c r="AH121" s="279"/>
      <c r="AI121" s="51"/>
      <c r="AJ121" s="51"/>
      <c r="AK121" s="51"/>
      <c r="AL121" s="51"/>
      <c r="AM121" s="47" t="e">
        <f t="shared" si="64"/>
        <v>#DIV/0!</v>
      </c>
      <c r="AN121" s="47" t="e">
        <f t="shared" si="65"/>
        <v>#DIV/0!</v>
      </c>
      <c r="AO121" s="280"/>
      <c r="AP121" s="281"/>
      <c r="AQ121" s="135"/>
      <c r="AR121" s="58"/>
      <c r="AS121" s="212"/>
      <c r="AT121" s="282"/>
      <c r="AU121" s="282"/>
      <c r="AV121" s="282"/>
      <c r="AW121" s="282"/>
      <c r="AX121" s="282"/>
      <c r="AY121" s="282"/>
      <c r="AZ121" s="282"/>
      <c r="BA121" s="282"/>
      <c r="BB121" s="282"/>
      <c r="BC121" s="282"/>
      <c r="BD121" s="282"/>
      <c r="BE121" s="282"/>
      <c r="BF121" s="282"/>
      <c r="BG121" s="14"/>
      <c r="BH121" s="14"/>
      <c r="BI121" s="54"/>
      <c r="BJ121" s="54"/>
      <c r="BK121" s="54"/>
      <c r="BL121" s="12"/>
      <c r="BM121" s="54"/>
      <c r="BN121" s="54"/>
      <c r="BO121" s="318"/>
      <c r="BP121" s="318"/>
      <c r="BQ121" s="318"/>
      <c r="BR121" s="319"/>
      <c r="BS121" s="319"/>
      <c r="BT121" s="319"/>
      <c r="BU121" s="319"/>
      <c r="BV121" s="319"/>
      <c r="BW121" s="319"/>
      <c r="BX121" s="319"/>
      <c r="BY121" s="319"/>
      <c r="CC121" s="2"/>
      <c r="CD121" s="107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1:97" ht="26.25" customHeight="1" x14ac:dyDescent="0.2">
      <c r="A122" s="85">
        <v>44156</v>
      </c>
      <c r="B122" s="217"/>
      <c r="C122" s="46"/>
      <c r="D122" s="46" t="s">
        <v>7</v>
      </c>
      <c r="E122" s="46" t="e">
        <f t="shared" si="57"/>
        <v>#REF!</v>
      </c>
      <c r="F122" s="202" t="e">
        <f>#REF!</f>
        <v>#REF!</v>
      </c>
      <c r="G122" s="202"/>
      <c r="H122" s="202" t="e">
        <f>#REF!</f>
        <v>#REF!</v>
      </c>
      <c r="I122" s="202"/>
      <c r="J122" s="202"/>
      <c r="K122" s="202"/>
      <c r="L122" s="202"/>
      <c r="M122" s="202"/>
      <c r="N122" s="202"/>
      <c r="O122" s="191"/>
      <c r="P122" s="80" t="e">
        <f t="shared" si="58"/>
        <v>#REF!</v>
      </c>
      <c r="Q122" s="80" t="e">
        <f t="shared" si="59"/>
        <v>#REF!</v>
      </c>
      <c r="R122" s="79" t="e">
        <f t="shared" si="60"/>
        <v>#REF!</v>
      </c>
      <c r="S122" s="79" t="e">
        <f t="shared" si="61"/>
        <v>#REF!</v>
      </c>
      <c r="T122" s="79"/>
      <c r="U122" s="79" t="e">
        <f t="shared" si="62"/>
        <v>#REF!</v>
      </c>
      <c r="V122" s="58">
        <f t="shared" si="66"/>
        <v>44156</v>
      </c>
      <c r="W122" s="46" t="s">
        <v>7</v>
      </c>
      <c r="X122" s="272" t="e">
        <f t="shared" si="63"/>
        <v>#DIV/0!</v>
      </c>
      <c r="Y122" s="196"/>
      <c r="Z122" s="196"/>
      <c r="AA122" s="196"/>
      <c r="AB122" s="279"/>
      <c r="AC122" s="279"/>
      <c r="AD122" s="279"/>
      <c r="AE122" s="279"/>
      <c r="AF122" s="279"/>
      <c r="AG122" s="279"/>
      <c r="AH122" s="279"/>
      <c r="AI122" s="51"/>
      <c r="AJ122" s="51"/>
      <c r="AK122" s="51"/>
      <c r="AL122" s="51"/>
      <c r="AM122" s="47" t="e">
        <f t="shared" si="64"/>
        <v>#DIV/0!</v>
      </c>
      <c r="AN122" s="47" t="e">
        <f t="shared" si="65"/>
        <v>#DIV/0!</v>
      </c>
      <c r="AO122" s="280"/>
      <c r="AP122" s="281"/>
      <c r="AQ122" s="135"/>
      <c r="AR122" s="58"/>
      <c r="AS122" s="212"/>
      <c r="AT122" s="282"/>
      <c r="AU122" s="282"/>
      <c r="AV122" s="282"/>
      <c r="AW122" s="282"/>
      <c r="AX122" s="282"/>
      <c r="AY122" s="282"/>
      <c r="AZ122" s="282"/>
      <c r="BA122" s="282"/>
      <c r="BB122" s="282"/>
      <c r="BC122" s="282"/>
      <c r="BD122" s="282"/>
      <c r="BE122" s="282"/>
      <c r="BF122" s="282"/>
      <c r="BG122" s="14"/>
      <c r="BH122" s="14"/>
      <c r="BI122" s="54"/>
      <c r="BJ122" s="54"/>
      <c r="BK122" s="54"/>
      <c r="BL122" s="12"/>
      <c r="BM122" s="54"/>
      <c r="BN122" s="54"/>
      <c r="BO122" s="318"/>
      <c r="BP122" s="318"/>
      <c r="BQ122" s="318"/>
      <c r="BR122" s="319"/>
      <c r="BS122" s="319"/>
      <c r="BT122" s="319"/>
      <c r="BU122" s="319"/>
      <c r="BV122" s="319"/>
      <c r="BW122" s="319"/>
      <c r="BX122" s="319"/>
      <c r="BY122" s="319"/>
      <c r="CC122" s="2"/>
      <c r="CD122" s="107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1:97" ht="26.25" customHeight="1" x14ac:dyDescent="0.2">
      <c r="A123" s="85">
        <v>44157</v>
      </c>
      <c r="B123" s="217"/>
      <c r="C123" s="46"/>
      <c r="D123" s="46" t="s">
        <v>7</v>
      </c>
      <c r="E123" s="46" t="e">
        <f t="shared" si="57"/>
        <v>#REF!</v>
      </c>
      <c r="F123" s="202"/>
      <c r="G123" s="202" t="e">
        <f>#REF!</f>
        <v>#REF!</v>
      </c>
      <c r="H123" s="202" t="e">
        <f>#REF!</f>
        <v>#REF!</v>
      </c>
      <c r="I123" s="202"/>
      <c r="J123" s="202"/>
      <c r="K123" s="202"/>
      <c r="L123" s="202"/>
      <c r="M123" s="202"/>
      <c r="N123" s="202"/>
      <c r="O123" s="191"/>
      <c r="P123" s="80" t="e">
        <f t="shared" si="58"/>
        <v>#REF!</v>
      </c>
      <c r="Q123" s="80" t="e">
        <f t="shared" si="59"/>
        <v>#REF!</v>
      </c>
      <c r="R123" s="79" t="e">
        <f t="shared" si="60"/>
        <v>#REF!</v>
      </c>
      <c r="S123" s="79" t="e">
        <f t="shared" si="61"/>
        <v>#REF!</v>
      </c>
      <c r="T123" s="79"/>
      <c r="U123" s="79" t="e">
        <f t="shared" si="62"/>
        <v>#REF!</v>
      </c>
      <c r="V123" s="58">
        <f t="shared" si="66"/>
        <v>44157</v>
      </c>
      <c r="W123" s="46" t="s">
        <v>7</v>
      </c>
      <c r="X123" s="272" t="e">
        <f t="shared" si="63"/>
        <v>#DIV/0!</v>
      </c>
      <c r="Y123" s="196"/>
      <c r="Z123" s="196"/>
      <c r="AA123" s="196"/>
      <c r="AB123" s="279"/>
      <c r="AC123" s="279"/>
      <c r="AD123" s="279"/>
      <c r="AE123" s="279"/>
      <c r="AF123" s="279"/>
      <c r="AG123" s="279"/>
      <c r="AH123" s="279"/>
      <c r="AI123" s="51"/>
      <c r="AJ123" s="51"/>
      <c r="AK123" s="51"/>
      <c r="AL123" s="51"/>
      <c r="AM123" s="47" t="e">
        <f t="shared" si="64"/>
        <v>#DIV/0!</v>
      </c>
      <c r="AN123" s="47" t="e">
        <f t="shared" si="65"/>
        <v>#DIV/0!</v>
      </c>
      <c r="AO123" s="280"/>
      <c r="AP123" s="281"/>
      <c r="AQ123" s="135"/>
      <c r="AR123" s="58"/>
      <c r="AS123" s="212"/>
      <c r="AT123" s="282"/>
      <c r="AU123" s="282"/>
      <c r="AV123" s="282"/>
      <c r="AW123" s="282"/>
      <c r="AX123" s="282"/>
      <c r="AY123" s="282"/>
      <c r="AZ123" s="282"/>
      <c r="BA123" s="282"/>
      <c r="BB123" s="282"/>
      <c r="BC123" s="282"/>
      <c r="BD123" s="282"/>
      <c r="BE123" s="282"/>
      <c r="BF123" s="282"/>
      <c r="BG123" s="14"/>
      <c r="BH123" s="14"/>
      <c r="BI123" s="54"/>
      <c r="BJ123" s="54"/>
      <c r="BK123" s="54"/>
      <c r="BL123" s="12"/>
      <c r="BM123" s="54"/>
      <c r="BN123" s="54"/>
      <c r="BO123" s="318"/>
      <c r="BP123" s="318"/>
      <c r="BQ123" s="318"/>
      <c r="BR123" s="319"/>
      <c r="BS123" s="319"/>
      <c r="BT123" s="319"/>
      <c r="BU123" s="319"/>
      <c r="BV123" s="319"/>
      <c r="BW123" s="319"/>
      <c r="BX123" s="319"/>
      <c r="BY123" s="319"/>
      <c r="CC123" s="2"/>
      <c r="CD123" s="107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1:97" ht="26.25" customHeight="1" x14ac:dyDescent="0.2">
      <c r="A124" s="85">
        <v>44158</v>
      </c>
      <c r="B124" s="217"/>
      <c r="C124" s="46"/>
      <c r="D124" s="46" t="s">
        <v>7</v>
      </c>
      <c r="E124" s="46" t="e">
        <f t="shared" si="57"/>
        <v>#REF!</v>
      </c>
      <c r="F124" s="202" t="e">
        <f>#REF!</f>
        <v>#REF!</v>
      </c>
      <c r="G124" s="202" t="e">
        <f>#REF!</f>
        <v>#REF!</v>
      </c>
      <c r="H124" s="202" t="e">
        <f>#REF!</f>
        <v>#REF!</v>
      </c>
      <c r="I124" s="202"/>
      <c r="J124" s="202"/>
      <c r="K124" s="202"/>
      <c r="L124" s="202"/>
      <c r="M124" s="202"/>
      <c r="N124" s="202"/>
      <c r="O124" s="191"/>
      <c r="P124" s="80" t="e">
        <f t="shared" si="58"/>
        <v>#REF!</v>
      </c>
      <c r="Q124" s="80" t="e">
        <f t="shared" si="59"/>
        <v>#REF!</v>
      </c>
      <c r="R124" s="79" t="e">
        <f t="shared" si="60"/>
        <v>#REF!</v>
      </c>
      <c r="S124" s="79" t="e">
        <f t="shared" si="61"/>
        <v>#REF!</v>
      </c>
      <c r="T124" s="79"/>
      <c r="U124" s="79" t="e">
        <f t="shared" si="62"/>
        <v>#REF!</v>
      </c>
      <c r="V124" s="58">
        <f t="shared" si="66"/>
        <v>44158</v>
      </c>
      <c r="W124" s="46" t="s">
        <v>7</v>
      </c>
      <c r="X124" s="272" t="e">
        <f t="shared" si="63"/>
        <v>#DIV/0!</v>
      </c>
      <c r="Y124" s="196"/>
      <c r="Z124" s="196"/>
      <c r="AA124" s="196"/>
      <c r="AB124" s="279"/>
      <c r="AC124" s="279"/>
      <c r="AD124" s="279"/>
      <c r="AE124" s="279"/>
      <c r="AF124" s="279"/>
      <c r="AG124" s="279"/>
      <c r="AH124" s="279"/>
      <c r="AI124" s="51"/>
      <c r="AJ124" s="51"/>
      <c r="AK124" s="51"/>
      <c r="AL124" s="51"/>
      <c r="AM124" s="47" t="e">
        <f t="shared" si="64"/>
        <v>#DIV/0!</v>
      </c>
      <c r="AN124" s="47" t="e">
        <f t="shared" si="65"/>
        <v>#DIV/0!</v>
      </c>
      <c r="AO124" s="280"/>
      <c r="AP124" s="281"/>
      <c r="AQ124" s="135"/>
      <c r="AR124" s="58"/>
      <c r="AS124" s="212"/>
      <c r="AT124" s="282"/>
      <c r="AU124" s="282"/>
      <c r="AV124" s="282"/>
      <c r="AW124" s="282"/>
      <c r="AX124" s="282"/>
      <c r="AY124" s="282"/>
      <c r="AZ124" s="282"/>
      <c r="BA124" s="282"/>
      <c r="BB124" s="282"/>
      <c r="BC124" s="282"/>
      <c r="BD124" s="282"/>
      <c r="BE124" s="282"/>
      <c r="BF124" s="282"/>
      <c r="BG124" s="14"/>
      <c r="BH124" s="14"/>
      <c r="BI124" s="54"/>
      <c r="BJ124" s="54"/>
      <c r="BK124" s="54"/>
      <c r="BL124" s="12"/>
      <c r="BM124" s="54"/>
      <c r="BN124" s="54"/>
      <c r="BO124" s="318"/>
      <c r="BP124" s="318"/>
      <c r="BQ124" s="318"/>
      <c r="BR124" s="319"/>
      <c r="BS124" s="319"/>
      <c r="BT124" s="319"/>
      <c r="BU124" s="319"/>
      <c r="BV124" s="319"/>
      <c r="BW124" s="319"/>
      <c r="BX124" s="319"/>
      <c r="BY124" s="319"/>
      <c r="CC124" s="2"/>
      <c r="CD124" s="107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1:97" ht="26.25" customHeight="1" x14ac:dyDescent="0.2">
      <c r="A125" s="85">
        <v>44159</v>
      </c>
      <c r="B125" s="217"/>
      <c r="C125" s="46"/>
      <c r="D125" s="46" t="s">
        <v>7</v>
      </c>
      <c r="E125" s="46" t="e">
        <f t="shared" si="57"/>
        <v>#REF!</v>
      </c>
      <c r="F125" s="202" t="e">
        <f>#REF!</f>
        <v>#REF!</v>
      </c>
      <c r="G125" s="202" t="e">
        <f>#REF!</f>
        <v>#REF!</v>
      </c>
      <c r="H125" s="202" t="e">
        <f>#REF!</f>
        <v>#REF!</v>
      </c>
      <c r="I125" s="202"/>
      <c r="J125" s="202"/>
      <c r="K125" s="202"/>
      <c r="L125" s="202"/>
      <c r="M125" s="202"/>
      <c r="N125" s="202"/>
      <c r="O125" s="191"/>
      <c r="P125" s="80" t="e">
        <f t="shared" si="58"/>
        <v>#REF!</v>
      </c>
      <c r="Q125" s="80" t="e">
        <f t="shared" si="59"/>
        <v>#REF!</v>
      </c>
      <c r="R125" s="79" t="e">
        <f t="shared" si="60"/>
        <v>#REF!</v>
      </c>
      <c r="S125" s="79" t="e">
        <f t="shared" si="61"/>
        <v>#REF!</v>
      </c>
      <c r="T125" s="79"/>
      <c r="U125" s="79" t="e">
        <f t="shared" si="62"/>
        <v>#REF!</v>
      </c>
      <c r="V125" s="58">
        <f t="shared" si="66"/>
        <v>44159</v>
      </c>
      <c r="W125" s="46" t="s">
        <v>7</v>
      </c>
      <c r="X125" s="272" t="e">
        <f t="shared" si="63"/>
        <v>#DIV/0!</v>
      </c>
      <c r="Y125" s="196"/>
      <c r="Z125" s="196"/>
      <c r="AA125" s="196"/>
      <c r="AB125" s="279"/>
      <c r="AC125" s="279"/>
      <c r="AD125" s="279"/>
      <c r="AE125" s="279"/>
      <c r="AF125" s="279"/>
      <c r="AG125" s="279"/>
      <c r="AH125" s="279"/>
      <c r="AI125" s="51"/>
      <c r="AJ125" s="51"/>
      <c r="AK125" s="51"/>
      <c r="AL125" s="51"/>
      <c r="AM125" s="47" t="e">
        <f t="shared" si="64"/>
        <v>#DIV/0!</v>
      </c>
      <c r="AN125" s="47" t="e">
        <f t="shared" si="65"/>
        <v>#DIV/0!</v>
      </c>
      <c r="AO125" s="280"/>
      <c r="AP125" s="281"/>
      <c r="AQ125" s="135"/>
      <c r="AR125" s="58"/>
      <c r="AS125" s="212"/>
      <c r="AT125" s="282"/>
      <c r="AU125" s="282"/>
      <c r="AV125" s="282"/>
      <c r="AW125" s="282"/>
      <c r="AX125" s="282"/>
      <c r="AY125" s="282"/>
      <c r="AZ125" s="282"/>
      <c r="BA125" s="282"/>
      <c r="BB125" s="282"/>
      <c r="BC125" s="282"/>
      <c r="BD125" s="282"/>
      <c r="BE125" s="282"/>
      <c r="BF125" s="282"/>
      <c r="BG125" s="14"/>
      <c r="BH125" s="14"/>
      <c r="BI125" s="54"/>
      <c r="BJ125" s="54"/>
      <c r="BK125" s="54"/>
      <c r="BL125" s="12"/>
      <c r="BM125" s="54"/>
      <c r="BN125" s="54"/>
      <c r="BO125" s="318"/>
      <c r="BP125" s="318"/>
      <c r="BQ125" s="318"/>
      <c r="BR125" s="319"/>
      <c r="BS125" s="319"/>
      <c r="BT125" s="319"/>
      <c r="BU125" s="319"/>
      <c r="BV125" s="319"/>
      <c r="BW125" s="319"/>
      <c r="BX125" s="319"/>
      <c r="BY125" s="319"/>
      <c r="CC125" s="2"/>
      <c r="CD125" s="107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1:97" ht="26.25" customHeight="1" x14ac:dyDescent="0.2">
      <c r="A126" s="85">
        <v>44160</v>
      </c>
      <c r="B126" s="217"/>
      <c r="C126" s="46"/>
      <c r="D126" s="46" t="s">
        <v>7</v>
      </c>
      <c r="E126" s="46" t="e">
        <f t="shared" si="57"/>
        <v>#REF!</v>
      </c>
      <c r="F126" s="202" t="e">
        <f>#REF!</f>
        <v>#REF!</v>
      </c>
      <c r="G126" s="202" t="e">
        <f>#REF!</f>
        <v>#REF!</v>
      </c>
      <c r="H126" s="202" t="e">
        <f>#REF!</f>
        <v>#REF!</v>
      </c>
      <c r="I126" s="202"/>
      <c r="J126" s="202"/>
      <c r="K126" s="202"/>
      <c r="L126" s="202"/>
      <c r="M126" s="202"/>
      <c r="N126" s="202"/>
      <c r="O126" s="191"/>
      <c r="P126" s="80" t="e">
        <f t="shared" si="58"/>
        <v>#REF!</v>
      </c>
      <c r="Q126" s="80" t="e">
        <f t="shared" si="59"/>
        <v>#REF!</v>
      </c>
      <c r="R126" s="79" t="e">
        <f t="shared" si="60"/>
        <v>#REF!</v>
      </c>
      <c r="S126" s="79" t="e">
        <f t="shared" si="61"/>
        <v>#REF!</v>
      </c>
      <c r="T126" s="79"/>
      <c r="U126" s="79" t="e">
        <f t="shared" si="62"/>
        <v>#REF!</v>
      </c>
      <c r="V126" s="58">
        <f t="shared" si="66"/>
        <v>44160</v>
      </c>
      <c r="W126" s="46" t="s">
        <v>7</v>
      </c>
      <c r="X126" s="272" t="e">
        <f t="shared" si="63"/>
        <v>#DIV/0!</v>
      </c>
      <c r="Y126" s="196"/>
      <c r="Z126" s="196"/>
      <c r="AA126" s="196"/>
      <c r="AB126" s="279"/>
      <c r="AC126" s="279"/>
      <c r="AD126" s="279"/>
      <c r="AE126" s="279"/>
      <c r="AF126" s="279"/>
      <c r="AG126" s="279"/>
      <c r="AH126" s="279"/>
      <c r="AI126" s="51"/>
      <c r="AJ126" s="51"/>
      <c r="AK126" s="51"/>
      <c r="AL126" s="51"/>
      <c r="AM126" s="47" t="e">
        <f t="shared" si="64"/>
        <v>#DIV/0!</v>
      </c>
      <c r="AN126" s="47" t="e">
        <f t="shared" si="65"/>
        <v>#DIV/0!</v>
      </c>
      <c r="AO126" s="280"/>
      <c r="AP126" s="281"/>
      <c r="AQ126" s="135"/>
      <c r="AR126" s="58"/>
      <c r="AS126" s="212"/>
      <c r="AT126" s="282"/>
      <c r="AU126" s="282"/>
      <c r="AV126" s="282"/>
      <c r="AW126" s="282"/>
      <c r="AX126" s="282"/>
      <c r="AY126" s="282"/>
      <c r="AZ126" s="282"/>
      <c r="BA126" s="282"/>
      <c r="BB126" s="282"/>
      <c r="BC126" s="282"/>
      <c r="BD126" s="282"/>
      <c r="BE126" s="282"/>
      <c r="BF126" s="282"/>
      <c r="BG126" s="14"/>
      <c r="BH126" s="14"/>
      <c r="BI126" s="54"/>
      <c r="BJ126" s="54"/>
      <c r="BK126" s="54"/>
      <c r="BL126" s="12"/>
      <c r="BM126" s="54"/>
      <c r="BN126" s="54"/>
      <c r="BO126" s="318"/>
      <c r="BP126" s="318"/>
      <c r="BQ126" s="318"/>
      <c r="BR126" s="319"/>
      <c r="BS126" s="319"/>
      <c r="BT126" s="319"/>
      <c r="BU126" s="319"/>
      <c r="BV126" s="319"/>
      <c r="BW126" s="319"/>
      <c r="BX126" s="319"/>
      <c r="BY126" s="319"/>
      <c r="CC126" s="2"/>
      <c r="CD126" s="107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1:97" ht="26.25" customHeight="1" x14ac:dyDescent="0.2">
      <c r="A127" s="85">
        <v>44161</v>
      </c>
      <c r="B127" s="217"/>
      <c r="C127" s="46"/>
      <c r="D127" s="46" t="s">
        <v>7</v>
      </c>
      <c r="E127" s="46" t="e">
        <f t="shared" si="57"/>
        <v>#REF!</v>
      </c>
      <c r="F127" s="202" t="e">
        <f>#REF!</f>
        <v>#REF!</v>
      </c>
      <c r="G127" s="202" t="e">
        <f>#REF!</f>
        <v>#REF!</v>
      </c>
      <c r="H127" s="202" t="e">
        <f>#REF!</f>
        <v>#REF!</v>
      </c>
      <c r="I127" s="202"/>
      <c r="J127" s="202"/>
      <c r="K127" s="202"/>
      <c r="L127" s="202"/>
      <c r="M127" s="202"/>
      <c r="N127" s="202"/>
      <c r="O127" s="191"/>
      <c r="P127" s="80" t="e">
        <f t="shared" si="58"/>
        <v>#REF!</v>
      </c>
      <c r="Q127" s="80" t="e">
        <f t="shared" si="59"/>
        <v>#REF!</v>
      </c>
      <c r="R127" s="79" t="e">
        <f t="shared" si="60"/>
        <v>#REF!</v>
      </c>
      <c r="S127" s="79" t="e">
        <f t="shared" si="61"/>
        <v>#REF!</v>
      </c>
      <c r="T127" s="79"/>
      <c r="U127" s="79" t="e">
        <f t="shared" si="62"/>
        <v>#REF!</v>
      </c>
      <c r="V127" s="58">
        <f t="shared" si="66"/>
        <v>44161</v>
      </c>
      <c r="W127" s="46" t="s">
        <v>7</v>
      </c>
      <c r="X127" s="272" t="e">
        <f t="shared" si="63"/>
        <v>#DIV/0!</v>
      </c>
      <c r="Y127" s="196"/>
      <c r="Z127" s="196"/>
      <c r="AA127" s="196"/>
      <c r="AB127" s="279"/>
      <c r="AC127" s="279"/>
      <c r="AD127" s="279"/>
      <c r="AE127" s="279"/>
      <c r="AF127" s="279"/>
      <c r="AG127" s="279"/>
      <c r="AH127" s="279"/>
      <c r="AI127" s="51"/>
      <c r="AJ127" s="51"/>
      <c r="AK127" s="51"/>
      <c r="AL127" s="51"/>
      <c r="AM127" s="47" t="e">
        <f t="shared" si="64"/>
        <v>#DIV/0!</v>
      </c>
      <c r="AN127" s="47" t="e">
        <f t="shared" si="65"/>
        <v>#DIV/0!</v>
      </c>
      <c r="AO127" s="280"/>
      <c r="AP127" s="281"/>
      <c r="AQ127" s="135"/>
      <c r="AR127" s="58"/>
      <c r="AS127" s="212"/>
      <c r="AT127" s="282"/>
      <c r="AU127" s="282"/>
      <c r="AV127" s="282"/>
      <c r="AW127" s="282"/>
      <c r="AX127" s="282"/>
      <c r="AY127" s="282"/>
      <c r="AZ127" s="282"/>
      <c r="BA127" s="282"/>
      <c r="BB127" s="282"/>
      <c r="BC127" s="282"/>
      <c r="BD127" s="282"/>
      <c r="BE127" s="282"/>
      <c r="BF127" s="282"/>
      <c r="BG127" s="14"/>
      <c r="BH127" s="14"/>
      <c r="BI127" s="54"/>
      <c r="BJ127" s="54"/>
      <c r="BK127" s="54"/>
      <c r="BL127" s="12"/>
      <c r="BM127" s="54"/>
      <c r="BN127" s="54"/>
      <c r="BO127" s="318"/>
      <c r="BP127" s="318"/>
      <c r="BQ127" s="318"/>
      <c r="BR127" s="319"/>
      <c r="BS127" s="319"/>
      <c r="BT127" s="319"/>
      <c r="BU127" s="319"/>
      <c r="BV127" s="319"/>
      <c r="BW127" s="319"/>
      <c r="BX127" s="319"/>
      <c r="BY127" s="319"/>
      <c r="CC127" s="2"/>
      <c r="CD127" s="107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1:97" ht="26.25" customHeight="1" x14ac:dyDescent="0.2">
      <c r="A128" s="85">
        <v>44162</v>
      </c>
      <c r="B128" s="217"/>
      <c r="C128" s="46"/>
      <c r="D128" s="46" t="s">
        <v>7</v>
      </c>
      <c r="E128" s="46" t="e">
        <f t="shared" si="57"/>
        <v>#REF!</v>
      </c>
      <c r="F128" s="202" t="e">
        <f>#REF!</f>
        <v>#REF!</v>
      </c>
      <c r="G128" s="202" t="e">
        <f>#REF!</f>
        <v>#REF!</v>
      </c>
      <c r="H128" s="202" t="e">
        <f>#REF!</f>
        <v>#REF!</v>
      </c>
      <c r="I128" s="202"/>
      <c r="J128" s="202"/>
      <c r="K128" s="202"/>
      <c r="L128" s="202"/>
      <c r="M128" s="202"/>
      <c r="N128" s="202"/>
      <c r="O128" s="191"/>
      <c r="P128" s="80" t="e">
        <f t="shared" si="58"/>
        <v>#REF!</v>
      </c>
      <c r="Q128" s="80" t="e">
        <f t="shared" si="59"/>
        <v>#REF!</v>
      </c>
      <c r="R128" s="79" t="e">
        <f t="shared" si="60"/>
        <v>#REF!</v>
      </c>
      <c r="S128" s="79" t="e">
        <f t="shared" si="61"/>
        <v>#REF!</v>
      </c>
      <c r="T128" s="79"/>
      <c r="U128" s="79" t="e">
        <f t="shared" si="62"/>
        <v>#REF!</v>
      </c>
      <c r="V128" s="58">
        <f t="shared" si="66"/>
        <v>44162</v>
      </c>
      <c r="W128" s="46" t="s">
        <v>7</v>
      </c>
      <c r="X128" s="272" t="e">
        <f t="shared" si="63"/>
        <v>#DIV/0!</v>
      </c>
      <c r="Y128" s="196"/>
      <c r="Z128" s="196"/>
      <c r="AA128" s="196"/>
      <c r="AB128" s="279"/>
      <c r="AC128" s="279"/>
      <c r="AD128" s="279"/>
      <c r="AE128" s="279"/>
      <c r="AF128" s="279"/>
      <c r="AG128" s="279"/>
      <c r="AH128" s="279"/>
      <c r="AI128" s="51"/>
      <c r="AJ128" s="51"/>
      <c r="AK128" s="51"/>
      <c r="AL128" s="51"/>
      <c r="AM128" s="47" t="e">
        <f t="shared" si="64"/>
        <v>#DIV/0!</v>
      </c>
      <c r="AN128" s="47" t="e">
        <f t="shared" si="65"/>
        <v>#DIV/0!</v>
      </c>
      <c r="AO128" s="280"/>
      <c r="AP128" s="281"/>
      <c r="AQ128" s="135"/>
      <c r="AR128" s="58"/>
      <c r="AS128" s="212"/>
      <c r="AT128" s="282"/>
      <c r="AU128" s="282"/>
      <c r="AV128" s="282"/>
      <c r="AW128" s="282"/>
      <c r="AX128" s="282"/>
      <c r="AY128" s="282"/>
      <c r="AZ128" s="282"/>
      <c r="BA128" s="282"/>
      <c r="BB128" s="282"/>
      <c r="BC128" s="282"/>
      <c r="BD128" s="282"/>
      <c r="BE128" s="282"/>
      <c r="BF128" s="282"/>
      <c r="BG128" s="14"/>
      <c r="BH128" s="14"/>
      <c r="BI128" s="54"/>
      <c r="BJ128" s="54"/>
      <c r="BK128" s="54"/>
      <c r="BL128" s="12"/>
      <c r="BM128" s="54"/>
      <c r="BN128" s="54"/>
      <c r="BO128" s="318"/>
      <c r="BP128" s="318"/>
      <c r="BQ128" s="318"/>
      <c r="BR128" s="319"/>
      <c r="BS128" s="319"/>
      <c r="BT128" s="319"/>
      <c r="BU128" s="319"/>
      <c r="BV128" s="319"/>
      <c r="BW128" s="319"/>
      <c r="BX128" s="319"/>
      <c r="BY128" s="319"/>
      <c r="CC128" s="2"/>
      <c r="CD128" s="107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1:92" ht="26.25" customHeight="1" x14ac:dyDescent="0.2">
      <c r="A129" s="85">
        <v>44163</v>
      </c>
      <c r="B129" s="217"/>
      <c r="C129" s="46"/>
      <c r="D129" s="46" t="s">
        <v>7</v>
      </c>
      <c r="E129" s="46" t="e">
        <f t="shared" si="57"/>
        <v>#REF!</v>
      </c>
      <c r="F129" s="202" t="e">
        <f>#REF!</f>
        <v>#REF!</v>
      </c>
      <c r="G129" s="202" t="e">
        <f>#REF!</f>
        <v>#REF!</v>
      </c>
      <c r="H129" s="202" t="e">
        <f>#REF!</f>
        <v>#REF!</v>
      </c>
      <c r="I129" s="202"/>
      <c r="J129" s="202"/>
      <c r="K129" s="202"/>
      <c r="L129" s="202"/>
      <c r="M129" s="202"/>
      <c r="N129" s="202"/>
      <c r="O129" s="191"/>
      <c r="P129" s="80" t="e">
        <f t="shared" si="58"/>
        <v>#REF!</v>
      </c>
      <c r="Q129" s="80" t="e">
        <f t="shared" si="59"/>
        <v>#REF!</v>
      </c>
      <c r="R129" s="79" t="e">
        <f t="shared" si="60"/>
        <v>#REF!</v>
      </c>
      <c r="S129" s="79" t="e">
        <f t="shared" si="61"/>
        <v>#REF!</v>
      </c>
      <c r="T129" s="79"/>
      <c r="U129" s="79" t="e">
        <f t="shared" si="62"/>
        <v>#REF!</v>
      </c>
      <c r="V129" s="58">
        <f t="shared" si="66"/>
        <v>44163</v>
      </c>
      <c r="W129" s="46" t="s">
        <v>7</v>
      </c>
      <c r="X129" s="272" t="e">
        <f t="shared" si="63"/>
        <v>#DIV/0!</v>
      </c>
      <c r="Y129" s="196"/>
      <c r="Z129" s="196"/>
      <c r="AA129" s="196"/>
      <c r="AB129" s="279"/>
      <c r="AC129" s="279"/>
      <c r="AD129" s="279"/>
      <c r="AE129" s="279"/>
      <c r="AF129" s="279"/>
      <c r="AG129" s="279"/>
      <c r="AH129" s="279"/>
      <c r="AI129" s="51"/>
      <c r="AJ129" s="51"/>
      <c r="AK129" s="51"/>
      <c r="AL129" s="51"/>
      <c r="AM129" s="47" t="e">
        <f t="shared" si="64"/>
        <v>#DIV/0!</v>
      </c>
      <c r="AN129" s="47" t="e">
        <f t="shared" si="65"/>
        <v>#DIV/0!</v>
      </c>
      <c r="AO129" s="280"/>
      <c r="AP129" s="281"/>
      <c r="AQ129" s="135"/>
      <c r="AR129" s="58"/>
      <c r="AS129" s="212"/>
      <c r="AT129" s="282"/>
      <c r="AU129" s="282"/>
      <c r="AV129" s="282"/>
      <c r="AW129" s="282"/>
      <c r="AX129" s="282"/>
      <c r="AY129" s="282"/>
      <c r="AZ129" s="282"/>
      <c r="BA129" s="282"/>
      <c r="BB129" s="282"/>
      <c r="BC129" s="282"/>
      <c r="BD129" s="282"/>
      <c r="BE129" s="282"/>
      <c r="BF129" s="282"/>
      <c r="BG129" s="14"/>
      <c r="BH129" s="14"/>
      <c r="BI129" s="54"/>
      <c r="BJ129" s="54"/>
      <c r="BK129" s="54"/>
      <c r="BL129" s="12"/>
      <c r="BM129" s="54"/>
      <c r="BN129" s="54"/>
      <c r="BO129" s="318"/>
      <c r="BP129" s="318"/>
      <c r="BQ129" s="318"/>
      <c r="BR129" s="319"/>
      <c r="BS129" s="319"/>
      <c r="BT129" s="319"/>
      <c r="BU129" s="319"/>
      <c r="BV129" s="319"/>
      <c r="BW129" s="319"/>
      <c r="BX129" s="319"/>
      <c r="BY129" s="319"/>
      <c r="CC129" s="2"/>
      <c r="CD129" s="107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1:92" ht="26.25" customHeight="1" x14ac:dyDescent="0.2">
      <c r="A130" s="85">
        <v>44164</v>
      </c>
      <c r="B130" s="217"/>
      <c r="C130" s="46"/>
      <c r="D130" s="46" t="s">
        <v>7</v>
      </c>
      <c r="E130" s="46" t="e">
        <f t="shared" si="57"/>
        <v>#REF!</v>
      </c>
      <c r="F130" s="202" t="e">
        <f>#REF!</f>
        <v>#REF!</v>
      </c>
      <c r="G130" s="202" t="e">
        <f>#REF!</f>
        <v>#REF!</v>
      </c>
      <c r="H130" s="202" t="e">
        <f>#REF!</f>
        <v>#REF!</v>
      </c>
      <c r="I130" s="202"/>
      <c r="J130" s="202"/>
      <c r="K130" s="202"/>
      <c r="L130" s="202"/>
      <c r="M130" s="202"/>
      <c r="N130" s="202"/>
      <c r="O130" s="191"/>
      <c r="P130" s="80" t="e">
        <f t="shared" si="58"/>
        <v>#REF!</v>
      </c>
      <c r="Q130" s="80" t="e">
        <f t="shared" si="59"/>
        <v>#REF!</v>
      </c>
      <c r="R130" s="79" t="e">
        <f t="shared" si="60"/>
        <v>#REF!</v>
      </c>
      <c r="S130" s="79" t="e">
        <f t="shared" si="61"/>
        <v>#REF!</v>
      </c>
      <c r="T130" s="79"/>
      <c r="U130" s="79" t="e">
        <f t="shared" si="62"/>
        <v>#REF!</v>
      </c>
      <c r="V130" s="58">
        <f t="shared" si="66"/>
        <v>44164</v>
      </c>
      <c r="W130" s="46" t="s">
        <v>7</v>
      </c>
      <c r="X130" s="272" t="e">
        <f t="shared" si="63"/>
        <v>#DIV/0!</v>
      </c>
      <c r="Y130" s="196"/>
      <c r="Z130" s="196"/>
      <c r="AA130" s="196"/>
      <c r="AB130" s="279"/>
      <c r="AC130" s="279"/>
      <c r="AD130" s="279"/>
      <c r="AE130" s="279"/>
      <c r="AF130" s="279"/>
      <c r="AG130" s="279"/>
      <c r="AH130" s="279"/>
      <c r="AI130" s="51"/>
      <c r="AJ130" s="51"/>
      <c r="AK130" s="51"/>
      <c r="AL130" s="51"/>
      <c r="AM130" s="47" t="e">
        <f t="shared" si="64"/>
        <v>#DIV/0!</v>
      </c>
      <c r="AN130" s="47" t="e">
        <f t="shared" si="65"/>
        <v>#DIV/0!</v>
      </c>
      <c r="AO130" s="280"/>
      <c r="AP130" s="281"/>
      <c r="AQ130" s="135"/>
      <c r="AR130" s="58"/>
      <c r="AS130" s="212"/>
      <c r="AT130" s="282"/>
      <c r="AU130" s="282"/>
      <c r="AV130" s="282"/>
      <c r="AW130" s="282"/>
      <c r="AX130" s="282"/>
      <c r="AY130" s="282"/>
      <c r="AZ130" s="282"/>
      <c r="BA130" s="282"/>
      <c r="BB130" s="282"/>
      <c r="BC130" s="282"/>
      <c r="BD130" s="282"/>
      <c r="BE130" s="282"/>
      <c r="BF130" s="282"/>
      <c r="BG130" s="14"/>
      <c r="BH130" s="14"/>
      <c r="BI130" s="54"/>
      <c r="BJ130" s="54"/>
      <c r="BK130" s="54"/>
      <c r="BL130" s="12"/>
      <c r="BM130" s="54"/>
      <c r="BN130" s="54"/>
      <c r="BO130" s="318"/>
      <c r="BP130" s="318"/>
      <c r="BQ130" s="318"/>
      <c r="BR130" s="319"/>
      <c r="BS130" s="319"/>
      <c r="BT130" s="319"/>
      <c r="BU130" s="319"/>
      <c r="BV130" s="319"/>
      <c r="BW130" s="319"/>
      <c r="BX130" s="319"/>
      <c r="BY130" s="319"/>
    </row>
    <row r="131" spans="1:92" ht="26.25" customHeight="1" x14ac:dyDescent="0.2">
      <c r="A131" s="58">
        <v>44165</v>
      </c>
      <c r="B131" s="217"/>
      <c r="C131" s="46"/>
      <c r="D131" s="46" t="s">
        <v>7</v>
      </c>
      <c r="E131" s="46" t="e">
        <f t="shared" si="57"/>
        <v>#REF!</v>
      </c>
      <c r="F131" s="202" t="e">
        <f>#REF!</f>
        <v>#REF!</v>
      </c>
      <c r="G131" s="202" t="e">
        <f>#REF!</f>
        <v>#REF!</v>
      </c>
      <c r="H131" s="202" t="e">
        <f>#REF!</f>
        <v>#REF!</v>
      </c>
      <c r="I131" s="202"/>
      <c r="J131" s="202"/>
      <c r="K131" s="202"/>
      <c r="L131" s="202"/>
      <c r="M131" s="202"/>
      <c r="N131" s="202"/>
      <c r="O131" s="191"/>
      <c r="P131" s="80" t="e">
        <f t="shared" si="58"/>
        <v>#REF!</v>
      </c>
      <c r="Q131" s="80" t="e">
        <f t="shared" si="59"/>
        <v>#REF!</v>
      </c>
      <c r="R131" s="79" t="e">
        <f t="shared" si="60"/>
        <v>#REF!</v>
      </c>
      <c r="S131" s="79" t="e">
        <f t="shared" si="61"/>
        <v>#REF!</v>
      </c>
      <c r="T131" s="79"/>
      <c r="U131" s="79" t="e">
        <f t="shared" si="62"/>
        <v>#REF!</v>
      </c>
      <c r="V131" s="58">
        <f t="shared" si="66"/>
        <v>44165</v>
      </c>
      <c r="W131" s="46" t="s">
        <v>7</v>
      </c>
      <c r="X131" s="272" t="e">
        <f t="shared" si="63"/>
        <v>#DIV/0!</v>
      </c>
      <c r="Y131" s="196"/>
      <c r="Z131" s="196"/>
      <c r="AA131" s="196"/>
      <c r="AB131" s="279"/>
      <c r="AC131" s="279"/>
      <c r="AD131" s="279"/>
      <c r="AE131" s="279"/>
      <c r="AF131" s="279"/>
      <c r="AG131" s="279"/>
      <c r="AH131" s="279"/>
      <c r="AI131" s="51"/>
      <c r="AJ131" s="51"/>
      <c r="AK131" s="51"/>
      <c r="AL131" s="51"/>
      <c r="AM131" s="47" t="e">
        <f t="shared" si="64"/>
        <v>#DIV/0!</v>
      </c>
      <c r="AN131" s="47" t="e">
        <f t="shared" si="65"/>
        <v>#DIV/0!</v>
      </c>
      <c r="AO131" s="280"/>
      <c r="AP131" s="281"/>
      <c r="AQ131" s="135"/>
      <c r="AR131" s="58"/>
      <c r="AS131" s="212"/>
      <c r="AT131" s="282"/>
      <c r="AU131" s="282"/>
      <c r="AV131" s="282"/>
      <c r="AW131" s="282"/>
      <c r="AX131" s="282"/>
      <c r="AY131" s="282"/>
      <c r="AZ131" s="282"/>
      <c r="BA131" s="282"/>
      <c r="BB131" s="282"/>
      <c r="BC131" s="282"/>
      <c r="BD131" s="282"/>
      <c r="BE131" s="282"/>
      <c r="BF131" s="282"/>
      <c r="BG131" s="14"/>
      <c r="BH131" s="14"/>
      <c r="BI131" s="54"/>
      <c r="BJ131" s="54"/>
      <c r="BK131" s="54"/>
      <c r="BL131" s="12"/>
      <c r="BM131" s="54"/>
      <c r="BN131" s="54"/>
      <c r="BO131" s="318"/>
      <c r="BP131" s="318"/>
      <c r="BQ131" s="318"/>
      <c r="BR131" s="319"/>
      <c r="BS131" s="319"/>
      <c r="BT131" s="319"/>
      <c r="BU131" s="319"/>
      <c r="BV131" s="319"/>
      <c r="BW131" s="319"/>
      <c r="BX131" s="319"/>
      <c r="BY131" s="319"/>
    </row>
    <row r="132" spans="1:92" ht="18.75" customHeight="1" x14ac:dyDescent="0.2">
      <c r="A132" s="85">
        <v>44166</v>
      </c>
      <c r="B132" s="217"/>
      <c r="C132" s="46"/>
      <c r="D132" s="46" t="s">
        <v>7</v>
      </c>
      <c r="E132" s="46" t="e">
        <f t="shared" si="57"/>
        <v>#REF!</v>
      </c>
      <c r="F132" s="202" t="e">
        <f>#REF!</f>
        <v>#REF!</v>
      </c>
      <c r="G132" s="202" t="e">
        <f>#REF!</f>
        <v>#REF!</v>
      </c>
      <c r="H132" s="202" t="e">
        <f>#REF!</f>
        <v>#REF!</v>
      </c>
      <c r="I132" s="202"/>
      <c r="J132" s="202"/>
      <c r="K132" s="202"/>
      <c r="L132" s="202"/>
      <c r="M132" s="202"/>
      <c r="N132" s="202"/>
      <c r="O132" s="191"/>
      <c r="P132" s="80" t="e">
        <f t="shared" si="58"/>
        <v>#REF!</v>
      </c>
      <c r="Q132" s="80" t="e">
        <f t="shared" si="59"/>
        <v>#REF!</v>
      </c>
      <c r="R132" s="79" t="e">
        <f t="shared" si="60"/>
        <v>#REF!</v>
      </c>
      <c r="S132" s="79" t="e">
        <f t="shared" si="61"/>
        <v>#REF!</v>
      </c>
      <c r="T132" s="79"/>
      <c r="U132" s="79" t="e">
        <f t="shared" si="62"/>
        <v>#REF!</v>
      </c>
      <c r="V132" s="58">
        <f t="shared" si="66"/>
        <v>44166</v>
      </c>
      <c r="W132" s="46" t="s">
        <v>7</v>
      </c>
      <c r="X132" s="272" t="e">
        <f t="shared" si="63"/>
        <v>#DIV/0!</v>
      </c>
      <c r="Y132" s="196"/>
      <c r="Z132" s="196"/>
      <c r="AA132" s="196"/>
      <c r="AB132" s="279"/>
      <c r="AC132" s="279"/>
      <c r="AD132" s="279"/>
      <c r="AE132" s="279"/>
      <c r="AF132" s="279"/>
      <c r="AG132" s="279"/>
      <c r="AH132" s="279"/>
      <c r="AI132" s="51"/>
      <c r="AJ132" s="51"/>
      <c r="AK132" s="51"/>
      <c r="AL132" s="51"/>
      <c r="AM132" s="47" t="e">
        <f t="shared" si="64"/>
        <v>#DIV/0!</v>
      </c>
      <c r="AN132" s="47" t="e">
        <f t="shared" si="65"/>
        <v>#DIV/0!</v>
      </c>
      <c r="AO132" s="280"/>
      <c r="AP132" s="281"/>
      <c r="AQ132" s="135"/>
      <c r="AR132" s="58"/>
      <c r="AS132" s="212"/>
      <c r="AT132" s="282"/>
      <c r="AU132" s="282"/>
      <c r="AV132" s="282"/>
      <c r="AW132" s="282"/>
      <c r="AX132" s="282"/>
      <c r="AY132" s="282"/>
      <c r="AZ132" s="282"/>
      <c r="BA132" s="282"/>
      <c r="BB132" s="282"/>
      <c r="BC132" s="282"/>
      <c r="BD132" s="282"/>
      <c r="BE132" s="282"/>
      <c r="BF132" s="282"/>
      <c r="BG132" s="14"/>
      <c r="BH132" s="14"/>
      <c r="BI132" s="54"/>
      <c r="BJ132" s="54"/>
      <c r="BK132" s="54"/>
      <c r="BL132" s="12"/>
      <c r="BM132" s="54"/>
      <c r="BN132" s="54"/>
      <c r="BO132" s="318"/>
      <c r="BP132" s="318"/>
      <c r="BQ132" s="318"/>
      <c r="BR132" s="319"/>
      <c r="BS132" s="319"/>
      <c r="BT132" s="319"/>
      <c r="BU132" s="319"/>
      <c r="BV132" s="319"/>
      <c r="BW132" s="319"/>
      <c r="BX132" s="319"/>
      <c r="BY132" s="319"/>
    </row>
    <row r="133" spans="1:92" ht="19.5" customHeight="1" x14ac:dyDescent="0.2">
      <c r="A133" s="85">
        <v>44167</v>
      </c>
      <c r="B133" s="217"/>
      <c r="C133" s="46"/>
      <c r="D133" s="46" t="s">
        <v>7</v>
      </c>
      <c r="E133" s="46" t="e">
        <f t="shared" si="57"/>
        <v>#REF!</v>
      </c>
      <c r="F133" s="202" t="e">
        <f>#REF!</f>
        <v>#REF!</v>
      </c>
      <c r="G133" s="202" t="e">
        <f>#REF!</f>
        <v>#REF!</v>
      </c>
      <c r="H133" s="202" t="e">
        <f>#REF!</f>
        <v>#REF!</v>
      </c>
      <c r="I133" s="202"/>
      <c r="J133" s="202"/>
      <c r="K133" s="202"/>
      <c r="L133" s="202"/>
      <c r="M133" s="202"/>
      <c r="N133" s="202"/>
      <c r="O133" s="191"/>
      <c r="P133" s="80" t="e">
        <f t="shared" si="58"/>
        <v>#REF!</v>
      </c>
      <c r="Q133" s="80" t="e">
        <f t="shared" si="59"/>
        <v>#REF!</v>
      </c>
      <c r="R133" s="79" t="e">
        <f t="shared" si="60"/>
        <v>#REF!</v>
      </c>
      <c r="S133" s="79" t="e">
        <f t="shared" si="61"/>
        <v>#REF!</v>
      </c>
      <c r="T133" s="79"/>
      <c r="U133" s="79" t="e">
        <f t="shared" si="62"/>
        <v>#REF!</v>
      </c>
      <c r="V133" s="58">
        <f t="shared" si="66"/>
        <v>44167</v>
      </c>
      <c r="W133" s="46" t="s">
        <v>7</v>
      </c>
      <c r="X133" s="272" t="e">
        <f t="shared" si="63"/>
        <v>#DIV/0!</v>
      </c>
      <c r="Y133" s="196"/>
      <c r="Z133" s="196"/>
      <c r="AA133" s="196"/>
      <c r="AB133" s="279"/>
      <c r="AC133" s="279"/>
      <c r="AD133" s="279"/>
      <c r="AE133" s="279"/>
      <c r="AF133" s="279"/>
      <c r="AG133" s="279"/>
      <c r="AH133" s="279"/>
      <c r="AI133" s="51"/>
      <c r="AJ133" s="51"/>
      <c r="AK133" s="51"/>
      <c r="AL133" s="51"/>
      <c r="AM133" s="47" t="e">
        <f t="shared" si="64"/>
        <v>#DIV/0!</v>
      </c>
      <c r="AN133" s="47" t="e">
        <f t="shared" si="65"/>
        <v>#DIV/0!</v>
      </c>
      <c r="AO133" s="280"/>
      <c r="AP133" s="281"/>
      <c r="AQ133" s="135"/>
      <c r="AR133" s="58"/>
      <c r="AS133" s="212"/>
      <c r="AT133" s="282"/>
      <c r="AU133" s="282"/>
      <c r="AV133" s="282"/>
      <c r="AW133" s="282"/>
      <c r="AX133" s="282"/>
      <c r="AY133" s="282"/>
      <c r="AZ133" s="282"/>
      <c r="BA133" s="282"/>
      <c r="BB133" s="282"/>
      <c r="BC133" s="282"/>
      <c r="BD133" s="282"/>
      <c r="BE133" s="282"/>
      <c r="BF133" s="282"/>
      <c r="BG133" s="14"/>
      <c r="BH133" s="14"/>
      <c r="BI133" s="54"/>
      <c r="BJ133" s="54"/>
      <c r="BK133" s="54"/>
      <c r="BL133" s="12"/>
      <c r="BM133" s="54"/>
      <c r="BN133" s="54"/>
      <c r="BO133" s="318"/>
      <c r="BP133" s="318"/>
      <c r="BQ133" s="318"/>
      <c r="BR133" s="319"/>
      <c r="BS133" s="319"/>
      <c r="BT133" s="319"/>
      <c r="BU133" s="319"/>
      <c r="BV133" s="319"/>
      <c r="BW133" s="319"/>
      <c r="BX133" s="319"/>
      <c r="BY133" s="319"/>
    </row>
    <row r="134" spans="1:92" ht="18" customHeight="1" x14ac:dyDescent="0.2">
      <c r="A134" s="85">
        <v>44168</v>
      </c>
      <c r="B134" s="217"/>
      <c r="C134" s="46"/>
      <c r="D134" s="46" t="s">
        <v>7</v>
      </c>
      <c r="E134" s="46" t="e">
        <f t="shared" si="57"/>
        <v>#REF!</v>
      </c>
      <c r="F134" s="202" t="e">
        <f>#REF!</f>
        <v>#REF!</v>
      </c>
      <c r="G134" s="202" t="e">
        <f>#REF!</f>
        <v>#REF!</v>
      </c>
      <c r="H134" s="202" t="e">
        <f>#REF!</f>
        <v>#REF!</v>
      </c>
      <c r="I134" s="202"/>
      <c r="J134" s="202"/>
      <c r="K134" s="202"/>
      <c r="L134" s="202"/>
      <c r="M134" s="202"/>
      <c r="N134" s="202"/>
      <c r="O134" s="191"/>
      <c r="P134" s="80" t="e">
        <f t="shared" si="58"/>
        <v>#REF!</v>
      </c>
      <c r="Q134" s="80" t="e">
        <f t="shared" si="59"/>
        <v>#REF!</v>
      </c>
      <c r="R134" s="79" t="e">
        <f t="shared" si="60"/>
        <v>#REF!</v>
      </c>
      <c r="S134" s="79" t="e">
        <f t="shared" si="61"/>
        <v>#REF!</v>
      </c>
      <c r="T134" s="79"/>
      <c r="U134" s="79" t="e">
        <f t="shared" si="62"/>
        <v>#REF!</v>
      </c>
      <c r="V134" s="58">
        <f t="shared" ref="V134:V165" si="67">A134</f>
        <v>44168</v>
      </c>
      <c r="W134" s="46" t="s">
        <v>7</v>
      </c>
      <c r="X134" s="272" t="e">
        <f t="shared" si="63"/>
        <v>#DIV/0!</v>
      </c>
      <c r="Y134" s="196"/>
      <c r="Z134" s="196"/>
      <c r="AA134" s="196"/>
      <c r="AB134" s="279"/>
      <c r="AC134" s="279"/>
      <c r="AD134" s="279"/>
      <c r="AE134" s="279"/>
      <c r="AF134" s="279"/>
      <c r="AG134" s="279"/>
      <c r="AH134" s="279"/>
      <c r="AI134" s="51"/>
      <c r="AJ134" s="51"/>
      <c r="AK134" s="51"/>
      <c r="AL134" s="51"/>
      <c r="AM134" s="47" t="e">
        <f t="shared" si="64"/>
        <v>#DIV/0!</v>
      </c>
      <c r="AN134" s="47" t="e">
        <f t="shared" si="65"/>
        <v>#DIV/0!</v>
      </c>
      <c r="AO134" s="280"/>
      <c r="AP134" s="281"/>
      <c r="AQ134" s="135"/>
      <c r="AR134" s="58"/>
      <c r="AS134" s="212"/>
      <c r="AT134" s="282"/>
      <c r="AU134" s="282"/>
      <c r="AV134" s="282"/>
      <c r="AW134" s="282"/>
      <c r="AX134" s="282"/>
      <c r="AY134" s="282"/>
      <c r="AZ134" s="282"/>
      <c r="BA134" s="282"/>
      <c r="BB134" s="282"/>
      <c r="BC134" s="282"/>
      <c r="BD134" s="282"/>
      <c r="BE134" s="282"/>
      <c r="BF134" s="282"/>
      <c r="BG134" s="14"/>
      <c r="BH134" s="14"/>
      <c r="BI134" s="54"/>
      <c r="BJ134" s="54"/>
      <c r="BK134" s="54"/>
      <c r="BL134" s="12"/>
      <c r="BM134" s="54"/>
      <c r="BN134" s="54"/>
      <c r="BO134" s="318"/>
      <c r="BP134" s="318"/>
      <c r="BQ134" s="318"/>
      <c r="BR134" s="319"/>
      <c r="BS134" s="319"/>
      <c r="BT134" s="319"/>
      <c r="BU134" s="319"/>
      <c r="BV134" s="319"/>
      <c r="BW134" s="319"/>
      <c r="BX134" s="319"/>
      <c r="BY134" s="319"/>
    </row>
    <row r="135" spans="1:92" ht="26.25" customHeight="1" x14ac:dyDescent="0.2">
      <c r="A135" s="85">
        <v>44169</v>
      </c>
      <c r="B135" s="217"/>
      <c r="C135" s="46"/>
      <c r="D135" s="46" t="s">
        <v>7</v>
      </c>
      <c r="E135" s="46" t="e">
        <f t="shared" si="57"/>
        <v>#REF!</v>
      </c>
      <c r="F135" s="202" t="e">
        <f>#REF!</f>
        <v>#REF!</v>
      </c>
      <c r="G135" s="202" t="e">
        <f>#REF!</f>
        <v>#REF!</v>
      </c>
      <c r="H135" s="202" t="e">
        <f>#REF!</f>
        <v>#REF!</v>
      </c>
      <c r="I135" s="202"/>
      <c r="J135" s="202"/>
      <c r="K135" s="202"/>
      <c r="L135" s="202"/>
      <c r="M135" s="202"/>
      <c r="N135" s="202"/>
      <c r="O135" s="191"/>
      <c r="P135" s="80" t="e">
        <f t="shared" si="58"/>
        <v>#REF!</v>
      </c>
      <c r="Q135" s="80" t="e">
        <f t="shared" si="59"/>
        <v>#REF!</v>
      </c>
      <c r="R135" s="79" t="e">
        <f t="shared" si="60"/>
        <v>#REF!</v>
      </c>
      <c r="S135" s="79" t="e">
        <f t="shared" si="61"/>
        <v>#REF!</v>
      </c>
      <c r="T135" s="79"/>
      <c r="U135" s="79" t="e">
        <f t="shared" si="62"/>
        <v>#REF!</v>
      </c>
      <c r="V135" s="58">
        <f t="shared" si="67"/>
        <v>44169</v>
      </c>
      <c r="W135" s="46" t="s">
        <v>7</v>
      </c>
      <c r="X135" s="272" t="e">
        <f t="shared" si="63"/>
        <v>#DIV/0!</v>
      </c>
      <c r="Y135" s="196"/>
      <c r="Z135" s="196"/>
      <c r="AA135" s="196"/>
      <c r="AB135" s="279"/>
      <c r="AC135" s="279"/>
      <c r="AD135" s="279"/>
      <c r="AE135" s="279"/>
      <c r="AF135" s="279"/>
      <c r="AG135" s="279"/>
      <c r="AH135" s="279"/>
      <c r="AI135" s="51"/>
      <c r="AJ135" s="51"/>
      <c r="AK135" s="51"/>
      <c r="AL135" s="51"/>
      <c r="AM135" s="47" t="e">
        <f t="shared" si="64"/>
        <v>#DIV/0!</v>
      </c>
      <c r="AN135" s="47" t="e">
        <f t="shared" si="65"/>
        <v>#DIV/0!</v>
      </c>
      <c r="AO135" s="280"/>
      <c r="AP135" s="281"/>
      <c r="AQ135" s="135"/>
      <c r="AR135" s="58"/>
      <c r="AS135" s="212"/>
      <c r="AT135" s="282"/>
      <c r="AU135" s="282"/>
      <c r="AV135" s="282"/>
      <c r="AW135" s="282"/>
      <c r="AX135" s="282"/>
      <c r="AY135" s="282"/>
      <c r="AZ135" s="282"/>
      <c r="BA135" s="282"/>
      <c r="BB135" s="282"/>
      <c r="BC135" s="282"/>
      <c r="BD135" s="282"/>
      <c r="BE135" s="282"/>
      <c r="BF135" s="282"/>
      <c r="BG135" s="14"/>
      <c r="BH135" s="14"/>
      <c r="BI135" s="54"/>
      <c r="BJ135" s="54"/>
      <c r="BK135" s="54"/>
      <c r="BL135" s="12"/>
      <c r="BM135" s="54"/>
      <c r="BN135" s="54"/>
      <c r="BO135" s="318"/>
      <c r="BP135" s="318"/>
      <c r="BQ135" s="318"/>
      <c r="BR135" s="319"/>
      <c r="BS135" s="319"/>
      <c r="BT135" s="319"/>
      <c r="BU135" s="319"/>
      <c r="BV135" s="319"/>
      <c r="BW135" s="319"/>
      <c r="BX135" s="319"/>
      <c r="BY135" s="319"/>
    </row>
    <row r="136" spans="1:92" ht="18" customHeight="1" x14ac:dyDescent="0.2">
      <c r="A136" s="85">
        <v>44170</v>
      </c>
      <c r="B136" s="217"/>
      <c r="C136" s="46"/>
      <c r="D136" s="46" t="s">
        <v>7</v>
      </c>
      <c r="E136" s="46" t="e">
        <f t="shared" si="57"/>
        <v>#REF!</v>
      </c>
      <c r="F136" s="202" t="e">
        <f>#REF!</f>
        <v>#REF!</v>
      </c>
      <c r="G136" s="202" t="e">
        <f>#REF!</f>
        <v>#REF!</v>
      </c>
      <c r="H136" s="202" t="e">
        <f>#REF!</f>
        <v>#REF!</v>
      </c>
      <c r="I136" s="202"/>
      <c r="J136" s="202"/>
      <c r="K136" s="202"/>
      <c r="L136" s="202"/>
      <c r="M136" s="202"/>
      <c r="N136" s="202"/>
      <c r="O136" s="191"/>
      <c r="P136" s="80" t="e">
        <f t="shared" si="58"/>
        <v>#REF!</v>
      </c>
      <c r="Q136" s="80" t="e">
        <f t="shared" si="59"/>
        <v>#REF!</v>
      </c>
      <c r="R136" s="79" t="e">
        <f t="shared" si="60"/>
        <v>#REF!</v>
      </c>
      <c r="S136" s="79" t="e">
        <f t="shared" si="61"/>
        <v>#REF!</v>
      </c>
      <c r="T136" s="79"/>
      <c r="U136" s="79" t="e">
        <f t="shared" si="62"/>
        <v>#REF!</v>
      </c>
      <c r="V136" s="58">
        <f t="shared" si="67"/>
        <v>44170</v>
      </c>
      <c r="W136" s="46" t="s">
        <v>7</v>
      </c>
      <c r="X136" s="272" t="e">
        <f t="shared" si="63"/>
        <v>#DIV/0!</v>
      </c>
      <c r="Y136" s="196"/>
      <c r="Z136" s="196"/>
      <c r="AA136" s="196"/>
      <c r="AB136" s="279"/>
      <c r="AC136" s="279"/>
      <c r="AD136" s="279"/>
      <c r="AE136" s="279"/>
      <c r="AF136" s="279"/>
      <c r="AG136" s="279"/>
      <c r="AH136" s="279"/>
      <c r="AI136" s="51"/>
      <c r="AJ136" s="51"/>
      <c r="AK136" s="51"/>
      <c r="AL136" s="51"/>
      <c r="AM136" s="47" t="e">
        <f t="shared" si="64"/>
        <v>#DIV/0!</v>
      </c>
      <c r="AN136" s="47" t="e">
        <f t="shared" si="65"/>
        <v>#DIV/0!</v>
      </c>
      <c r="AO136" s="280"/>
      <c r="AP136" s="281"/>
      <c r="AQ136" s="135"/>
      <c r="AR136" s="58"/>
      <c r="AS136" s="212"/>
      <c r="AT136" s="282"/>
      <c r="AU136" s="282"/>
      <c r="AV136" s="282"/>
      <c r="AW136" s="282"/>
      <c r="AX136" s="282"/>
      <c r="AY136" s="282"/>
      <c r="AZ136" s="282"/>
      <c r="BA136" s="282"/>
      <c r="BB136" s="282"/>
      <c r="BC136" s="282"/>
      <c r="BD136" s="282"/>
      <c r="BE136" s="282"/>
      <c r="BF136" s="282"/>
      <c r="BG136" s="14"/>
      <c r="BH136" s="14"/>
      <c r="BI136" s="54"/>
      <c r="BJ136" s="54"/>
      <c r="BK136" s="54"/>
      <c r="BL136" s="12"/>
      <c r="BM136" s="54"/>
      <c r="BN136" s="54"/>
      <c r="BO136" s="318"/>
      <c r="BP136" s="318"/>
      <c r="BQ136" s="318"/>
      <c r="BR136" s="319"/>
      <c r="BS136" s="319"/>
      <c r="BT136" s="319"/>
      <c r="BU136" s="319"/>
      <c r="BV136" s="319"/>
      <c r="BW136" s="319"/>
      <c r="BX136" s="319"/>
      <c r="BY136" s="319"/>
    </row>
    <row r="137" spans="1:92" ht="18" customHeight="1" x14ac:dyDescent="0.2">
      <c r="A137" s="85">
        <v>44171</v>
      </c>
      <c r="B137" s="217"/>
      <c r="C137" s="46"/>
      <c r="D137" s="46" t="s">
        <v>7</v>
      </c>
      <c r="E137" s="46" t="e">
        <f t="shared" si="57"/>
        <v>#REF!</v>
      </c>
      <c r="F137" s="202" t="e">
        <f>#REF!</f>
        <v>#REF!</v>
      </c>
      <c r="G137" s="202" t="e">
        <f>#REF!</f>
        <v>#REF!</v>
      </c>
      <c r="H137" s="202" t="e">
        <f>#REF!</f>
        <v>#REF!</v>
      </c>
      <c r="I137" s="202"/>
      <c r="J137" s="202"/>
      <c r="K137" s="202"/>
      <c r="L137" s="202"/>
      <c r="M137" s="202"/>
      <c r="N137" s="202"/>
      <c r="O137" s="191"/>
      <c r="P137" s="80" t="e">
        <f t="shared" si="58"/>
        <v>#REF!</v>
      </c>
      <c r="Q137" s="80" t="e">
        <f t="shared" si="59"/>
        <v>#REF!</v>
      </c>
      <c r="R137" s="79" t="e">
        <f t="shared" si="60"/>
        <v>#REF!</v>
      </c>
      <c r="S137" s="79" t="e">
        <f t="shared" si="61"/>
        <v>#REF!</v>
      </c>
      <c r="T137" s="79"/>
      <c r="U137" s="79" t="e">
        <f t="shared" si="62"/>
        <v>#REF!</v>
      </c>
      <c r="V137" s="58">
        <f t="shared" si="67"/>
        <v>44171</v>
      </c>
      <c r="W137" s="46" t="s">
        <v>7</v>
      </c>
      <c r="X137" s="272" t="e">
        <f t="shared" si="63"/>
        <v>#DIV/0!</v>
      </c>
      <c r="Y137" s="196"/>
      <c r="Z137" s="196"/>
      <c r="AA137" s="196"/>
      <c r="AB137" s="279"/>
      <c r="AC137" s="279"/>
      <c r="AD137" s="279"/>
      <c r="AE137" s="279"/>
      <c r="AF137" s="279"/>
      <c r="AG137" s="279"/>
      <c r="AH137" s="279"/>
      <c r="AI137" s="51"/>
      <c r="AJ137" s="51"/>
      <c r="AK137" s="51"/>
      <c r="AL137" s="51"/>
      <c r="AM137" s="47" t="e">
        <f t="shared" si="64"/>
        <v>#DIV/0!</v>
      </c>
      <c r="AN137" s="47" t="e">
        <f t="shared" si="65"/>
        <v>#DIV/0!</v>
      </c>
      <c r="AO137" s="280"/>
      <c r="AP137" s="281"/>
      <c r="AQ137" s="135"/>
      <c r="AR137" s="58"/>
      <c r="AS137" s="212"/>
      <c r="AT137" s="282"/>
      <c r="AU137" s="282"/>
      <c r="AV137" s="282"/>
      <c r="AW137" s="282"/>
      <c r="AX137" s="282"/>
      <c r="AY137" s="282"/>
      <c r="AZ137" s="282"/>
      <c r="BA137" s="282"/>
      <c r="BB137" s="282"/>
      <c r="BC137" s="282"/>
      <c r="BD137" s="282"/>
      <c r="BE137" s="282"/>
      <c r="BF137" s="282"/>
      <c r="BG137" s="14"/>
      <c r="BH137" s="14"/>
      <c r="BI137" s="54"/>
      <c r="BJ137" s="54"/>
      <c r="BK137" s="54"/>
      <c r="BL137" s="12"/>
      <c r="BM137" s="54"/>
      <c r="BN137" s="54"/>
      <c r="BO137" s="318"/>
      <c r="BP137" s="318"/>
      <c r="BQ137" s="318"/>
      <c r="BR137" s="319"/>
      <c r="BS137" s="319"/>
      <c r="BT137" s="319"/>
      <c r="BU137" s="319"/>
      <c r="BV137" s="319"/>
      <c r="BW137" s="319"/>
      <c r="BX137" s="319"/>
      <c r="BY137" s="319"/>
    </row>
    <row r="138" spans="1:92" ht="18" customHeight="1" x14ac:dyDescent="0.2">
      <c r="A138" s="85">
        <v>44172</v>
      </c>
      <c r="B138" s="217"/>
      <c r="C138" s="46"/>
      <c r="D138" s="46" t="s">
        <v>7</v>
      </c>
      <c r="E138" s="46" t="e">
        <f t="shared" si="57"/>
        <v>#REF!</v>
      </c>
      <c r="F138" s="202" t="e">
        <f>#REF!</f>
        <v>#REF!</v>
      </c>
      <c r="G138" s="202" t="e">
        <f>#REF!</f>
        <v>#REF!</v>
      </c>
      <c r="H138" s="202" t="e">
        <f>#REF!</f>
        <v>#REF!</v>
      </c>
      <c r="I138" s="202"/>
      <c r="J138" s="202"/>
      <c r="K138" s="202"/>
      <c r="L138" s="202"/>
      <c r="M138" s="202"/>
      <c r="N138" s="202"/>
      <c r="O138" s="191"/>
      <c r="P138" s="80" t="e">
        <f t="shared" si="58"/>
        <v>#REF!</v>
      </c>
      <c r="Q138" s="80" t="e">
        <f t="shared" si="59"/>
        <v>#REF!</v>
      </c>
      <c r="R138" s="79" t="e">
        <f t="shared" si="60"/>
        <v>#REF!</v>
      </c>
      <c r="S138" s="79" t="e">
        <f t="shared" si="61"/>
        <v>#REF!</v>
      </c>
      <c r="T138" s="79"/>
      <c r="U138" s="79" t="e">
        <f t="shared" si="62"/>
        <v>#REF!</v>
      </c>
      <c r="V138" s="58">
        <f t="shared" si="67"/>
        <v>44172</v>
      </c>
      <c r="W138" s="46" t="s">
        <v>7</v>
      </c>
      <c r="X138" s="272" t="e">
        <f t="shared" si="63"/>
        <v>#DIV/0!</v>
      </c>
      <c r="Y138" s="196"/>
      <c r="Z138" s="196"/>
      <c r="AA138" s="196"/>
      <c r="AB138" s="279"/>
      <c r="AC138" s="279"/>
      <c r="AD138" s="279"/>
      <c r="AE138" s="279"/>
      <c r="AF138" s="279"/>
      <c r="AG138" s="279"/>
      <c r="AH138" s="279"/>
      <c r="AI138" s="51"/>
      <c r="AJ138" s="51"/>
      <c r="AK138" s="51"/>
      <c r="AL138" s="51"/>
      <c r="AM138" s="47" t="e">
        <f t="shared" si="64"/>
        <v>#DIV/0!</v>
      </c>
      <c r="AN138" s="47" t="e">
        <f t="shared" si="65"/>
        <v>#DIV/0!</v>
      </c>
      <c r="AO138" s="280"/>
      <c r="AP138" s="281"/>
      <c r="AQ138" s="135"/>
      <c r="AR138" s="58"/>
      <c r="AS138" s="212"/>
      <c r="AT138" s="282"/>
      <c r="AU138" s="282"/>
      <c r="AV138" s="282"/>
      <c r="AW138" s="282"/>
      <c r="AX138" s="282"/>
      <c r="AY138" s="282"/>
      <c r="AZ138" s="282"/>
      <c r="BA138" s="282"/>
      <c r="BB138" s="282"/>
      <c r="BC138" s="282"/>
      <c r="BD138" s="282"/>
      <c r="BE138" s="282"/>
      <c r="BF138" s="282"/>
      <c r="BG138" s="14"/>
      <c r="BH138" s="14"/>
      <c r="BI138" s="54"/>
      <c r="BJ138" s="54"/>
      <c r="BK138" s="54"/>
      <c r="BL138" s="12"/>
      <c r="BM138" s="54"/>
      <c r="BN138" s="54"/>
      <c r="BO138" s="318"/>
      <c r="BP138" s="318"/>
      <c r="BQ138" s="318"/>
      <c r="BR138" s="319"/>
      <c r="BS138" s="319"/>
      <c r="BT138" s="319"/>
      <c r="BU138" s="319"/>
      <c r="BV138" s="319"/>
      <c r="BW138" s="319"/>
      <c r="BX138" s="319"/>
      <c r="BY138" s="319"/>
    </row>
    <row r="139" spans="1:92" ht="18" customHeight="1" x14ac:dyDescent="0.2">
      <c r="A139" s="85">
        <v>44173</v>
      </c>
      <c r="B139" s="217"/>
      <c r="C139" s="46"/>
      <c r="D139" s="46" t="s">
        <v>7</v>
      </c>
      <c r="E139" s="46" t="e">
        <f t="shared" si="57"/>
        <v>#REF!</v>
      </c>
      <c r="F139" s="202" t="e">
        <f>#REF!</f>
        <v>#REF!</v>
      </c>
      <c r="G139" s="202" t="e">
        <f>#REF!</f>
        <v>#REF!</v>
      </c>
      <c r="H139" s="202"/>
      <c r="I139" s="202"/>
      <c r="J139" s="202"/>
      <c r="K139" s="202"/>
      <c r="L139" s="202"/>
      <c r="M139" s="202"/>
      <c r="N139" s="202"/>
      <c r="O139" s="191"/>
      <c r="P139" s="80" t="e">
        <f t="shared" si="58"/>
        <v>#REF!</v>
      </c>
      <c r="Q139" s="80" t="e">
        <f t="shared" si="59"/>
        <v>#REF!</v>
      </c>
      <c r="R139" s="79" t="e">
        <f t="shared" si="60"/>
        <v>#REF!</v>
      </c>
      <c r="S139" s="79" t="e">
        <f t="shared" si="61"/>
        <v>#REF!</v>
      </c>
      <c r="T139" s="79"/>
      <c r="U139" s="79" t="e">
        <f t="shared" si="62"/>
        <v>#REF!</v>
      </c>
      <c r="V139" s="58">
        <f t="shared" si="67"/>
        <v>44173</v>
      </c>
      <c r="W139" s="46" t="s">
        <v>7</v>
      </c>
      <c r="X139" s="272" t="e">
        <f t="shared" si="63"/>
        <v>#DIV/0!</v>
      </c>
      <c r="Y139" s="196"/>
      <c r="Z139" s="196"/>
      <c r="AA139" s="196"/>
      <c r="AB139" s="279"/>
      <c r="AC139" s="279"/>
      <c r="AD139" s="279"/>
      <c r="AE139" s="279"/>
      <c r="AF139" s="279"/>
      <c r="AG139" s="279"/>
      <c r="AH139" s="279"/>
      <c r="AI139" s="51"/>
      <c r="AJ139" s="51"/>
      <c r="AK139" s="51"/>
      <c r="AL139" s="51"/>
      <c r="AM139" s="47" t="e">
        <f t="shared" si="64"/>
        <v>#DIV/0!</v>
      </c>
      <c r="AN139" s="47" t="e">
        <f t="shared" si="65"/>
        <v>#DIV/0!</v>
      </c>
      <c r="AO139" s="280"/>
      <c r="AP139" s="281"/>
      <c r="AQ139" s="135"/>
      <c r="AR139" s="58"/>
      <c r="AS139" s="212"/>
      <c r="AT139" s="282"/>
      <c r="AU139" s="282"/>
      <c r="AV139" s="282"/>
      <c r="AW139" s="282"/>
      <c r="AX139" s="282"/>
      <c r="AY139" s="282"/>
      <c r="AZ139" s="282"/>
      <c r="BA139" s="282"/>
      <c r="BB139" s="282"/>
      <c r="BC139" s="282"/>
      <c r="BD139" s="282"/>
      <c r="BE139" s="282"/>
      <c r="BF139" s="282"/>
      <c r="BG139" s="14"/>
      <c r="BH139" s="14"/>
      <c r="BI139" s="54"/>
      <c r="BJ139" s="54"/>
      <c r="BK139" s="54"/>
      <c r="BL139" s="12"/>
      <c r="BM139" s="54"/>
      <c r="BN139" s="54"/>
      <c r="BO139" s="318"/>
      <c r="BP139" s="318"/>
      <c r="BQ139" s="318"/>
      <c r="BR139" s="319"/>
      <c r="BS139" s="319"/>
      <c r="BT139" s="319"/>
      <c r="BU139" s="319"/>
      <c r="BV139" s="319"/>
      <c r="BW139" s="319"/>
      <c r="BX139" s="319"/>
      <c r="BY139" s="319"/>
    </row>
    <row r="140" spans="1:92" ht="18" customHeight="1" x14ac:dyDescent="0.2">
      <c r="A140" s="85">
        <v>44174</v>
      </c>
      <c r="B140" s="217"/>
      <c r="C140" s="46"/>
      <c r="D140" s="46" t="s">
        <v>7</v>
      </c>
      <c r="E140" s="46" t="e">
        <f t="shared" ref="E140:E203" si="68">U140/R140</f>
        <v>#REF!</v>
      </c>
      <c r="F140" s="202" t="e">
        <f>#REF!</f>
        <v>#REF!</v>
      </c>
      <c r="G140" s="202" t="e">
        <f>#REF!</f>
        <v>#REF!</v>
      </c>
      <c r="H140" s="202" t="e">
        <f>#REF!</f>
        <v>#REF!</v>
      </c>
      <c r="I140" s="202"/>
      <c r="J140" s="202"/>
      <c r="K140" s="202"/>
      <c r="L140" s="202"/>
      <c r="M140" s="202"/>
      <c r="N140" s="202"/>
      <c r="O140" s="191"/>
      <c r="P140" s="80" t="e">
        <f t="shared" ref="P140:P203" si="69">AVERAGE(F140:O140)</f>
        <v>#REF!</v>
      </c>
      <c r="Q140" s="80" t="e">
        <f t="shared" ref="Q140:Q203" si="70">STDEV(F140:O140)</f>
        <v>#REF!</v>
      </c>
      <c r="R140" s="79" t="e">
        <f t="shared" ref="R140:S203" si="71">P140*1000</f>
        <v>#REF!</v>
      </c>
      <c r="S140" s="79" t="e">
        <f t="shared" si="71"/>
        <v>#REF!</v>
      </c>
      <c r="T140" s="79"/>
      <c r="U140" s="79" t="e">
        <f t="shared" ref="U140:U203" si="72">Q140*1000</f>
        <v>#REF!</v>
      </c>
      <c r="V140" s="58">
        <f t="shared" si="67"/>
        <v>44174</v>
      </c>
      <c r="W140" s="46" t="s">
        <v>7</v>
      </c>
      <c r="X140" s="272" t="e">
        <f t="shared" ref="X140:X203" si="73">AN140/AM140</f>
        <v>#DIV/0!</v>
      </c>
      <c r="Y140" s="196"/>
      <c r="Z140" s="196"/>
      <c r="AA140" s="196"/>
      <c r="AB140" s="279"/>
      <c r="AC140" s="279"/>
      <c r="AD140" s="279"/>
      <c r="AE140" s="279"/>
      <c r="AF140" s="279"/>
      <c r="AG140" s="279"/>
      <c r="AH140" s="279"/>
      <c r="AI140" s="51"/>
      <c r="AJ140" s="51"/>
      <c r="AK140" s="51"/>
      <c r="AL140" s="51"/>
      <c r="AM140" s="47" t="e">
        <f t="shared" ref="AM140:AM203" si="74">AVERAGE(Y140:AL140)</f>
        <v>#DIV/0!</v>
      </c>
      <c r="AN140" s="47" t="e">
        <f t="shared" ref="AN140:AN203" si="75">STDEV(Y140:AL140)</f>
        <v>#DIV/0!</v>
      </c>
      <c r="AO140" s="280"/>
      <c r="AP140" s="281"/>
      <c r="AQ140" s="135"/>
      <c r="AR140" s="58"/>
      <c r="AS140" s="212"/>
      <c r="AT140" s="282"/>
      <c r="AU140" s="282"/>
      <c r="AV140" s="282"/>
      <c r="AW140" s="282"/>
      <c r="AX140" s="282"/>
      <c r="AY140" s="282"/>
      <c r="AZ140" s="282"/>
      <c r="BA140" s="282"/>
      <c r="BB140" s="282"/>
      <c r="BC140" s="282"/>
      <c r="BD140" s="282"/>
      <c r="BE140" s="282"/>
      <c r="BF140" s="282"/>
      <c r="BG140" s="14"/>
      <c r="BH140" s="14"/>
      <c r="BI140" s="54"/>
      <c r="BJ140" s="54"/>
      <c r="BK140" s="54"/>
      <c r="BL140" s="12"/>
      <c r="BM140" s="54"/>
      <c r="BN140" s="54"/>
      <c r="BO140" s="318"/>
      <c r="BP140" s="318"/>
      <c r="BQ140" s="318"/>
      <c r="BR140" s="319"/>
      <c r="BS140" s="319"/>
      <c r="BT140" s="319"/>
      <c r="BU140" s="319"/>
      <c r="BV140" s="319"/>
      <c r="BW140" s="319"/>
      <c r="BX140" s="319"/>
      <c r="BY140" s="319"/>
    </row>
    <row r="141" spans="1:92" ht="18" customHeight="1" x14ac:dyDescent="0.2">
      <c r="A141" s="85">
        <v>44175</v>
      </c>
      <c r="B141" s="217"/>
      <c r="C141" s="46"/>
      <c r="D141" s="46" t="s">
        <v>7</v>
      </c>
      <c r="E141" s="46" t="e">
        <f t="shared" si="68"/>
        <v>#REF!</v>
      </c>
      <c r="F141" s="202" t="e">
        <f>#REF!</f>
        <v>#REF!</v>
      </c>
      <c r="G141" s="202" t="e">
        <f>#REF!</f>
        <v>#REF!</v>
      </c>
      <c r="H141" s="202" t="e">
        <f>#REF!</f>
        <v>#REF!</v>
      </c>
      <c r="I141" s="202"/>
      <c r="J141" s="202"/>
      <c r="K141" s="202"/>
      <c r="L141" s="202"/>
      <c r="M141" s="202"/>
      <c r="N141" s="202"/>
      <c r="O141" s="191"/>
      <c r="P141" s="80" t="e">
        <f t="shared" si="69"/>
        <v>#REF!</v>
      </c>
      <c r="Q141" s="80" t="e">
        <f t="shared" si="70"/>
        <v>#REF!</v>
      </c>
      <c r="R141" s="79" t="e">
        <f t="shared" si="71"/>
        <v>#REF!</v>
      </c>
      <c r="S141" s="79" t="e">
        <f t="shared" si="71"/>
        <v>#REF!</v>
      </c>
      <c r="T141" s="79"/>
      <c r="U141" s="79" t="e">
        <f t="shared" si="72"/>
        <v>#REF!</v>
      </c>
      <c r="V141" s="58">
        <f t="shared" si="67"/>
        <v>44175</v>
      </c>
      <c r="W141" s="46" t="s">
        <v>7</v>
      </c>
      <c r="X141" s="272" t="e">
        <f t="shared" si="73"/>
        <v>#DIV/0!</v>
      </c>
      <c r="Y141" s="196"/>
      <c r="Z141" s="196"/>
      <c r="AA141" s="196"/>
      <c r="AB141" s="279"/>
      <c r="AC141" s="279"/>
      <c r="AD141" s="279"/>
      <c r="AE141" s="279"/>
      <c r="AF141" s="279"/>
      <c r="AG141" s="279"/>
      <c r="AH141" s="279"/>
      <c r="AI141" s="51"/>
      <c r="AJ141" s="51"/>
      <c r="AK141" s="51"/>
      <c r="AL141" s="51"/>
      <c r="AM141" s="47" t="e">
        <f t="shared" si="74"/>
        <v>#DIV/0!</v>
      </c>
      <c r="AN141" s="47" t="e">
        <f t="shared" si="75"/>
        <v>#DIV/0!</v>
      </c>
      <c r="AO141" s="280"/>
      <c r="AP141" s="281"/>
      <c r="AQ141" s="135"/>
      <c r="AR141" s="58"/>
      <c r="AS141" s="212"/>
      <c r="AT141" s="282"/>
      <c r="AU141" s="282"/>
      <c r="AV141" s="282"/>
      <c r="AW141" s="282"/>
      <c r="AX141" s="282"/>
      <c r="AY141" s="282"/>
      <c r="AZ141" s="282"/>
      <c r="BA141" s="282"/>
      <c r="BB141" s="282"/>
      <c r="BC141" s="282"/>
      <c r="BD141" s="282"/>
      <c r="BE141" s="282"/>
      <c r="BF141" s="282"/>
      <c r="BG141" s="14"/>
      <c r="BH141" s="14"/>
      <c r="BI141" s="54"/>
      <c r="BJ141" s="54"/>
      <c r="BK141" s="54"/>
      <c r="BL141" s="12"/>
      <c r="BM141" s="54"/>
      <c r="BN141" s="54"/>
      <c r="BO141" s="318"/>
      <c r="BP141" s="318"/>
      <c r="BQ141" s="318"/>
      <c r="BR141" s="319"/>
      <c r="BS141" s="319"/>
      <c r="BT141" s="319"/>
      <c r="BU141" s="319"/>
      <c r="BV141" s="319"/>
      <c r="BW141" s="319"/>
      <c r="BX141" s="319"/>
      <c r="BY141" s="319"/>
    </row>
    <row r="142" spans="1:92" ht="18" customHeight="1" x14ac:dyDescent="0.2">
      <c r="A142" s="85">
        <v>44176</v>
      </c>
      <c r="B142" s="217"/>
      <c r="C142" s="46"/>
      <c r="D142" s="46" t="s">
        <v>7</v>
      </c>
      <c r="E142" s="46" t="e">
        <f t="shared" si="68"/>
        <v>#REF!</v>
      </c>
      <c r="F142" s="202" t="e">
        <f>#REF!</f>
        <v>#REF!</v>
      </c>
      <c r="G142" s="202" t="e">
        <f>#REF!</f>
        <v>#REF!</v>
      </c>
      <c r="H142" s="202" t="e">
        <f>#REF!</f>
        <v>#REF!</v>
      </c>
      <c r="I142" s="202"/>
      <c r="J142" s="202"/>
      <c r="K142" s="202"/>
      <c r="L142" s="202"/>
      <c r="M142" s="202"/>
      <c r="N142" s="202"/>
      <c r="O142" s="191"/>
      <c r="P142" s="80" t="e">
        <f t="shared" si="69"/>
        <v>#REF!</v>
      </c>
      <c r="Q142" s="80" t="e">
        <f t="shared" si="70"/>
        <v>#REF!</v>
      </c>
      <c r="R142" s="79" t="e">
        <f t="shared" si="71"/>
        <v>#REF!</v>
      </c>
      <c r="S142" s="79" t="e">
        <f t="shared" si="71"/>
        <v>#REF!</v>
      </c>
      <c r="T142" s="79"/>
      <c r="U142" s="79" t="e">
        <f t="shared" si="72"/>
        <v>#REF!</v>
      </c>
      <c r="V142" s="58">
        <f t="shared" si="67"/>
        <v>44176</v>
      </c>
      <c r="W142" s="46" t="s">
        <v>7</v>
      </c>
      <c r="X142" s="272" t="e">
        <f t="shared" si="73"/>
        <v>#DIV/0!</v>
      </c>
      <c r="Y142" s="196"/>
      <c r="Z142" s="196"/>
      <c r="AA142" s="196"/>
      <c r="AB142" s="279"/>
      <c r="AC142" s="279"/>
      <c r="AD142" s="279"/>
      <c r="AE142" s="279"/>
      <c r="AF142" s="279"/>
      <c r="AG142" s="279"/>
      <c r="AH142" s="279"/>
      <c r="AI142" s="51"/>
      <c r="AJ142" s="51"/>
      <c r="AK142" s="51"/>
      <c r="AL142" s="51"/>
      <c r="AM142" s="47" t="e">
        <f t="shared" si="74"/>
        <v>#DIV/0!</v>
      </c>
      <c r="AN142" s="47" t="e">
        <f t="shared" si="75"/>
        <v>#DIV/0!</v>
      </c>
      <c r="AO142" s="280"/>
      <c r="AP142" s="281"/>
      <c r="AQ142" s="135"/>
      <c r="AR142" s="58"/>
      <c r="AS142" s="212"/>
      <c r="AT142" s="282"/>
      <c r="AU142" s="282"/>
      <c r="AV142" s="282"/>
      <c r="AW142" s="282"/>
      <c r="AX142" s="282"/>
      <c r="AY142" s="282"/>
      <c r="AZ142" s="282"/>
      <c r="BA142" s="282"/>
      <c r="BB142" s="282"/>
      <c r="BC142" s="282"/>
      <c r="BD142" s="282"/>
      <c r="BE142" s="282"/>
      <c r="BF142" s="282"/>
      <c r="BG142" s="14"/>
      <c r="BH142" s="14"/>
      <c r="BI142" s="54"/>
      <c r="BJ142" s="54"/>
      <c r="BK142" s="54"/>
      <c r="BL142" s="12"/>
      <c r="BM142" s="54"/>
      <c r="BN142" s="54"/>
      <c r="BO142" s="318"/>
      <c r="BP142" s="318"/>
      <c r="BQ142" s="318"/>
      <c r="BR142" s="319"/>
      <c r="BS142" s="319"/>
      <c r="BT142" s="319"/>
      <c r="BU142" s="319"/>
      <c r="BV142" s="319"/>
      <c r="BW142" s="319"/>
      <c r="BX142" s="319"/>
      <c r="BY142" s="319"/>
    </row>
    <row r="143" spans="1:92" ht="18" customHeight="1" x14ac:dyDescent="0.2">
      <c r="A143" s="85">
        <v>44177</v>
      </c>
      <c r="B143" s="217"/>
      <c r="C143" s="46"/>
      <c r="D143" s="46" t="s">
        <v>7</v>
      </c>
      <c r="E143" s="46" t="e">
        <f t="shared" si="68"/>
        <v>#REF!</v>
      </c>
      <c r="F143" s="202" t="e">
        <f>#REF!</f>
        <v>#REF!</v>
      </c>
      <c r="G143" s="202" t="e">
        <f>#REF!</f>
        <v>#REF!</v>
      </c>
      <c r="H143" s="202" t="e">
        <f>#REF!</f>
        <v>#REF!</v>
      </c>
      <c r="I143" s="202"/>
      <c r="J143" s="202"/>
      <c r="K143" s="202"/>
      <c r="L143" s="202"/>
      <c r="M143" s="202"/>
      <c r="N143" s="202"/>
      <c r="O143" s="191"/>
      <c r="P143" s="80" t="e">
        <f t="shared" si="69"/>
        <v>#REF!</v>
      </c>
      <c r="Q143" s="80" t="e">
        <f t="shared" si="70"/>
        <v>#REF!</v>
      </c>
      <c r="R143" s="79" t="e">
        <f t="shared" si="71"/>
        <v>#REF!</v>
      </c>
      <c r="S143" s="79" t="e">
        <f t="shared" si="71"/>
        <v>#REF!</v>
      </c>
      <c r="T143" s="79"/>
      <c r="U143" s="79" t="e">
        <f t="shared" si="72"/>
        <v>#REF!</v>
      </c>
      <c r="V143" s="58">
        <f t="shared" si="67"/>
        <v>44177</v>
      </c>
      <c r="W143" s="46" t="s">
        <v>7</v>
      </c>
      <c r="X143" s="272" t="e">
        <f t="shared" si="73"/>
        <v>#DIV/0!</v>
      </c>
      <c r="Y143" s="196"/>
      <c r="Z143" s="196"/>
      <c r="AA143" s="196"/>
      <c r="AB143" s="279"/>
      <c r="AC143" s="279"/>
      <c r="AD143" s="279"/>
      <c r="AE143" s="279"/>
      <c r="AF143" s="279"/>
      <c r="AG143" s="279"/>
      <c r="AH143" s="279"/>
      <c r="AI143" s="51"/>
      <c r="AJ143" s="51"/>
      <c r="AK143" s="51"/>
      <c r="AL143" s="51"/>
      <c r="AM143" s="47" t="e">
        <f t="shared" si="74"/>
        <v>#DIV/0!</v>
      </c>
      <c r="AN143" s="47" t="e">
        <f t="shared" si="75"/>
        <v>#DIV/0!</v>
      </c>
      <c r="AO143" s="280"/>
      <c r="AP143" s="281"/>
      <c r="AQ143" s="135"/>
      <c r="AR143" s="58"/>
      <c r="AS143" s="212"/>
      <c r="AT143" s="282"/>
      <c r="AU143" s="282"/>
      <c r="AV143" s="282"/>
      <c r="AW143" s="282"/>
      <c r="AX143" s="282"/>
      <c r="AY143" s="282"/>
      <c r="AZ143" s="282"/>
      <c r="BA143" s="282"/>
      <c r="BB143" s="282"/>
      <c r="BC143" s="282"/>
      <c r="BD143" s="282"/>
      <c r="BE143" s="282"/>
      <c r="BF143" s="282"/>
      <c r="BG143" s="14"/>
      <c r="BH143" s="14"/>
      <c r="BI143" s="54"/>
      <c r="BJ143" s="54"/>
      <c r="BK143" s="54"/>
      <c r="BL143" s="12"/>
      <c r="BM143" s="54"/>
      <c r="BN143" s="54"/>
      <c r="BO143" s="318"/>
      <c r="BP143" s="318"/>
      <c r="BQ143" s="318"/>
      <c r="BR143" s="319"/>
      <c r="BS143" s="319"/>
      <c r="BT143" s="319"/>
      <c r="BU143" s="319"/>
      <c r="BV143" s="319"/>
      <c r="BW143" s="319"/>
      <c r="BX143" s="319"/>
      <c r="BY143" s="319"/>
    </row>
    <row r="144" spans="1:92" ht="18" customHeight="1" x14ac:dyDescent="0.2">
      <c r="A144" s="85">
        <v>44178</v>
      </c>
      <c r="B144" s="217"/>
      <c r="C144" s="46"/>
      <c r="D144" s="46" t="s">
        <v>7</v>
      </c>
      <c r="E144" s="46" t="e">
        <f t="shared" si="68"/>
        <v>#REF!</v>
      </c>
      <c r="F144" s="202" t="e">
        <f>#REF!</f>
        <v>#REF!</v>
      </c>
      <c r="G144" s="202" t="e">
        <f>#REF!</f>
        <v>#REF!</v>
      </c>
      <c r="H144" s="202" t="e">
        <f>#REF!</f>
        <v>#REF!</v>
      </c>
      <c r="I144" s="202"/>
      <c r="J144" s="202"/>
      <c r="K144" s="202"/>
      <c r="L144" s="202"/>
      <c r="M144" s="202"/>
      <c r="N144" s="202"/>
      <c r="O144" s="191"/>
      <c r="P144" s="80" t="e">
        <f t="shared" si="69"/>
        <v>#REF!</v>
      </c>
      <c r="Q144" s="80" t="e">
        <f t="shared" si="70"/>
        <v>#REF!</v>
      </c>
      <c r="R144" s="79" t="e">
        <f t="shared" si="71"/>
        <v>#REF!</v>
      </c>
      <c r="S144" s="79" t="e">
        <f t="shared" si="71"/>
        <v>#REF!</v>
      </c>
      <c r="T144" s="79"/>
      <c r="U144" s="79" t="e">
        <f t="shared" si="72"/>
        <v>#REF!</v>
      </c>
      <c r="V144" s="58">
        <f t="shared" si="67"/>
        <v>44178</v>
      </c>
      <c r="W144" s="46" t="s">
        <v>7</v>
      </c>
      <c r="X144" s="272" t="e">
        <f t="shared" si="73"/>
        <v>#DIV/0!</v>
      </c>
      <c r="Y144" s="196"/>
      <c r="Z144" s="196"/>
      <c r="AA144" s="196"/>
      <c r="AB144" s="279"/>
      <c r="AC144" s="279"/>
      <c r="AD144" s="279"/>
      <c r="AE144" s="279"/>
      <c r="AF144" s="279"/>
      <c r="AG144" s="279"/>
      <c r="AH144" s="279"/>
      <c r="AI144" s="51"/>
      <c r="AJ144" s="51"/>
      <c r="AK144" s="51"/>
      <c r="AL144" s="51"/>
      <c r="AM144" s="47" t="e">
        <f t="shared" si="74"/>
        <v>#DIV/0!</v>
      </c>
      <c r="AN144" s="47" t="e">
        <f t="shared" si="75"/>
        <v>#DIV/0!</v>
      </c>
      <c r="AO144" s="280"/>
      <c r="AP144" s="281"/>
      <c r="AQ144" s="135"/>
      <c r="AR144" s="58"/>
      <c r="AS144" s="212"/>
      <c r="AT144" s="282"/>
      <c r="AU144" s="282"/>
      <c r="AV144" s="282"/>
      <c r="AW144" s="282"/>
      <c r="AX144" s="282"/>
      <c r="AY144" s="282"/>
      <c r="AZ144" s="282"/>
      <c r="BA144" s="282"/>
      <c r="BB144" s="282"/>
      <c r="BC144" s="282"/>
      <c r="BD144" s="282"/>
      <c r="BE144" s="282"/>
      <c r="BF144" s="282"/>
      <c r="BG144" s="14"/>
      <c r="BH144" s="14"/>
      <c r="BI144" s="54"/>
      <c r="BJ144" s="54"/>
      <c r="BK144" s="54"/>
      <c r="BL144" s="12"/>
      <c r="BM144" s="54"/>
      <c r="BN144" s="54"/>
      <c r="BO144" s="318"/>
      <c r="BP144" s="318"/>
      <c r="BQ144" s="318"/>
      <c r="BR144" s="319"/>
      <c r="BS144" s="319"/>
      <c r="BT144" s="319"/>
      <c r="BU144" s="319"/>
      <c r="BV144" s="319"/>
      <c r="BW144" s="319"/>
      <c r="BX144" s="319"/>
      <c r="BY144" s="319"/>
    </row>
    <row r="145" spans="1:77" ht="18" customHeight="1" x14ac:dyDescent="0.2">
      <c r="A145" s="85">
        <v>44179</v>
      </c>
      <c r="B145" s="217"/>
      <c r="C145" s="46"/>
      <c r="D145" s="46" t="s">
        <v>7</v>
      </c>
      <c r="E145" s="46" t="e">
        <f t="shared" si="68"/>
        <v>#REF!</v>
      </c>
      <c r="F145" s="202" t="e">
        <f>#REF!</f>
        <v>#REF!</v>
      </c>
      <c r="G145" s="202" t="e">
        <f>#REF!</f>
        <v>#REF!</v>
      </c>
      <c r="H145" s="202" t="e">
        <f>#REF!</f>
        <v>#REF!</v>
      </c>
      <c r="I145" s="202"/>
      <c r="J145" s="202"/>
      <c r="K145" s="202"/>
      <c r="L145" s="202"/>
      <c r="M145" s="202"/>
      <c r="N145" s="202"/>
      <c r="O145" s="191"/>
      <c r="P145" s="80" t="e">
        <f t="shared" si="69"/>
        <v>#REF!</v>
      </c>
      <c r="Q145" s="80" t="e">
        <f t="shared" si="70"/>
        <v>#REF!</v>
      </c>
      <c r="R145" s="79" t="e">
        <f t="shared" si="71"/>
        <v>#REF!</v>
      </c>
      <c r="S145" s="79" t="e">
        <f t="shared" si="71"/>
        <v>#REF!</v>
      </c>
      <c r="T145" s="79"/>
      <c r="U145" s="79" t="e">
        <f t="shared" si="72"/>
        <v>#REF!</v>
      </c>
      <c r="V145" s="58">
        <f t="shared" si="67"/>
        <v>44179</v>
      </c>
      <c r="W145" s="46" t="s">
        <v>7</v>
      </c>
      <c r="X145" s="272" t="e">
        <f t="shared" si="73"/>
        <v>#DIV/0!</v>
      </c>
      <c r="Y145" s="196"/>
      <c r="Z145" s="196"/>
      <c r="AA145" s="196"/>
      <c r="AB145" s="279"/>
      <c r="AC145" s="279"/>
      <c r="AD145" s="279"/>
      <c r="AE145" s="279"/>
      <c r="AF145" s="279"/>
      <c r="AG145" s="279"/>
      <c r="AH145" s="279"/>
      <c r="AI145" s="51"/>
      <c r="AJ145" s="51"/>
      <c r="AK145" s="51"/>
      <c r="AL145" s="51"/>
      <c r="AM145" s="47" t="e">
        <f t="shared" si="74"/>
        <v>#DIV/0!</v>
      </c>
      <c r="AN145" s="47" t="e">
        <f t="shared" si="75"/>
        <v>#DIV/0!</v>
      </c>
      <c r="AO145" s="280"/>
      <c r="AP145" s="281"/>
      <c r="AQ145" s="135"/>
      <c r="AR145" s="58"/>
      <c r="AS145" s="212"/>
      <c r="AT145" s="282"/>
      <c r="AU145" s="282"/>
      <c r="AV145" s="282"/>
      <c r="AW145" s="282"/>
      <c r="AX145" s="282"/>
      <c r="AY145" s="282"/>
      <c r="AZ145" s="282"/>
      <c r="BA145" s="282"/>
      <c r="BB145" s="282"/>
      <c r="BC145" s="282"/>
      <c r="BD145" s="282"/>
      <c r="BE145" s="282"/>
      <c r="BF145" s="282"/>
      <c r="BG145" s="14"/>
      <c r="BH145" s="14"/>
      <c r="BI145" s="54"/>
      <c r="BJ145" s="54"/>
      <c r="BK145" s="54"/>
      <c r="BL145" s="12"/>
      <c r="BM145" s="54"/>
      <c r="BN145" s="54"/>
      <c r="BO145" s="318"/>
      <c r="BP145" s="318"/>
      <c r="BQ145" s="318"/>
      <c r="BR145" s="319"/>
      <c r="BS145" s="319"/>
      <c r="BT145" s="319"/>
      <c r="BU145" s="319"/>
      <c r="BV145" s="319"/>
      <c r="BW145" s="319"/>
      <c r="BX145" s="319"/>
      <c r="BY145" s="319"/>
    </row>
    <row r="146" spans="1:77" ht="18" customHeight="1" x14ac:dyDescent="0.2">
      <c r="A146" s="85">
        <v>44180</v>
      </c>
      <c r="B146" s="217"/>
      <c r="C146" s="46"/>
      <c r="D146" s="46" t="s">
        <v>7</v>
      </c>
      <c r="E146" s="46" t="e">
        <f t="shared" si="68"/>
        <v>#REF!</v>
      </c>
      <c r="F146" s="202" t="e">
        <f>#REF!</f>
        <v>#REF!</v>
      </c>
      <c r="G146" s="202" t="e">
        <f>#REF!</f>
        <v>#REF!</v>
      </c>
      <c r="H146" s="202" t="e">
        <f>#REF!</f>
        <v>#REF!</v>
      </c>
      <c r="I146" s="202"/>
      <c r="J146" s="202"/>
      <c r="K146" s="202"/>
      <c r="L146" s="202"/>
      <c r="M146" s="202"/>
      <c r="N146" s="202"/>
      <c r="O146" s="191"/>
      <c r="P146" s="80" t="e">
        <f t="shared" si="69"/>
        <v>#REF!</v>
      </c>
      <c r="Q146" s="80" t="e">
        <f t="shared" si="70"/>
        <v>#REF!</v>
      </c>
      <c r="R146" s="79" t="e">
        <f t="shared" si="71"/>
        <v>#REF!</v>
      </c>
      <c r="S146" s="79" t="e">
        <f t="shared" si="71"/>
        <v>#REF!</v>
      </c>
      <c r="T146" s="79"/>
      <c r="U146" s="79" t="e">
        <f t="shared" si="72"/>
        <v>#REF!</v>
      </c>
      <c r="V146" s="58">
        <f t="shared" si="67"/>
        <v>44180</v>
      </c>
      <c r="W146" s="46" t="s">
        <v>7</v>
      </c>
      <c r="X146" s="272" t="e">
        <f t="shared" si="73"/>
        <v>#DIV/0!</v>
      </c>
      <c r="Y146" s="196"/>
      <c r="Z146" s="196"/>
      <c r="AA146" s="196"/>
      <c r="AB146" s="279"/>
      <c r="AC146" s="279"/>
      <c r="AD146" s="279"/>
      <c r="AE146" s="279"/>
      <c r="AF146" s="279"/>
      <c r="AG146" s="279"/>
      <c r="AH146" s="279"/>
      <c r="AI146" s="51"/>
      <c r="AJ146" s="51"/>
      <c r="AK146" s="51"/>
      <c r="AL146" s="51"/>
      <c r="AM146" s="47" t="e">
        <f t="shared" si="74"/>
        <v>#DIV/0!</v>
      </c>
      <c r="AN146" s="47" t="e">
        <f t="shared" si="75"/>
        <v>#DIV/0!</v>
      </c>
      <c r="AO146" s="280"/>
      <c r="AP146" s="281"/>
      <c r="AQ146" s="135"/>
      <c r="AR146" s="58"/>
      <c r="AS146" s="212"/>
      <c r="AT146" s="282"/>
      <c r="AU146" s="282"/>
      <c r="AV146" s="282"/>
      <c r="AW146" s="282"/>
      <c r="AX146" s="282"/>
      <c r="AY146" s="282"/>
      <c r="AZ146" s="282"/>
      <c r="BA146" s="282"/>
      <c r="BB146" s="282"/>
      <c r="BC146" s="282"/>
      <c r="BD146" s="282"/>
      <c r="BE146" s="282"/>
      <c r="BF146" s="282"/>
      <c r="BG146" s="14"/>
      <c r="BH146" s="14"/>
      <c r="BI146" s="54"/>
      <c r="BJ146" s="54"/>
      <c r="BK146" s="54"/>
      <c r="BL146" s="12"/>
      <c r="BM146" s="54"/>
      <c r="BN146" s="54"/>
      <c r="BO146" s="318"/>
      <c r="BP146" s="318"/>
      <c r="BQ146" s="318"/>
      <c r="BR146" s="319"/>
      <c r="BS146" s="319"/>
      <c r="BT146" s="319"/>
      <c r="BU146" s="319"/>
      <c r="BV146" s="319"/>
      <c r="BW146" s="319"/>
      <c r="BX146" s="319"/>
      <c r="BY146" s="319"/>
    </row>
    <row r="147" spans="1:77" ht="18" customHeight="1" x14ac:dyDescent="0.2">
      <c r="A147" s="85">
        <v>44181</v>
      </c>
      <c r="B147" s="217"/>
      <c r="C147" s="46"/>
      <c r="D147" s="46" t="s">
        <v>7</v>
      </c>
      <c r="E147" s="46" t="e">
        <f t="shared" si="68"/>
        <v>#REF!</v>
      </c>
      <c r="F147" s="202" t="e">
        <f>#REF!</f>
        <v>#REF!</v>
      </c>
      <c r="G147" s="202" t="e">
        <f>#REF!</f>
        <v>#REF!</v>
      </c>
      <c r="H147" s="202" t="e">
        <f>#REF!</f>
        <v>#REF!</v>
      </c>
      <c r="I147" s="202"/>
      <c r="J147" s="202"/>
      <c r="K147" s="202"/>
      <c r="L147" s="202"/>
      <c r="M147" s="202"/>
      <c r="N147" s="202"/>
      <c r="O147" s="191"/>
      <c r="P147" s="80" t="e">
        <f t="shared" si="69"/>
        <v>#REF!</v>
      </c>
      <c r="Q147" s="80" t="e">
        <f t="shared" si="70"/>
        <v>#REF!</v>
      </c>
      <c r="R147" s="79" t="e">
        <f t="shared" si="71"/>
        <v>#REF!</v>
      </c>
      <c r="S147" s="79" t="e">
        <f t="shared" si="71"/>
        <v>#REF!</v>
      </c>
      <c r="T147" s="79"/>
      <c r="U147" s="79" t="e">
        <f t="shared" si="72"/>
        <v>#REF!</v>
      </c>
      <c r="V147" s="58">
        <f t="shared" si="67"/>
        <v>44181</v>
      </c>
      <c r="W147" s="46" t="s">
        <v>7</v>
      </c>
      <c r="X147" s="272" t="e">
        <f t="shared" si="73"/>
        <v>#DIV/0!</v>
      </c>
      <c r="Y147" s="196"/>
      <c r="Z147" s="196"/>
      <c r="AA147" s="196"/>
      <c r="AB147" s="279"/>
      <c r="AC147" s="279"/>
      <c r="AD147" s="279"/>
      <c r="AE147" s="279"/>
      <c r="AF147" s="279"/>
      <c r="AG147" s="279"/>
      <c r="AH147" s="279"/>
      <c r="AI147" s="51"/>
      <c r="AJ147" s="51"/>
      <c r="AK147" s="51"/>
      <c r="AL147" s="51"/>
      <c r="AM147" s="47" t="e">
        <f t="shared" si="74"/>
        <v>#DIV/0!</v>
      </c>
      <c r="AN147" s="47" t="e">
        <f t="shared" si="75"/>
        <v>#DIV/0!</v>
      </c>
      <c r="AO147" s="280"/>
      <c r="AP147" s="281"/>
      <c r="AQ147" s="135"/>
      <c r="AR147" s="58"/>
      <c r="AS147" s="212"/>
      <c r="AT147" s="282"/>
      <c r="AU147" s="282"/>
      <c r="AV147" s="282"/>
      <c r="AW147" s="282"/>
      <c r="AX147" s="282"/>
      <c r="AY147" s="282"/>
      <c r="AZ147" s="282"/>
      <c r="BA147" s="282"/>
      <c r="BB147" s="282"/>
      <c r="BC147" s="282"/>
      <c r="BD147" s="282"/>
      <c r="BE147" s="282"/>
      <c r="BF147" s="282"/>
      <c r="BG147" s="14"/>
      <c r="BH147" s="14"/>
      <c r="BI147" s="54"/>
      <c r="BJ147" s="54"/>
      <c r="BK147" s="54"/>
      <c r="BL147" s="12"/>
      <c r="BM147" s="54"/>
      <c r="BN147" s="54"/>
      <c r="BO147" s="318"/>
      <c r="BP147" s="318"/>
      <c r="BQ147" s="318"/>
      <c r="BR147" s="319"/>
      <c r="BS147" s="319"/>
      <c r="BT147" s="319"/>
      <c r="BU147" s="319"/>
      <c r="BV147" s="319"/>
      <c r="BW147" s="319"/>
      <c r="BX147" s="319"/>
      <c r="BY147" s="319"/>
    </row>
    <row r="148" spans="1:77" ht="18" customHeight="1" x14ac:dyDescent="0.2">
      <c r="A148" s="85">
        <v>44182</v>
      </c>
      <c r="B148" s="217"/>
      <c r="C148" s="46"/>
      <c r="D148" s="46" t="s">
        <v>7</v>
      </c>
      <c r="E148" s="46" t="e">
        <f t="shared" si="68"/>
        <v>#REF!</v>
      </c>
      <c r="F148" s="202" t="e">
        <f>#REF!</f>
        <v>#REF!</v>
      </c>
      <c r="G148" s="202" t="e">
        <f>#REF!</f>
        <v>#REF!</v>
      </c>
      <c r="H148" s="202" t="e">
        <f>#REF!</f>
        <v>#REF!</v>
      </c>
      <c r="I148" s="202"/>
      <c r="J148" s="202"/>
      <c r="K148" s="202"/>
      <c r="L148" s="202"/>
      <c r="M148" s="202"/>
      <c r="N148" s="202"/>
      <c r="O148" s="191"/>
      <c r="P148" s="80" t="e">
        <f t="shared" si="69"/>
        <v>#REF!</v>
      </c>
      <c r="Q148" s="80" t="e">
        <f t="shared" si="70"/>
        <v>#REF!</v>
      </c>
      <c r="R148" s="79" t="e">
        <f t="shared" si="71"/>
        <v>#REF!</v>
      </c>
      <c r="S148" s="79" t="e">
        <f t="shared" si="71"/>
        <v>#REF!</v>
      </c>
      <c r="T148" s="79"/>
      <c r="U148" s="79" t="e">
        <f t="shared" si="72"/>
        <v>#REF!</v>
      </c>
      <c r="V148" s="58">
        <f t="shared" si="67"/>
        <v>44182</v>
      </c>
      <c r="W148" s="46" t="s">
        <v>7</v>
      </c>
      <c r="X148" s="272" t="e">
        <f t="shared" si="73"/>
        <v>#DIV/0!</v>
      </c>
      <c r="Y148" s="196"/>
      <c r="Z148" s="196"/>
      <c r="AA148" s="196"/>
      <c r="AB148" s="279"/>
      <c r="AC148" s="279"/>
      <c r="AD148" s="279"/>
      <c r="AE148" s="279"/>
      <c r="AF148" s="279"/>
      <c r="AG148" s="279"/>
      <c r="AH148" s="279"/>
      <c r="AI148" s="51"/>
      <c r="AJ148" s="51"/>
      <c r="AK148" s="51"/>
      <c r="AL148" s="51"/>
      <c r="AM148" s="47" t="e">
        <f t="shared" si="74"/>
        <v>#DIV/0!</v>
      </c>
      <c r="AN148" s="47" t="e">
        <f t="shared" si="75"/>
        <v>#DIV/0!</v>
      </c>
      <c r="AO148" s="280"/>
      <c r="AP148" s="281"/>
      <c r="AQ148" s="135"/>
      <c r="AR148" s="58"/>
      <c r="AS148" s="212"/>
      <c r="AT148" s="282"/>
      <c r="AU148" s="282"/>
      <c r="AV148" s="282"/>
      <c r="AW148" s="282"/>
      <c r="AX148" s="282"/>
      <c r="AY148" s="282"/>
      <c r="AZ148" s="282"/>
      <c r="BA148" s="282"/>
      <c r="BB148" s="282"/>
      <c r="BC148" s="282"/>
      <c r="BD148" s="282"/>
      <c r="BE148" s="282"/>
      <c r="BF148" s="282"/>
      <c r="BG148" s="14"/>
      <c r="BH148" s="14"/>
      <c r="BI148" s="54"/>
      <c r="BJ148" s="54"/>
      <c r="BK148" s="54"/>
      <c r="BL148" s="12"/>
      <c r="BM148" s="54"/>
      <c r="BN148" s="54"/>
      <c r="BO148" s="318"/>
      <c r="BP148" s="318"/>
      <c r="BQ148" s="318"/>
      <c r="BR148" s="319"/>
      <c r="BS148" s="319"/>
      <c r="BT148" s="319"/>
      <c r="BU148" s="319"/>
      <c r="BV148" s="319"/>
      <c r="BW148" s="319"/>
      <c r="BX148" s="319"/>
      <c r="BY148" s="319"/>
    </row>
    <row r="149" spans="1:77" ht="18" customHeight="1" x14ac:dyDescent="0.2">
      <c r="A149" s="85">
        <v>44183</v>
      </c>
      <c r="B149" s="217"/>
      <c r="C149" s="46"/>
      <c r="D149" s="46" t="s">
        <v>7</v>
      </c>
      <c r="E149" s="46" t="e">
        <f t="shared" si="68"/>
        <v>#REF!</v>
      </c>
      <c r="F149" s="202" t="e">
        <f>#REF!</f>
        <v>#REF!</v>
      </c>
      <c r="G149" s="202" t="e">
        <f>#REF!</f>
        <v>#REF!</v>
      </c>
      <c r="H149" s="202" t="e">
        <f>#REF!</f>
        <v>#REF!</v>
      </c>
      <c r="I149" s="202"/>
      <c r="J149" s="202"/>
      <c r="K149" s="202"/>
      <c r="L149" s="202"/>
      <c r="M149" s="202"/>
      <c r="N149" s="202"/>
      <c r="O149" s="191"/>
      <c r="P149" s="80" t="e">
        <f t="shared" si="69"/>
        <v>#REF!</v>
      </c>
      <c r="Q149" s="80" t="e">
        <f t="shared" si="70"/>
        <v>#REF!</v>
      </c>
      <c r="R149" s="79" t="e">
        <f t="shared" si="71"/>
        <v>#REF!</v>
      </c>
      <c r="S149" s="79" t="e">
        <f t="shared" si="71"/>
        <v>#REF!</v>
      </c>
      <c r="T149" s="79"/>
      <c r="U149" s="79" t="e">
        <f t="shared" si="72"/>
        <v>#REF!</v>
      </c>
      <c r="V149" s="58">
        <f t="shared" si="67"/>
        <v>44183</v>
      </c>
      <c r="W149" s="46" t="s">
        <v>7</v>
      </c>
      <c r="X149" s="272" t="e">
        <f t="shared" si="73"/>
        <v>#DIV/0!</v>
      </c>
      <c r="Y149" s="196"/>
      <c r="Z149" s="196"/>
      <c r="AA149" s="196"/>
      <c r="AB149" s="279"/>
      <c r="AC149" s="279"/>
      <c r="AD149" s="279"/>
      <c r="AE149" s="279"/>
      <c r="AF149" s="279"/>
      <c r="AG149" s="279"/>
      <c r="AH149" s="279"/>
      <c r="AI149" s="51"/>
      <c r="AJ149" s="51"/>
      <c r="AK149" s="51"/>
      <c r="AL149" s="51"/>
      <c r="AM149" s="47" t="e">
        <f t="shared" si="74"/>
        <v>#DIV/0!</v>
      </c>
      <c r="AN149" s="47" t="e">
        <f t="shared" si="75"/>
        <v>#DIV/0!</v>
      </c>
      <c r="AO149" s="280"/>
      <c r="AP149" s="281"/>
      <c r="AQ149" s="135"/>
      <c r="AR149" s="58"/>
      <c r="AS149" s="212"/>
      <c r="AT149" s="282"/>
      <c r="AU149" s="282"/>
      <c r="AV149" s="282"/>
      <c r="AW149" s="282"/>
      <c r="AX149" s="282"/>
      <c r="AY149" s="282"/>
      <c r="AZ149" s="282"/>
      <c r="BA149" s="282"/>
      <c r="BB149" s="282"/>
      <c r="BC149" s="282"/>
      <c r="BD149" s="282"/>
      <c r="BE149" s="282"/>
      <c r="BF149" s="282"/>
      <c r="BG149" s="14"/>
      <c r="BH149" s="14"/>
      <c r="BI149" s="54"/>
      <c r="BJ149" s="54"/>
      <c r="BK149" s="54"/>
      <c r="BL149" s="12"/>
      <c r="BM149" s="54"/>
      <c r="BN149" s="54"/>
      <c r="BO149" s="318"/>
      <c r="BP149" s="318"/>
      <c r="BQ149" s="318"/>
      <c r="BR149" s="319"/>
      <c r="BS149" s="319"/>
      <c r="BT149" s="319"/>
      <c r="BU149" s="319"/>
      <c r="BV149" s="319"/>
      <c r="BW149" s="319"/>
      <c r="BX149" s="319"/>
      <c r="BY149" s="319"/>
    </row>
    <row r="150" spans="1:77" ht="18" customHeight="1" x14ac:dyDescent="0.2">
      <c r="A150" s="85">
        <v>44184</v>
      </c>
      <c r="B150" s="217"/>
      <c r="C150" s="46"/>
      <c r="D150" s="46" t="s">
        <v>7</v>
      </c>
      <c r="E150" s="46" t="e">
        <f t="shared" si="68"/>
        <v>#REF!</v>
      </c>
      <c r="F150" s="202" t="e">
        <f>#REF!</f>
        <v>#REF!</v>
      </c>
      <c r="G150" s="202" t="e">
        <f>#REF!</f>
        <v>#REF!</v>
      </c>
      <c r="H150" s="202" t="e">
        <f>#REF!</f>
        <v>#REF!</v>
      </c>
      <c r="I150" s="202"/>
      <c r="J150" s="202"/>
      <c r="K150" s="202"/>
      <c r="L150" s="202"/>
      <c r="M150" s="202"/>
      <c r="N150" s="202"/>
      <c r="O150" s="191"/>
      <c r="P150" s="80" t="e">
        <f t="shared" si="69"/>
        <v>#REF!</v>
      </c>
      <c r="Q150" s="80" t="e">
        <f t="shared" si="70"/>
        <v>#REF!</v>
      </c>
      <c r="R150" s="79" t="e">
        <f t="shared" si="71"/>
        <v>#REF!</v>
      </c>
      <c r="S150" s="79" t="e">
        <f t="shared" si="71"/>
        <v>#REF!</v>
      </c>
      <c r="T150" s="79"/>
      <c r="U150" s="79" t="e">
        <f t="shared" si="72"/>
        <v>#REF!</v>
      </c>
      <c r="V150" s="58">
        <f t="shared" si="67"/>
        <v>44184</v>
      </c>
      <c r="W150" s="46" t="s">
        <v>7</v>
      </c>
      <c r="X150" s="272" t="e">
        <f t="shared" si="73"/>
        <v>#DIV/0!</v>
      </c>
      <c r="Y150" s="196"/>
      <c r="Z150" s="196"/>
      <c r="AA150" s="196"/>
      <c r="AB150" s="279"/>
      <c r="AC150" s="279"/>
      <c r="AD150" s="279"/>
      <c r="AE150" s="279"/>
      <c r="AF150" s="279"/>
      <c r="AG150" s="279"/>
      <c r="AH150" s="279"/>
      <c r="AI150" s="51"/>
      <c r="AJ150" s="51"/>
      <c r="AK150" s="51"/>
      <c r="AL150" s="51"/>
      <c r="AM150" s="47" t="e">
        <f t="shared" si="74"/>
        <v>#DIV/0!</v>
      </c>
      <c r="AN150" s="47" t="e">
        <f t="shared" si="75"/>
        <v>#DIV/0!</v>
      </c>
      <c r="AO150" s="280"/>
      <c r="AP150" s="281"/>
      <c r="AQ150" s="135"/>
      <c r="AR150" s="58"/>
      <c r="AS150" s="212"/>
      <c r="AT150" s="282"/>
      <c r="AU150" s="282"/>
      <c r="AV150" s="282"/>
      <c r="AW150" s="282"/>
      <c r="AX150" s="282"/>
      <c r="AY150" s="282"/>
      <c r="AZ150" s="282"/>
      <c r="BA150" s="282"/>
      <c r="BB150" s="282"/>
      <c r="BC150" s="282"/>
      <c r="BD150" s="282"/>
      <c r="BE150" s="282"/>
      <c r="BF150" s="282"/>
      <c r="BG150" s="14"/>
      <c r="BH150" s="14"/>
      <c r="BI150" s="54"/>
      <c r="BJ150" s="54"/>
      <c r="BK150" s="54"/>
      <c r="BL150" s="12"/>
      <c r="BM150" s="54"/>
      <c r="BN150" s="54"/>
      <c r="BO150" s="318"/>
      <c r="BP150" s="318"/>
      <c r="BQ150" s="318"/>
      <c r="BR150" s="319"/>
      <c r="BS150" s="319"/>
      <c r="BT150" s="319"/>
      <c r="BU150" s="319"/>
      <c r="BV150" s="319"/>
      <c r="BW150" s="319"/>
      <c r="BX150" s="319"/>
      <c r="BY150" s="319"/>
    </row>
    <row r="151" spans="1:77" ht="21" customHeight="1" x14ac:dyDescent="0.2">
      <c r="A151" s="85">
        <v>44185</v>
      </c>
      <c r="B151" s="217"/>
      <c r="C151" s="46"/>
      <c r="D151" s="46" t="s">
        <v>7</v>
      </c>
      <c r="E151" s="46" t="e">
        <f t="shared" si="68"/>
        <v>#REF!</v>
      </c>
      <c r="F151" s="202" t="e">
        <f>#REF!</f>
        <v>#REF!</v>
      </c>
      <c r="G151" s="202" t="e">
        <f>#REF!</f>
        <v>#REF!</v>
      </c>
      <c r="H151" s="202" t="e">
        <f>#REF!</f>
        <v>#REF!</v>
      </c>
      <c r="I151" s="202"/>
      <c r="J151" s="202"/>
      <c r="K151" s="202"/>
      <c r="L151" s="202"/>
      <c r="M151" s="202"/>
      <c r="N151" s="202"/>
      <c r="O151" s="191"/>
      <c r="P151" s="80" t="e">
        <f t="shared" si="69"/>
        <v>#REF!</v>
      </c>
      <c r="Q151" s="80" t="e">
        <f t="shared" si="70"/>
        <v>#REF!</v>
      </c>
      <c r="R151" s="79" t="e">
        <f t="shared" si="71"/>
        <v>#REF!</v>
      </c>
      <c r="S151" s="79" t="e">
        <f t="shared" si="71"/>
        <v>#REF!</v>
      </c>
      <c r="T151" s="79"/>
      <c r="U151" s="79" t="e">
        <f t="shared" si="72"/>
        <v>#REF!</v>
      </c>
      <c r="V151" s="58">
        <f t="shared" si="67"/>
        <v>44185</v>
      </c>
      <c r="W151" s="46" t="s">
        <v>7</v>
      </c>
      <c r="X151" s="272" t="e">
        <f t="shared" si="73"/>
        <v>#DIV/0!</v>
      </c>
      <c r="Y151" s="196"/>
      <c r="Z151" s="196"/>
      <c r="AA151" s="196"/>
      <c r="AB151" s="279"/>
      <c r="AC151" s="279"/>
      <c r="AD151" s="279"/>
      <c r="AE151" s="279"/>
      <c r="AF151" s="279"/>
      <c r="AG151" s="279"/>
      <c r="AH151" s="279"/>
      <c r="AI151" s="51"/>
      <c r="AJ151" s="51"/>
      <c r="AK151" s="51"/>
      <c r="AL151" s="51"/>
      <c r="AM151" s="47" t="e">
        <f t="shared" si="74"/>
        <v>#DIV/0!</v>
      </c>
      <c r="AN151" s="47" t="e">
        <f t="shared" si="75"/>
        <v>#DIV/0!</v>
      </c>
      <c r="AO151" s="280"/>
      <c r="AP151" s="281"/>
      <c r="AQ151" s="135"/>
      <c r="AR151" s="58"/>
      <c r="AS151" s="212"/>
      <c r="AT151" s="282"/>
      <c r="AU151" s="282"/>
      <c r="AV151" s="282"/>
      <c r="AW151" s="282"/>
      <c r="AX151" s="282"/>
      <c r="AY151" s="282"/>
      <c r="AZ151" s="282"/>
      <c r="BA151" s="282"/>
      <c r="BB151" s="282"/>
      <c r="BC151" s="282"/>
      <c r="BD151" s="282"/>
      <c r="BE151" s="282"/>
      <c r="BF151" s="282"/>
      <c r="BG151" s="14"/>
      <c r="BH151" s="14"/>
      <c r="BI151" s="54"/>
      <c r="BJ151" s="54"/>
      <c r="BK151" s="54"/>
      <c r="BL151" s="12"/>
      <c r="BM151" s="54"/>
      <c r="BN151" s="54"/>
      <c r="BO151" s="318"/>
      <c r="BP151" s="318"/>
      <c r="BQ151" s="318"/>
      <c r="BR151" s="319"/>
      <c r="BS151" s="319"/>
      <c r="BT151" s="319"/>
      <c r="BU151" s="319"/>
      <c r="BV151" s="319"/>
      <c r="BW151" s="319"/>
      <c r="BX151" s="319"/>
      <c r="BY151" s="319"/>
    </row>
    <row r="152" spans="1:77" ht="21" customHeight="1" x14ac:dyDescent="0.2">
      <c r="A152" s="85">
        <v>44186</v>
      </c>
      <c r="B152" s="217"/>
      <c r="C152" s="46"/>
      <c r="D152" s="46" t="s">
        <v>7</v>
      </c>
      <c r="E152" s="46" t="e">
        <f t="shared" si="68"/>
        <v>#REF!</v>
      </c>
      <c r="F152" s="202" t="e">
        <f>#REF!</f>
        <v>#REF!</v>
      </c>
      <c r="G152" s="202" t="e">
        <f>#REF!</f>
        <v>#REF!</v>
      </c>
      <c r="H152" s="202" t="e">
        <f>#REF!</f>
        <v>#REF!</v>
      </c>
      <c r="I152" s="202"/>
      <c r="J152" s="202"/>
      <c r="K152" s="202"/>
      <c r="L152" s="202"/>
      <c r="M152" s="202"/>
      <c r="N152" s="202"/>
      <c r="O152" s="191"/>
      <c r="P152" s="80" t="e">
        <f t="shared" si="69"/>
        <v>#REF!</v>
      </c>
      <c r="Q152" s="80" t="e">
        <f t="shared" si="70"/>
        <v>#REF!</v>
      </c>
      <c r="R152" s="79" t="e">
        <f t="shared" si="71"/>
        <v>#REF!</v>
      </c>
      <c r="S152" s="79" t="e">
        <f t="shared" si="71"/>
        <v>#REF!</v>
      </c>
      <c r="T152" s="79"/>
      <c r="U152" s="79" t="e">
        <f t="shared" si="72"/>
        <v>#REF!</v>
      </c>
      <c r="V152" s="58">
        <f t="shared" si="67"/>
        <v>44186</v>
      </c>
      <c r="W152" s="46" t="s">
        <v>7</v>
      </c>
      <c r="X152" s="272" t="e">
        <f t="shared" si="73"/>
        <v>#DIV/0!</v>
      </c>
      <c r="Y152" s="196"/>
      <c r="Z152" s="196"/>
      <c r="AA152" s="196"/>
      <c r="AB152" s="279"/>
      <c r="AC152" s="279"/>
      <c r="AD152" s="279"/>
      <c r="AE152" s="279"/>
      <c r="AF152" s="279"/>
      <c r="AG152" s="279"/>
      <c r="AH152" s="279"/>
      <c r="AI152" s="51"/>
      <c r="AJ152" s="51"/>
      <c r="AK152" s="51"/>
      <c r="AL152" s="51"/>
      <c r="AM152" s="47" t="e">
        <f t="shared" si="74"/>
        <v>#DIV/0!</v>
      </c>
      <c r="AN152" s="47" t="e">
        <f t="shared" si="75"/>
        <v>#DIV/0!</v>
      </c>
      <c r="AO152" s="280"/>
      <c r="AP152" s="281"/>
      <c r="AQ152" s="135"/>
      <c r="AR152" s="58"/>
      <c r="AS152" s="212"/>
      <c r="AT152" s="282"/>
      <c r="AU152" s="282"/>
      <c r="AV152" s="282"/>
      <c r="AW152" s="282"/>
      <c r="AX152" s="282"/>
      <c r="AY152" s="282"/>
      <c r="AZ152" s="282"/>
      <c r="BA152" s="282"/>
      <c r="BB152" s="282"/>
      <c r="BC152" s="282"/>
      <c r="BD152" s="282"/>
      <c r="BE152" s="282"/>
      <c r="BF152" s="282"/>
      <c r="BG152" s="14"/>
      <c r="BH152" s="14"/>
      <c r="BI152" s="54"/>
      <c r="BJ152" s="54"/>
      <c r="BK152" s="54"/>
      <c r="BL152" s="12"/>
      <c r="BM152" s="54"/>
      <c r="BN152" s="54"/>
      <c r="BO152" s="318"/>
      <c r="BP152" s="318"/>
      <c r="BQ152" s="318"/>
      <c r="BR152" s="319"/>
      <c r="BS152" s="319"/>
      <c r="BT152" s="319"/>
      <c r="BU152" s="319"/>
      <c r="BV152" s="319"/>
      <c r="BW152" s="319"/>
      <c r="BX152" s="319"/>
      <c r="BY152" s="319"/>
    </row>
    <row r="153" spans="1:77" ht="15.75" customHeight="1" x14ac:dyDescent="0.2">
      <c r="A153" s="85">
        <v>44187</v>
      </c>
      <c r="B153" s="217"/>
      <c r="C153" s="46"/>
      <c r="D153" s="46" t="s">
        <v>7</v>
      </c>
      <c r="E153" s="46" t="e">
        <f t="shared" si="68"/>
        <v>#REF!</v>
      </c>
      <c r="F153" s="202" t="e">
        <f>#REF!</f>
        <v>#REF!</v>
      </c>
      <c r="G153" s="202" t="e">
        <f>#REF!</f>
        <v>#REF!</v>
      </c>
      <c r="H153" s="202" t="e">
        <f>#REF!</f>
        <v>#REF!</v>
      </c>
      <c r="I153" s="202"/>
      <c r="J153" s="202"/>
      <c r="K153" s="202"/>
      <c r="L153" s="202"/>
      <c r="M153" s="202"/>
      <c r="N153" s="202"/>
      <c r="O153" s="191"/>
      <c r="P153" s="80" t="e">
        <f t="shared" si="69"/>
        <v>#REF!</v>
      </c>
      <c r="Q153" s="80" t="e">
        <f t="shared" si="70"/>
        <v>#REF!</v>
      </c>
      <c r="R153" s="79" t="e">
        <f t="shared" si="71"/>
        <v>#REF!</v>
      </c>
      <c r="S153" s="79" t="e">
        <f t="shared" si="71"/>
        <v>#REF!</v>
      </c>
      <c r="T153" s="79"/>
      <c r="U153" s="79" t="e">
        <f t="shared" si="72"/>
        <v>#REF!</v>
      </c>
      <c r="V153" s="58">
        <f t="shared" si="67"/>
        <v>44187</v>
      </c>
      <c r="W153" s="46" t="s">
        <v>7</v>
      </c>
      <c r="X153" s="272" t="e">
        <f t="shared" si="73"/>
        <v>#DIV/0!</v>
      </c>
      <c r="Y153" s="196"/>
      <c r="Z153" s="196"/>
      <c r="AA153" s="196"/>
      <c r="AB153" s="279"/>
      <c r="AC153" s="279"/>
      <c r="AD153" s="279"/>
      <c r="AE153" s="279"/>
      <c r="AF153" s="279"/>
      <c r="AG153" s="279"/>
      <c r="AH153" s="279"/>
      <c r="AI153" s="51"/>
      <c r="AJ153" s="51"/>
      <c r="AK153" s="51"/>
      <c r="AL153" s="51"/>
      <c r="AM153" s="47" t="e">
        <f t="shared" si="74"/>
        <v>#DIV/0!</v>
      </c>
      <c r="AN153" s="47" t="e">
        <f t="shared" si="75"/>
        <v>#DIV/0!</v>
      </c>
      <c r="AO153" s="280"/>
      <c r="AP153" s="281"/>
      <c r="AQ153" s="135"/>
      <c r="AR153" s="58"/>
      <c r="AS153" s="212"/>
      <c r="AT153" s="282"/>
      <c r="AU153" s="282"/>
      <c r="AV153" s="282"/>
      <c r="AW153" s="282"/>
      <c r="AX153" s="282"/>
      <c r="AY153" s="282"/>
      <c r="AZ153" s="282"/>
      <c r="BA153" s="282"/>
      <c r="BB153" s="282"/>
      <c r="BC153" s="282"/>
      <c r="BD153" s="282"/>
      <c r="BE153" s="282"/>
      <c r="BF153" s="282"/>
      <c r="BG153" s="14"/>
      <c r="BH153" s="14"/>
      <c r="BI153" s="54"/>
      <c r="BJ153" s="54"/>
      <c r="BK153" s="54"/>
      <c r="BL153" s="12"/>
      <c r="BM153" s="54"/>
      <c r="BN153" s="54"/>
      <c r="BO153" s="318"/>
      <c r="BP153" s="318"/>
      <c r="BQ153" s="318"/>
      <c r="BR153" s="319"/>
      <c r="BS153" s="319"/>
      <c r="BT153" s="319"/>
      <c r="BU153" s="319"/>
      <c r="BV153" s="319"/>
      <c r="BW153" s="319"/>
      <c r="BX153" s="319"/>
      <c r="BY153" s="319"/>
    </row>
    <row r="154" spans="1:77" ht="21" customHeight="1" x14ac:dyDescent="0.2">
      <c r="A154" s="85">
        <v>44188</v>
      </c>
      <c r="B154" s="217"/>
      <c r="C154" s="46"/>
      <c r="D154" s="46" t="s">
        <v>7</v>
      </c>
      <c r="E154" s="46" t="e">
        <f t="shared" si="68"/>
        <v>#REF!</v>
      </c>
      <c r="F154" s="202" t="e">
        <f>#REF!</f>
        <v>#REF!</v>
      </c>
      <c r="G154" s="202" t="e">
        <f>#REF!</f>
        <v>#REF!</v>
      </c>
      <c r="H154" s="202"/>
      <c r="I154" s="202"/>
      <c r="J154" s="202"/>
      <c r="K154" s="202"/>
      <c r="L154" s="202"/>
      <c r="M154" s="202"/>
      <c r="N154" s="202"/>
      <c r="O154" s="191"/>
      <c r="P154" s="80" t="e">
        <f t="shared" si="69"/>
        <v>#REF!</v>
      </c>
      <c r="Q154" s="80" t="e">
        <f t="shared" si="70"/>
        <v>#REF!</v>
      </c>
      <c r="R154" s="79" t="e">
        <f t="shared" si="71"/>
        <v>#REF!</v>
      </c>
      <c r="S154" s="79" t="e">
        <f t="shared" si="71"/>
        <v>#REF!</v>
      </c>
      <c r="T154" s="79"/>
      <c r="U154" s="79" t="e">
        <f t="shared" si="72"/>
        <v>#REF!</v>
      </c>
      <c r="V154" s="58">
        <f t="shared" si="67"/>
        <v>44188</v>
      </c>
      <c r="W154" s="46" t="s">
        <v>7</v>
      </c>
      <c r="X154" s="272" t="e">
        <f t="shared" si="73"/>
        <v>#DIV/0!</v>
      </c>
      <c r="Y154" s="196"/>
      <c r="Z154" s="196"/>
      <c r="AA154" s="196"/>
      <c r="AB154" s="279"/>
      <c r="AC154" s="279"/>
      <c r="AD154" s="279"/>
      <c r="AE154" s="279"/>
      <c r="AF154" s="279"/>
      <c r="AG154" s="279"/>
      <c r="AH154" s="279"/>
      <c r="AI154" s="51"/>
      <c r="AJ154" s="51"/>
      <c r="AK154" s="51"/>
      <c r="AL154" s="51"/>
      <c r="AM154" s="47" t="e">
        <f t="shared" si="74"/>
        <v>#DIV/0!</v>
      </c>
      <c r="AN154" s="47" t="e">
        <f t="shared" si="75"/>
        <v>#DIV/0!</v>
      </c>
      <c r="AO154" s="280"/>
      <c r="AP154" s="281"/>
      <c r="AQ154" s="135"/>
      <c r="AR154" s="58"/>
      <c r="AS154" s="212"/>
      <c r="AT154" s="282"/>
      <c r="AU154" s="282"/>
      <c r="AV154" s="282"/>
      <c r="AW154" s="282"/>
      <c r="AX154" s="282"/>
      <c r="AY154" s="282"/>
      <c r="AZ154" s="282"/>
      <c r="BA154" s="282"/>
      <c r="BB154" s="282"/>
      <c r="BC154" s="282"/>
      <c r="BD154" s="282"/>
      <c r="BE154" s="282"/>
      <c r="BF154" s="282"/>
      <c r="BG154" s="14"/>
      <c r="BH154" s="14"/>
      <c r="BI154" s="54"/>
      <c r="BJ154" s="54"/>
      <c r="BK154" s="54"/>
      <c r="BL154" s="12"/>
      <c r="BM154" s="54"/>
      <c r="BN154" s="54"/>
      <c r="BO154" s="318"/>
      <c r="BP154" s="318"/>
      <c r="BQ154" s="318"/>
      <c r="BR154" s="319"/>
      <c r="BS154" s="319"/>
      <c r="BT154" s="319"/>
      <c r="BU154" s="319"/>
      <c r="BV154" s="319"/>
      <c r="BW154" s="319"/>
      <c r="BX154" s="319"/>
      <c r="BY154" s="319"/>
    </row>
    <row r="155" spans="1:77" ht="21" customHeight="1" x14ac:dyDescent="0.2">
      <c r="A155" s="85">
        <v>44189</v>
      </c>
      <c r="B155" s="217"/>
      <c r="C155" s="46"/>
      <c r="D155" s="46" t="s">
        <v>7</v>
      </c>
      <c r="E155" s="46" t="e">
        <f t="shared" si="68"/>
        <v>#REF!</v>
      </c>
      <c r="F155" s="202" t="e">
        <f>#REF!</f>
        <v>#REF!</v>
      </c>
      <c r="G155" s="202" t="e">
        <f>#REF!</f>
        <v>#REF!</v>
      </c>
      <c r="H155" s="202"/>
      <c r="I155" s="202"/>
      <c r="J155" s="202"/>
      <c r="K155" s="202"/>
      <c r="L155" s="202"/>
      <c r="M155" s="202"/>
      <c r="N155" s="202"/>
      <c r="O155" s="191"/>
      <c r="P155" s="80" t="e">
        <f t="shared" si="69"/>
        <v>#REF!</v>
      </c>
      <c r="Q155" s="80" t="e">
        <f t="shared" si="70"/>
        <v>#REF!</v>
      </c>
      <c r="R155" s="79" t="e">
        <f t="shared" si="71"/>
        <v>#REF!</v>
      </c>
      <c r="S155" s="79" t="e">
        <f t="shared" si="71"/>
        <v>#REF!</v>
      </c>
      <c r="T155" s="79"/>
      <c r="U155" s="79" t="e">
        <f t="shared" si="72"/>
        <v>#REF!</v>
      </c>
      <c r="V155" s="58">
        <f t="shared" si="67"/>
        <v>44189</v>
      </c>
      <c r="W155" s="46" t="s">
        <v>7</v>
      </c>
      <c r="X155" s="272" t="e">
        <f t="shared" si="73"/>
        <v>#DIV/0!</v>
      </c>
      <c r="Y155" s="196"/>
      <c r="Z155" s="196"/>
      <c r="AA155" s="196"/>
      <c r="AB155" s="279"/>
      <c r="AC155" s="279"/>
      <c r="AD155" s="279"/>
      <c r="AE155" s="279"/>
      <c r="AF155" s="279"/>
      <c r="AG155" s="279"/>
      <c r="AH155" s="279"/>
      <c r="AI155" s="51"/>
      <c r="AJ155" s="51"/>
      <c r="AK155" s="51"/>
      <c r="AL155" s="51"/>
      <c r="AM155" s="47" t="e">
        <f t="shared" si="74"/>
        <v>#DIV/0!</v>
      </c>
      <c r="AN155" s="47" t="e">
        <f t="shared" si="75"/>
        <v>#DIV/0!</v>
      </c>
      <c r="AO155" s="280"/>
      <c r="AP155" s="281"/>
      <c r="AQ155" s="135"/>
      <c r="AR155" s="58"/>
      <c r="AS155" s="212"/>
      <c r="AT155" s="282"/>
      <c r="AU155" s="282"/>
      <c r="AV155" s="282"/>
      <c r="AW155" s="282"/>
      <c r="AX155" s="282"/>
      <c r="AY155" s="282"/>
      <c r="AZ155" s="282"/>
      <c r="BA155" s="282"/>
      <c r="BB155" s="282"/>
      <c r="BC155" s="282"/>
      <c r="BD155" s="282"/>
      <c r="BE155" s="282"/>
      <c r="BF155" s="282"/>
      <c r="BG155" s="14"/>
      <c r="BH155" s="14"/>
      <c r="BI155" s="54"/>
      <c r="BJ155" s="54"/>
      <c r="BK155" s="54"/>
      <c r="BL155" s="12"/>
      <c r="BM155" s="54"/>
      <c r="BN155" s="54"/>
      <c r="BO155" s="318"/>
      <c r="BP155" s="318"/>
      <c r="BQ155" s="318"/>
      <c r="BR155" s="319"/>
      <c r="BS155" s="319"/>
      <c r="BT155" s="319"/>
      <c r="BU155" s="319"/>
      <c r="BV155" s="319"/>
      <c r="BW155" s="319"/>
      <c r="BX155" s="319"/>
      <c r="BY155" s="319"/>
    </row>
    <row r="156" spans="1:77" ht="21" customHeight="1" x14ac:dyDescent="0.2">
      <c r="A156" s="85">
        <v>44190</v>
      </c>
      <c r="B156" s="217"/>
      <c r="C156" s="46"/>
      <c r="D156" s="46" t="s">
        <v>7</v>
      </c>
      <c r="E156" s="46" t="e">
        <f t="shared" si="68"/>
        <v>#REF!</v>
      </c>
      <c r="F156" s="202" t="e">
        <f>#REF!</f>
        <v>#REF!</v>
      </c>
      <c r="G156" s="202"/>
      <c r="H156" s="202" t="e">
        <f>#REF!</f>
        <v>#REF!</v>
      </c>
      <c r="I156" s="202"/>
      <c r="J156" s="202"/>
      <c r="K156" s="202"/>
      <c r="L156" s="202"/>
      <c r="M156" s="202"/>
      <c r="N156" s="202"/>
      <c r="O156" s="191"/>
      <c r="P156" s="80" t="e">
        <f t="shared" si="69"/>
        <v>#REF!</v>
      </c>
      <c r="Q156" s="80" t="e">
        <f t="shared" si="70"/>
        <v>#REF!</v>
      </c>
      <c r="R156" s="79" t="e">
        <f t="shared" si="71"/>
        <v>#REF!</v>
      </c>
      <c r="S156" s="79" t="e">
        <f t="shared" si="71"/>
        <v>#REF!</v>
      </c>
      <c r="T156" s="79"/>
      <c r="U156" s="79" t="e">
        <f t="shared" si="72"/>
        <v>#REF!</v>
      </c>
      <c r="V156" s="58">
        <f t="shared" si="67"/>
        <v>44190</v>
      </c>
      <c r="W156" s="46" t="s">
        <v>7</v>
      </c>
      <c r="X156" s="272" t="e">
        <f t="shared" si="73"/>
        <v>#DIV/0!</v>
      </c>
      <c r="Y156" s="196"/>
      <c r="Z156" s="196"/>
      <c r="AA156" s="196"/>
      <c r="AB156" s="279"/>
      <c r="AC156" s="279"/>
      <c r="AD156" s="279"/>
      <c r="AE156" s="279"/>
      <c r="AF156" s="279"/>
      <c r="AG156" s="279"/>
      <c r="AH156" s="279"/>
      <c r="AI156" s="51"/>
      <c r="AJ156" s="51"/>
      <c r="AK156" s="51"/>
      <c r="AL156" s="51"/>
      <c r="AM156" s="47" t="e">
        <f t="shared" si="74"/>
        <v>#DIV/0!</v>
      </c>
      <c r="AN156" s="47" t="e">
        <f t="shared" si="75"/>
        <v>#DIV/0!</v>
      </c>
      <c r="AO156" s="280"/>
      <c r="AP156" s="281"/>
      <c r="AQ156" s="135"/>
      <c r="AR156" s="58"/>
      <c r="AS156" s="212"/>
      <c r="AT156" s="282"/>
      <c r="AU156" s="282"/>
      <c r="AV156" s="282"/>
      <c r="AW156" s="282"/>
      <c r="AX156" s="282"/>
      <c r="AY156" s="282"/>
      <c r="AZ156" s="282"/>
      <c r="BA156" s="282"/>
      <c r="BB156" s="282"/>
      <c r="BC156" s="282"/>
      <c r="BD156" s="282"/>
      <c r="BE156" s="282"/>
      <c r="BF156" s="282"/>
      <c r="BG156" s="14"/>
      <c r="BH156" s="14"/>
      <c r="BI156" s="54"/>
      <c r="BJ156" s="54"/>
      <c r="BK156" s="54"/>
      <c r="BL156" s="12"/>
      <c r="BM156" s="54"/>
      <c r="BN156" s="54"/>
      <c r="BO156" s="318"/>
      <c r="BP156" s="318"/>
      <c r="BQ156" s="318"/>
      <c r="BR156" s="319"/>
      <c r="BS156" s="319"/>
      <c r="BT156" s="319"/>
      <c r="BU156" s="319"/>
      <c r="BV156" s="319"/>
      <c r="BW156" s="319"/>
      <c r="BX156" s="319"/>
      <c r="BY156" s="319"/>
    </row>
    <row r="157" spans="1:77" ht="21" customHeight="1" x14ac:dyDescent="0.2">
      <c r="A157" s="85">
        <v>44191</v>
      </c>
      <c r="B157" s="217"/>
      <c r="C157" s="46"/>
      <c r="D157" s="46" t="s">
        <v>7</v>
      </c>
      <c r="E157" s="46" t="e">
        <f t="shared" si="68"/>
        <v>#REF!</v>
      </c>
      <c r="F157" s="202" t="e">
        <f>#REF!</f>
        <v>#REF!</v>
      </c>
      <c r="G157" s="202" t="e">
        <f>#REF!</f>
        <v>#REF!</v>
      </c>
      <c r="H157" s="202" t="e">
        <f>#REF!</f>
        <v>#REF!</v>
      </c>
      <c r="I157" s="202"/>
      <c r="J157" s="202"/>
      <c r="K157" s="202"/>
      <c r="L157" s="202"/>
      <c r="M157" s="202"/>
      <c r="N157" s="202"/>
      <c r="O157" s="191"/>
      <c r="P157" s="80" t="e">
        <f t="shared" si="69"/>
        <v>#REF!</v>
      </c>
      <c r="Q157" s="80" t="e">
        <f t="shared" si="70"/>
        <v>#REF!</v>
      </c>
      <c r="R157" s="79" t="e">
        <f t="shared" si="71"/>
        <v>#REF!</v>
      </c>
      <c r="S157" s="79" t="e">
        <f t="shared" si="71"/>
        <v>#REF!</v>
      </c>
      <c r="T157" s="79"/>
      <c r="U157" s="79" t="e">
        <f t="shared" si="72"/>
        <v>#REF!</v>
      </c>
      <c r="V157" s="58">
        <f t="shared" si="67"/>
        <v>44191</v>
      </c>
      <c r="W157" s="46" t="s">
        <v>7</v>
      </c>
      <c r="X157" s="272" t="e">
        <f t="shared" si="73"/>
        <v>#DIV/0!</v>
      </c>
      <c r="Y157" s="196"/>
      <c r="Z157" s="196"/>
      <c r="AA157" s="196"/>
      <c r="AB157" s="279"/>
      <c r="AC157" s="279"/>
      <c r="AD157" s="279"/>
      <c r="AE157" s="279"/>
      <c r="AF157" s="279"/>
      <c r="AG157" s="279"/>
      <c r="AH157" s="279"/>
      <c r="AI157" s="51"/>
      <c r="AJ157" s="51"/>
      <c r="AK157" s="51"/>
      <c r="AL157" s="51"/>
      <c r="AM157" s="47" t="e">
        <f t="shared" si="74"/>
        <v>#DIV/0!</v>
      </c>
      <c r="AN157" s="47" t="e">
        <f t="shared" si="75"/>
        <v>#DIV/0!</v>
      </c>
      <c r="AO157" s="280"/>
      <c r="AP157" s="281"/>
      <c r="AQ157" s="135"/>
      <c r="AR157" s="58"/>
      <c r="AS157" s="212"/>
      <c r="AT157" s="282"/>
      <c r="AU157" s="282"/>
      <c r="AV157" s="282"/>
      <c r="AW157" s="282"/>
      <c r="AX157" s="282"/>
      <c r="AY157" s="282"/>
      <c r="AZ157" s="282"/>
      <c r="BA157" s="282"/>
      <c r="BB157" s="282"/>
      <c r="BC157" s="282"/>
      <c r="BD157" s="282"/>
      <c r="BE157" s="282"/>
      <c r="BF157" s="282"/>
      <c r="BG157" s="14"/>
      <c r="BH157" s="14"/>
      <c r="BI157" s="54"/>
      <c r="BJ157" s="54"/>
      <c r="BK157" s="54"/>
      <c r="BL157" s="12"/>
      <c r="BM157" s="54"/>
      <c r="BN157" s="54"/>
      <c r="BO157" s="318"/>
      <c r="BP157" s="318"/>
      <c r="BQ157" s="318"/>
      <c r="BR157" s="319"/>
      <c r="BS157" s="319"/>
      <c r="BT157" s="319"/>
      <c r="BU157" s="319"/>
      <c r="BV157" s="319"/>
      <c r="BW157" s="319"/>
      <c r="BX157" s="319"/>
      <c r="BY157" s="319"/>
    </row>
    <row r="158" spans="1:77" ht="21" customHeight="1" x14ac:dyDescent="0.2">
      <c r="A158" s="85">
        <v>44192</v>
      </c>
      <c r="B158" s="217"/>
      <c r="C158" s="46"/>
      <c r="D158" s="46" t="s">
        <v>7</v>
      </c>
      <c r="E158" s="46" t="e">
        <f t="shared" si="68"/>
        <v>#REF!</v>
      </c>
      <c r="F158" s="202"/>
      <c r="G158" s="202" t="e">
        <f>#REF!</f>
        <v>#REF!</v>
      </c>
      <c r="H158" s="202" t="e">
        <f>#REF!</f>
        <v>#REF!</v>
      </c>
      <c r="I158" s="202"/>
      <c r="J158" s="202"/>
      <c r="K158" s="202"/>
      <c r="L158" s="202"/>
      <c r="M158" s="202"/>
      <c r="N158" s="202"/>
      <c r="O158" s="191"/>
      <c r="P158" s="80" t="e">
        <f t="shared" si="69"/>
        <v>#REF!</v>
      </c>
      <c r="Q158" s="80" t="e">
        <f t="shared" si="70"/>
        <v>#REF!</v>
      </c>
      <c r="R158" s="79" t="e">
        <f t="shared" si="71"/>
        <v>#REF!</v>
      </c>
      <c r="S158" s="79" t="e">
        <f t="shared" si="71"/>
        <v>#REF!</v>
      </c>
      <c r="T158" s="79"/>
      <c r="U158" s="79" t="e">
        <f t="shared" si="72"/>
        <v>#REF!</v>
      </c>
      <c r="V158" s="58">
        <f t="shared" si="67"/>
        <v>44192</v>
      </c>
      <c r="W158" s="46" t="s">
        <v>7</v>
      </c>
      <c r="X158" s="272" t="e">
        <f t="shared" si="73"/>
        <v>#DIV/0!</v>
      </c>
      <c r="Y158" s="196"/>
      <c r="Z158" s="196"/>
      <c r="AA158" s="196"/>
      <c r="AB158" s="279"/>
      <c r="AC158" s="279"/>
      <c r="AD158" s="279"/>
      <c r="AE158" s="279"/>
      <c r="AF158" s="279"/>
      <c r="AG158" s="279"/>
      <c r="AH158" s="279"/>
      <c r="AI158" s="51"/>
      <c r="AJ158" s="51"/>
      <c r="AK158" s="51"/>
      <c r="AL158" s="51"/>
      <c r="AM158" s="47" t="e">
        <f t="shared" si="74"/>
        <v>#DIV/0!</v>
      </c>
      <c r="AN158" s="47" t="e">
        <f t="shared" si="75"/>
        <v>#DIV/0!</v>
      </c>
      <c r="AO158" s="280"/>
      <c r="AP158" s="281"/>
      <c r="AQ158" s="135"/>
      <c r="AR158" s="58"/>
      <c r="AS158" s="212"/>
      <c r="AT158" s="282"/>
      <c r="AU158" s="282"/>
      <c r="AV158" s="282"/>
      <c r="AW158" s="282"/>
      <c r="AX158" s="282"/>
      <c r="AY158" s="282"/>
      <c r="AZ158" s="282"/>
      <c r="BA158" s="282"/>
      <c r="BB158" s="282"/>
      <c r="BC158" s="282"/>
      <c r="BD158" s="282"/>
      <c r="BE158" s="282"/>
      <c r="BF158" s="282"/>
      <c r="BG158" s="14"/>
      <c r="BH158" s="14"/>
      <c r="BI158" s="54"/>
      <c r="BJ158" s="54"/>
      <c r="BK158" s="54"/>
      <c r="BL158" s="12"/>
      <c r="BM158" s="54"/>
      <c r="BN158" s="54"/>
      <c r="BO158" s="318"/>
      <c r="BP158" s="318"/>
      <c r="BQ158" s="318"/>
      <c r="BR158" s="319"/>
      <c r="BS158" s="319"/>
      <c r="BT158" s="319"/>
      <c r="BU158" s="319"/>
      <c r="BV158" s="319"/>
      <c r="BW158" s="319"/>
      <c r="BX158" s="319"/>
      <c r="BY158" s="319"/>
    </row>
    <row r="159" spans="1:77" ht="21" customHeight="1" x14ac:dyDescent="0.2">
      <c r="A159" s="85">
        <v>44193</v>
      </c>
      <c r="B159" s="217"/>
      <c r="C159" s="46"/>
      <c r="D159" s="46" t="s">
        <v>7</v>
      </c>
      <c r="E159" s="46" t="e">
        <f t="shared" si="68"/>
        <v>#REF!</v>
      </c>
      <c r="F159" s="202" t="e">
        <f>#REF!</f>
        <v>#REF!</v>
      </c>
      <c r="G159" s="202" t="e">
        <f>#REF!</f>
        <v>#REF!</v>
      </c>
      <c r="H159" s="202" t="e">
        <f>#REF!</f>
        <v>#REF!</v>
      </c>
      <c r="I159" s="202"/>
      <c r="J159" s="202"/>
      <c r="K159" s="202"/>
      <c r="L159" s="202"/>
      <c r="M159" s="202"/>
      <c r="N159" s="202"/>
      <c r="O159" s="191"/>
      <c r="P159" s="80" t="e">
        <f t="shared" si="69"/>
        <v>#REF!</v>
      </c>
      <c r="Q159" s="80" t="e">
        <f t="shared" si="70"/>
        <v>#REF!</v>
      </c>
      <c r="R159" s="79" t="e">
        <f t="shared" si="71"/>
        <v>#REF!</v>
      </c>
      <c r="S159" s="79" t="e">
        <f t="shared" si="71"/>
        <v>#REF!</v>
      </c>
      <c r="T159" s="79"/>
      <c r="U159" s="79" t="e">
        <f t="shared" si="72"/>
        <v>#REF!</v>
      </c>
      <c r="V159" s="58">
        <f t="shared" si="67"/>
        <v>44193</v>
      </c>
      <c r="W159" s="46" t="s">
        <v>7</v>
      </c>
      <c r="X159" s="272" t="e">
        <f t="shared" si="73"/>
        <v>#DIV/0!</v>
      </c>
      <c r="Y159" s="196"/>
      <c r="Z159" s="196"/>
      <c r="AA159" s="196"/>
      <c r="AB159" s="279"/>
      <c r="AC159" s="279"/>
      <c r="AD159" s="279"/>
      <c r="AE159" s="279"/>
      <c r="AF159" s="279"/>
      <c r="AG159" s="279"/>
      <c r="AH159" s="279"/>
      <c r="AI159" s="51"/>
      <c r="AJ159" s="51"/>
      <c r="AK159" s="51"/>
      <c r="AL159" s="51"/>
      <c r="AM159" s="47" t="e">
        <f t="shared" si="74"/>
        <v>#DIV/0!</v>
      </c>
      <c r="AN159" s="47" t="e">
        <f t="shared" si="75"/>
        <v>#DIV/0!</v>
      </c>
      <c r="AO159" s="280"/>
      <c r="AP159" s="281"/>
      <c r="AQ159" s="135"/>
      <c r="AR159" s="58"/>
      <c r="AS159" s="212"/>
      <c r="AT159" s="282"/>
      <c r="AU159" s="282"/>
      <c r="AV159" s="282"/>
      <c r="AW159" s="282"/>
      <c r="AX159" s="282"/>
      <c r="AY159" s="282"/>
      <c r="AZ159" s="282"/>
      <c r="BA159" s="282"/>
      <c r="BB159" s="282"/>
      <c r="BC159" s="282"/>
      <c r="BD159" s="282"/>
      <c r="BE159" s="282"/>
      <c r="BF159" s="282"/>
      <c r="BG159" s="14"/>
      <c r="BH159" s="14"/>
      <c r="BI159" s="54"/>
      <c r="BJ159" s="54"/>
      <c r="BK159" s="54"/>
      <c r="BL159" s="12"/>
      <c r="BM159" s="54"/>
      <c r="BN159" s="54"/>
      <c r="BO159" s="318"/>
      <c r="BP159" s="318"/>
      <c r="BQ159" s="318"/>
      <c r="BR159" s="319"/>
      <c r="BS159" s="319"/>
      <c r="BT159" s="319"/>
      <c r="BU159" s="319"/>
      <c r="BV159" s="319"/>
      <c r="BW159" s="319"/>
      <c r="BX159" s="319"/>
      <c r="BY159" s="319"/>
    </row>
    <row r="160" spans="1:77" ht="21" customHeight="1" x14ac:dyDescent="0.2">
      <c r="A160" s="85">
        <v>44194</v>
      </c>
      <c r="B160" s="217"/>
      <c r="C160" s="46"/>
      <c r="D160" s="46" t="s">
        <v>7</v>
      </c>
      <c r="E160" s="46" t="e">
        <f t="shared" si="68"/>
        <v>#REF!</v>
      </c>
      <c r="F160" s="202" t="e">
        <f>#REF!</f>
        <v>#REF!</v>
      </c>
      <c r="G160" s="202" t="e">
        <f>#REF!</f>
        <v>#REF!</v>
      </c>
      <c r="H160" s="202" t="e">
        <f>#REF!</f>
        <v>#REF!</v>
      </c>
      <c r="I160" s="202"/>
      <c r="J160" s="202"/>
      <c r="K160" s="202"/>
      <c r="L160" s="202"/>
      <c r="M160" s="202"/>
      <c r="N160" s="202"/>
      <c r="O160" s="191"/>
      <c r="P160" s="80" t="e">
        <f t="shared" si="69"/>
        <v>#REF!</v>
      </c>
      <c r="Q160" s="80" t="e">
        <f t="shared" si="70"/>
        <v>#REF!</v>
      </c>
      <c r="R160" s="79" t="e">
        <f t="shared" si="71"/>
        <v>#REF!</v>
      </c>
      <c r="S160" s="79" t="e">
        <f t="shared" si="71"/>
        <v>#REF!</v>
      </c>
      <c r="T160" s="79"/>
      <c r="U160" s="79" t="e">
        <f t="shared" si="72"/>
        <v>#REF!</v>
      </c>
      <c r="V160" s="58">
        <f t="shared" si="67"/>
        <v>44194</v>
      </c>
      <c r="W160" s="46" t="s">
        <v>7</v>
      </c>
      <c r="X160" s="272" t="e">
        <f t="shared" si="73"/>
        <v>#DIV/0!</v>
      </c>
      <c r="Y160" s="196"/>
      <c r="Z160" s="196"/>
      <c r="AA160" s="196"/>
      <c r="AB160" s="279"/>
      <c r="AC160" s="279"/>
      <c r="AD160" s="279"/>
      <c r="AE160" s="279"/>
      <c r="AF160" s="279"/>
      <c r="AG160" s="279"/>
      <c r="AH160" s="279"/>
      <c r="AI160" s="51"/>
      <c r="AJ160" s="51"/>
      <c r="AK160" s="51"/>
      <c r="AL160" s="51"/>
      <c r="AM160" s="47" t="e">
        <f t="shared" si="74"/>
        <v>#DIV/0!</v>
      </c>
      <c r="AN160" s="47" t="e">
        <f t="shared" si="75"/>
        <v>#DIV/0!</v>
      </c>
      <c r="AO160" s="280"/>
      <c r="AP160" s="281"/>
      <c r="AQ160" s="135"/>
      <c r="AR160" s="58"/>
      <c r="AS160" s="212"/>
      <c r="AT160" s="282"/>
      <c r="AU160" s="282"/>
      <c r="AV160" s="282"/>
      <c r="AW160" s="282"/>
      <c r="AX160" s="282"/>
      <c r="AY160" s="282"/>
      <c r="AZ160" s="282"/>
      <c r="BA160" s="282"/>
      <c r="BB160" s="282"/>
      <c r="BC160" s="282"/>
      <c r="BD160" s="282"/>
      <c r="BE160" s="282"/>
      <c r="BF160" s="282"/>
      <c r="BG160" s="14"/>
      <c r="BH160" s="14"/>
      <c r="BI160" s="54"/>
      <c r="BJ160" s="54"/>
      <c r="BK160" s="54"/>
      <c r="BL160" s="12"/>
      <c r="BM160" s="54"/>
      <c r="BN160" s="54"/>
      <c r="BO160" s="318"/>
      <c r="BP160" s="318"/>
      <c r="BQ160" s="318"/>
      <c r="BR160" s="319"/>
      <c r="BS160" s="319"/>
      <c r="BT160" s="319"/>
      <c r="BU160" s="319"/>
      <c r="BV160" s="319"/>
      <c r="BW160" s="319"/>
      <c r="BX160" s="319"/>
      <c r="BY160" s="319"/>
    </row>
    <row r="161" spans="1:77" ht="21" customHeight="1" x14ac:dyDescent="0.2">
      <c r="A161" s="85">
        <v>44195</v>
      </c>
      <c r="B161" s="217"/>
      <c r="C161" s="46"/>
      <c r="D161" s="46" t="s">
        <v>7</v>
      </c>
      <c r="E161" s="46" t="e">
        <f t="shared" si="68"/>
        <v>#REF!</v>
      </c>
      <c r="F161" s="202" t="e">
        <f>#REF!</f>
        <v>#REF!</v>
      </c>
      <c r="G161" s="202" t="e">
        <f>#REF!</f>
        <v>#REF!</v>
      </c>
      <c r="H161" s="202" t="e">
        <f>#REF!</f>
        <v>#REF!</v>
      </c>
      <c r="I161" s="202"/>
      <c r="J161" s="202"/>
      <c r="K161" s="202"/>
      <c r="L161" s="202"/>
      <c r="M161" s="202"/>
      <c r="N161" s="202"/>
      <c r="O161" s="191"/>
      <c r="P161" s="80" t="e">
        <f t="shared" si="69"/>
        <v>#REF!</v>
      </c>
      <c r="Q161" s="80" t="e">
        <f t="shared" si="70"/>
        <v>#REF!</v>
      </c>
      <c r="R161" s="79" t="e">
        <f t="shared" si="71"/>
        <v>#REF!</v>
      </c>
      <c r="S161" s="79" t="e">
        <f t="shared" si="71"/>
        <v>#REF!</v>
      </c>
      <c r="T161" s="79"/>
      <c r="U161" s="79" t="e">
        <f t="shared" si="72"/>
        <v>#REF!</v>
      </c>
      <c r="V161" s="58">
        <f t="shared" si="67"/>
        <v>44195</v>
      </c>
      <c r="W161" s="46" t="s">
        <v>7</v>
      </c>
      <c r="X161" s="272" t="e">
        <f t="shared" si="73"/>
        <v>#DIV/0!</v>
      </c>
      <c r="Y161" s="196"/>
      <c r="Z161" s="196"/>
      <c r="AA161" s="196"/>
      <c r="AB161" s="279"/>
      <c r="AC161" s="279"/>
      <c r="AD161" s="279"/>
      <c r="AE161" s="279"/>
      <c r="AF161" s="279"/>
      <c r="AG161" s="279"/>
      <c r="AH161" s="279"/>
      <c r="AI161" s="51"/>
      <c r="AJ161" s="51"/>
      <c r="AK161" s="51"/>
      <c r="AL161" s="51"/>
      <c r="AM161" s="47" t="e">
        <f t="shared" si="74"/>
        <v>#DIV/0!</v>
      </c>
      <c r="AN161" s="47" t="e">
        <f t="shared" si="75"/>
        <v>#DIV/0!</v>
      </c>
      <c r="AO161" s="280"/>
      <c r="AP161" s="281"/>
      <c r="AQ161" s="135"/>
      <c r="AR161" s="58"/>
      <c r="AS161" s="212"/>
      <c r="AT161" s="282"/>
      <c r="AU161" s="282"/>
      <c r="AV161" s="282"/>
      <c r="AW161" s="282"/>
      <c r="AX161" s="282"/>
      <c r="AY161" s="282"/>
      <c r="AZ161" s="282"/>
      <c r="BA161" s="282"/>
      <c r="BB161" s="282"/>
      <c r="BC161" s="282"/>
      <c r="BD161" s="282"/>
      <c r="BE161" s="282"/>
      <c r="BF161" s="282"/>
      <c r="BG161" s="14"/>
      <c r="BH161" s="14"/>
      <c r="BI161" s="54"/>
      <c r="BJ161" s="54"/>
      <c r="BK161" s="54"/>
      <c r="BL161" s="12"/>
      <c r="BM161" s="54"/>
      <c r="BN161" s="54"/>
      <c r="BO161" s="318"/>
      <c r="BP161" s="318"/>
      <c r="BQ161" s="318"/>
      <c r="BR161" s="319"/>
      <c r="BS161" s="319"/>
      <c r="BT161" s="319"/>
      <c r="BU161" s="319"/>
      <c r="BV161" s="319"/>
      <c r="BW161" s="319"/>
      <c r="BX161" s="319"/>
      <c r="BY161" s="319"/>
    </row>
    <row r="162" spans="1:77" ht="16" x14ac:dyDescent="0.2">
      <c r="A162" s="85">
        <v>44196</v>
      </c>
      <c r="B162" s="217"/>
      <c r="C162" s="46"/>
      <c r="D162" s="46" t="s">
        <v>7</v>
      </c>
      <c r="E162" s="46" t="e">
        <f t="shared" si="68"/>
        <v>#REF!</v>
      </c>
      <c r="F162" s="202" t="e">
        <f>#REF!</f>
        <v>#REF!</v>
      </c>
      <c r="G162" s="202" t="e">
        <f>#REF!</f>
        <v>#REF!</v>
      </c>
      <c r="H162" s="202" t="e">
        <f>#REF!</f>
        <v>#REF!</v>
      </c>
      <c r="I162" s="202"/>
      <c r="J162" s="202"/>
      <c r="K162" s="202"/>
      <c r="L162" s="202"/>
      <c r="M162" s="202"/>
      <c r="N162" s="202"/>
      <c r="O162" s="191"/>
      <c r="P162" s="80" t="e">
        <f t="shared" si="69"/>
        <v>#REF!</v>
      </c>
      <c r="Q162" s="80" t="e">
        <f t="shared" si="70"/>
        <v>#REF!</v>
      </c>
      <c r="R162" s="79" t="e">
        <f t="shared" si="71"/>
        <v>#REF!</v>
      </c>
      <c r="S162" s="79" t="e">
        <f t="shared" si="71"/>
        <v>#REF!</v>
      </c>
      <c r="T162" s="79"/>
      <c r="U162" s="79" t="e">
        <f t="shared" si="72"/>
        <v>#REF!</v>
      </c>
      <c r="V162" s="58">
        <f t="shared" si="67"/>
        <v>44196</v>
      </c>
      <c r="W162" s="46" t="s">
        <v>7</v>
      </c>
      <c r="X162" s="272" t="e">
        <f t="shared" si="73"/>
        <v>#DIV/0!</v>
      </c>
      <c r="Y162" s="196"/>
      <c r="Z162" s="196"/>
      <c r="AA162" s="196"/>
      <c r="AB162" s="279"/>
      <c r="AC162" s="279"/>
      <c r="AD162" s="279"/>
      <c r="AE162" s="279"/>
      <c r="AF162" s="279"/>
      <c r="AG162" s="279"/>
      <c r="AH162" s="279"/>
      <c r="AI162" s="51"/>
      <c r="AJ162" s="51"/>
      <c r="AK162" s="51"/>
      <c r="AL162" s="51"/>
      <c r="AM162" s="47" t="e">
        <f t="shared" si="74"/>
        <v>#DIV/0!</v>
      </c>
      <c r="AN162" s="47" t="e">
        <f t="shared" si="75"/>
        <v>#DIV/0!</v>
      </c>
      <c r="AO162" s="280"/>
      <c r="AP162" s="281"/>
      <c r="AQ162" s="135"/>
      <c r="AR162" s="58"/>
      <c r="AS162" s="212"/>
      <c r="AT162" s="282"/>
      <c r="AU162" s="282"/>
      <c r="AV162" s="282"/>
      <c r="AW162" s="282"/>
      <c r="AX162" s="282"/>
      <c r="AY162" s="282"/>
      <c r="AZ162" s="282"/>
      <c r="BA162" s="282"/>
      <c r="BB162" s="282"/>
      <c r="BC162" s="282"/>
      <c r="BD162" s="282"/>
      <c r="BE162" s="282"/>
      <c r="BF162" s="282"/>
      <c r="BG162" s="14"/>
      <c r="BH162" s="14"/>
      <c r="BI162" s="54"/>
      <c r="BJ162" s="54"/>
      <c r="BK162" s="54"/>
      <c r="BL162" s="12"/>
      <c r="BM162" s="54"/>
      <c r="BN162" s="54"/>
      <c r="BO162" s="318"/>
      <c r="BP162" s="318"/>
      <c r="BQ162" s="318"/>
      <c r="BR162" s="319"/>
      <c r="BS162" s="319"/>
      <c r="BT162" s="319"/>
      <c r="BU162" s="319"/>
      <c r="BV162" s="319"/>
      <c r="BW162" s="319"/>
      <c r="BX162" s="319"/>
      <c r="BY162" s="319"/>
    </row>
    <row r="163" spans="1:77" ht="16" x14ac:dyDescent="0.2">
      <c r="A163" s="85">
        <v>44197</v>
      </c>
      <c r="B163" s="217"/>
      <c r="C163" s="46"/>
      <c r="D163" s="46" t="s">
        <v>7</v>
      </c>
      <c r="E163" s="46" t="e">
        <f t="shared" si="68"/>
        <v>#REF!</v>
      </c>
      <c r="F163" s="202" t="e">
        <f>#REF!</f>
        <v>#REF!</v>
      </c>
      <c r="G163" s="202"/>
      <c r="H163" s="202" t="e">
        <f>#REF!</f>
        <v>#REF!</v>
      </c>
      <c r="I163" s="202"/>
      <c r="J163" s="202"/>
      <c r="K163" s="202"/>
      <c r="L163" s="202"/>
      <c r="M163" s="202"/>
      <c r="N163" s="202"/>
      <c r="O163" s="191"/>
      <c r="P163" s="80" t="e">
        <f t="shared" si="69"/>
        <v>#REF!</v>
      </c>
      <c r="Q163" s="80" t="e">
        <f t="shared" si="70"/>
        <v>#REF!</v>
      </c>
      <c r="R163" s="79" t="e">
        <f t="shared" si="71"/>
        <v>#REF!</v>
      </c>
      <c r="S163" s="79" t="e">
        <f t="shared" si="71"/>
        <v>#REF!</v>
      </c>
      <c r="T163" s="79"/>
      <c r="U163" s="79" t="e">
        <f t="shared" si="72"/>
        <v>#REF!</v>
      </c>
      <c r="V163" s="58">
        <f t="shared" si="67"/>
        <v>44197</v>
      </c>
      <c r="W163" s="46" t="s">
        <v>7</v>
      </c>
      <c r="X163" s="272" t="e">
        <f t="shared" si="73"/>
        <v>#DIV/0!</v>
      </c>
      <c r="Y163" s="196"/>
      <c r="Z163" s="196"/>
      <c r="AA163" s="196"/>
      <c r="AB163" s="279"/>
      <c r="AC163" s="279"/>
      <c r="AD163" s="279"/>
      <c r="AE163" s="279"/>
      <c r="AF163" s="279"/>
      <c r="AG163" s="279"/>
      <c r="AH163" s="279"/>
      <c r="AI163" s="51"/>
      <c r="AJ163" s="51"/>
      <c r="AK163" s="51"/>
      <c r="AL163" s="51"/>
      <c r="AM163" s="47" t="e">
        <f t="shared" si="74"/>
        <v>#DIV/0!</v>
      </c>
      <c r="AN163" s="47" t="e">
        <f t="shared" si="75"/>
        <v>#DIV/0!</v>
      </c>
      <c r="AO163" s="280"/>
      <c r="AP163" s="281"/>
      <c r="AQ163" s="135"/>
      <c r="AR163" s="58"/>
      <c r="AS163" s="212"/>
      <c r="AT163" s="282"/>
      <c r="AU163" s="282"/>
      <c r="AV163" s="282"/>
      <c r="AW163" s="282"/>
      <c r="AX163" s="282"/>
      <c r="AY163" s="282"/>
      <c r="AZ163" s="282"/>
      <c r="BA163" s="282"/>
      <c r="BB163" s="282"/>
      <c r="BC163" s="282"/>
      <c r="BD163" s="282"/>
      <c r="BE163" s="282"/>
      <c r="BF163" s="282"/>
      <c r="BG163" s="14"/>
      <c r="BH163" s="14"/>
      <c r="BI163" s="54"/>
      <c r="BJ163" s="54"/>
      <c r="BK163" s="54"/>
      <c r="BL163" s="12"/>
      <c r="BM163" s="54"/>
      <c r="BN163" s="54"/>
      <c r="BO163" s="318"/>
      <c r="BP163" s="318"/>
      <c r="BQ163" s="318"/>
      <c r="BR163" s="319"/>
      <c r="BS163" s="319"/>
      <c r="BT163" s="319"/>
      <c r="BU163" s="319"/>
      <c r="BV163" s="319"/>
      <c r="BW163" s="319"/>
      <c r="BX163" s="319"/>
      <c r="BY163" s="319"/>
    </row>
    <row r="164" spans="1:77" ht="15.75" customHeight="1" x14ac:dyDescent="0.2">
      <c r="A164" s="85">
        <v>44198</v>
      </c>
      <c r="B164" s="217"/>
      <c r="C164" s="46"/>
      <c r="D164" s="46" t="s">
        <v>7</v>
      </c>
      <c r="E164" s="46" t="e">
        <f t="shared" si="68"/>
        <v>#REF!</v>
      </c>
      <c r="F164" s="202" t="e">
        <f>#REF!</f>
        <v>#REF!</v>
      </c>
      <c r="G164" s="202" t="e">
        <f>#REF!</f>
        <v>#REF!</v>
      </c>
      <c r="H164" s="202" t="e">
        <f>#REF!</f>
        <v>#REF!</v>
      </c>
      <c r="I164" s="202"/>
      <c r="J164" s="202"/>
      <c r="K164" s="202"/>
      <c r="L164" s="202"/>
      <c r="M164" s="202"/>
      <c r="N164" s="202"/>
      <c r="O164" s="191"/>
      <c r="P164" s="80" t="e">
        <f t="shared" si="69"/>
        <v>#REF!</v>
      </c>
      <c r="Q164" s="80" t="e">
        <f t="shared" si="70"/>
        <v>#REF!</v>
      </c>
      <c r="R164" s="79" t="e">
        <f t="shared" si="71"/>
        <v>#REF!</v>
      </c>
      <c r="S164" s="79" t="e">
        <f t="shared" si="71"/>
        <v>#REF!</v>
      </c>
      <c r="T164" s="79"/>
      <c r="U164" s="79" t="e">
        <f t="shared" si="72"/>
        <v>#REF!</v>
      </c>
      <c r="V164" s="58">
        <f t="shared" si="67"/>
        <v>44198</v>
      </c>
      <c r="W164" s="46" t="s">
        <v>7</v>
      </c>
      <c r="X164" s="272" t="e">
        <f t="shared" si="73"/>
        <v>#DIV/0!</v>
      </c>
      <c r="Y164" s="196"/>
      <c r="Z164" s="196"/>
      <c r="AA164" s="196"/>
      <c r="AB164" s="279"/>
      <c r="AC164" s="279"/>
      <c r="AD164" s="279"/>
      <c r="AE164" s="279"/>
      <c r="AF164" s="279"/>
      <c r="AG164" s="279"/>
      <c r="AH164" s="279"/>
      <c r="AI164" s="51"/>
      <c r="AJ164" s="51"/>
      <c r="AK164" s="51"/>
      <c r="AL164" s="51"/>
      <c r="AM164" s="47" t="e">
        <f t="shared" si="74"/>
        <v>#DIV/0!</v>
      </c>
      <c r="AN164" s="47" t="e">
        <f t="shared" si="75"/>
        <v>#DIV/0!</v>
      </c>
      <c r="AO164" s="280"/>
      <c r="AP164" s="281"/>
      <c r="AQ164" s="135"/>
      <c r="AR164" s="58"/>
      <c r="AS164" s="212"/>
      <c r="AT164" s="282"/>
      <c r="AU164" s="282"/>
      <c r="AV164" s="282"/>
      <c r="AW164" s="282"/>
      <c r="AX164" s="282"/>
      <c r="AY164" s="282"/>
      <c r="AZ164" s="282"/>
      <c r="BA164" s="282"/>
      <c r="BB164" s="282"/>
      <c r="BC164" s="282"/>
      <c r="BD164" s="282"/>
      <c r="BE164" s="282"/>
      <c r="BF164" s="282"/>
      <c r="BG164" s="14"/>
      <c r="BH164" s="14"/>
      <c r="BI164" s="54"/>
      <c r="BJ164" s="54"/>
      <c r="BK164" s="54"/>
      <c r="BL164" s="12"/>
      <c r="BM164" s="54"/>
      <c r="BN164" s="54"/>
      <c r="BO164" s="318"/>
      <c r="BP164" s="318"/>
      <c r="BQ164" s="318"/>
      <c r="BR164" s="319"/>
      <c r="BS164" s="319"/>
      <c r="BT164" s="319"/>
      <c r="BU164" s="319"/>
      <c r="BV164" s="319"/>
      <c r="BW164" s="319"/>
      <c r="BX164" s="319"/>
      <c r="BY164" s="319"/>
    </row>
    <row r="165" spans="1:77" ht="16" x14ac:dyDescent="0.2">
      <c r="A165" s="85">
        <v>44199</v>
      </c>
      <c r="B165" s="217"/>
      <c r="C165" s="46"/>
      <c r="D165" s="46" t="s">
        <v>7</v>
      </c>
      <c r="E165" s="46" t="e">
        <f t="shared" si="68"/>
        <v>#REF!</v>
      </c>
      <c r="F165" s="202" t="e">
        <f>#REF!</f>
        <v>#REF!</v>
      </c>
      <c r="G165" s="202" t="e">
        <f>#REF!</f>
        <v>#REF!</v>
      </c>
      <c r="H165" s="202" t="e">
        <f>#REF!</f>
        <v>#REF!</v>
      </c>
      <c r="I165" s="202"/>
      <c r="J165" s="202"/>
      <c r="K165" s="202"/>
      <c r="L165" s="202"/>
      <c r="M165" s="202"/>
      <c r="N165" s="202"/>
      <c r="O165" s="191"/>
      <c r="P165" s="80" t="e">
        <f t="shared" si="69"/>
        <v>#REF!</v>
      </c>
      <c r="Q165" s="80" t="e">
        <f t="shared" si="70"/>
        <v>#REF!</v>
      </c>
      <c r="R165" s="79" t="e">
        <f t="shared" si="71"/>
        <v>#REF!</v>
      </c>
      <c r="S165" s="79" t="e">
        <f t="shared" si="71"/>
        <v>#REF!</v>
      </c>
      <c r="T165" s="79"/>
      <c r="U165" s="79" t="e">
        <f t="shared" si="72"/>
        <v>#REF!</v>
      </c>
      <c r="V165" s="58">
        <f t="shared" si="67"/>
        <v>44199</v>
      </c>
      <c r="W165" s="46" t="s">
        <v>7</v>
      </c>
      <c r="X165" s="272" t="e">
        <f t="shared" si="73"/>
        <v>#DIV/0!</v>
      </c>
      <c r="Y165" s="196"/>
      <c r="Z165" s="196"/>
      <c r="AA165" s="196"/>
      <c r="AB165" s="279"/>
      <c r="AC165" s="279"/>
      <c r="AD165" s="279"/>
      <c r="AE165" s="279"/>
      <c r="AF165" s="279"/>
      <c r="AG165" s="279"/>
      <c r="AH165" s="279"/>
      <c r="AI165" s="51"/>
      <c r="AJ165" s="51"/>
      <c r="AK165" s="51"/>
      <c r="AL165" s="51"/>
      <c r="AM165" s="47" t="e">
        <f t="shared" si="74"/>
        <v>#DIV/0!</v>
      </c>
      <c r="AN165" s="47" t="e">
        <f t="shared" si="75"/>
        <v>#DIV/0!</v>
      </c>
      <c r="AO165" s="280"/>
      <c r="AP165" s="281"/>
      <c r="AQ165" s="135"/>
      <c r="AR165" s="58"/>
      <c r="AS165" s="212"/>
      <c r="AT165" s="282"/>
      <c r="AU165" s="282"/>
      <c r="AV165" s="282"/>
      <c r="AW165" s="282"/>
      <c r="AX165" s="282"/>
      <c r="AY165" s="282"/>
      <c r="AZ165" s="282"/>
      <c r="BA165" s="282"/>
      <c r="BB165" s="282"/>
      <c r="BC165" s="282"/>
      <c r="BD165" s="282"/>
      <c r="BE165" s="282"/>
      <c r="BF165" s="282"/>
      <c r="BG165" s="14"/>
      <c r="BH165" s="14"/>
      <c r="BI165" s="54"/>
      <c r="BJ165" s="54"/>
      <c r="BK165" s="54"/>
      <c r="BL165" s="12"/>
      <c r="BM165" s="54"/>
      <c r="BN165" s="54"/>
      <c r="BO165" s="318"/>
      <c r="BP165" s="318"/>
      <c r="BQ165" s="318"/>
      <c r="BR165" s="319"/>
      <c r="BS165" s="319"/>
      <c r="BT165" s="319"/>
      <c r="BU165" s="319"/>
      <c r="BV165" s="319"/>
      <c r="BW165" s="319"/>
      <c r="BX165" s="319"/>
      <c r="BY165" s="319"/>
    </row>
    <row r="166" spans="1:77" ht="16" x14ac:dyDescent="0.2">
      <c r="A166" s="85">
        <v>44200</v>
      </c>
      <c r="B166" s="217"/>
      <c r="C166" s="46"/>
      <c r="D166" s="46" t="s">
        <v>7</v>
      </c>
      <c r="E166" s="46" t="e">
        <f t="shared" si="68"/>
        <v>#REF!</v>
      </c>
      <c r="F166" s="202" t="e">
        <f>#REF!</f>
        <v>#REF!</v>
      </c>
      <c r="G166" s="202" t="e">
        <f>#REF!</f>
        <v>#REF!</v>
      </c>
      <c r="H166" s="202" t="e">
        <f>#REF!</f>
        <v>#REF!</v>
      </c>
      <c r="I166" s="202"/>
      <c r="J166" s="202"/>
      <c r="K166" s="202"/>
      <c r="L166" s="202"/>
      <c r="M166" s="202"/>
      <c r="N166" s="202"/>
      <c r="O166" s="191"/>
      <c r="P166" s="80" t="e">
        <f t="shared" si="69"/>
        <v>#REF!</v>
      </c>
      <c r="Q166" s="80" t="e">
        <f t="shared" si="70"/>
        <v>#REF!</v>
      </c>
      <c r="R166" s="79" t="e">
        <f t="shared" si="71"/>
        <v>#REF!</v>
      </c>
      <c r="S166" s="79" t="e">
        <f t="shared" si="71"/>
        <v>#REF!</v>
      </c>
      <c r="T166" s="79"/>
      <c r="U166" s="79" t="e">
        <f t="shared" si="72"/>
        <v>#REF!</v>
      </c>
      <c r="V166" s="58">
        <f t="shared" ref="V166:V197" si="76">A166</f>
        <v>44200</v>
      </c>
      <c r="W166" s="46" t="s">
        <v>7</v>
      </c>
      <c r="X166" s="272" t="e">
        <f t="shared" si="73"/>
        <v>#DIV/0!</v>
      </c>
      <c r="Y166" s="196"/>
      <c r="Z166" s="196"/>
      <c r="AA166" s="196"/>
      <c r="AB166" s="279"/>
      <c r="AC166" s="279"/>
      <c r="AD166" s="279"/>
      <c r="AE166" s="279"/>
      <c r="AF166" s="279"/>
      <c r="AG166" s="279"/>
      <c r="AH166" s="279"/>
      <c r="AI166" s="51"/>
      <c r="AJ166" s="51"/>
      <c r="AK166" s="51"/>
      <c r="AL166" s="51"/>
      <c r="AM166" s="47" t="e">
        <f t="shared" si="74"/>
        <v>#DIV/0!</v>
      </c>
      <c r="AN166" s="47" t="e">
        <f t="shared" si="75"/>
        <v>#DIV/0!</v>
      </c>
      <c r="AO166" s="280"/>
      <c r="AP166" s="281"/>
      <c r="AQ166" s="135"/>
      <c r="AR166" s="58"/>
      <c r="AS166" s="212"/>
      <c r="AT166" s="282"/>
      <c r="AU166" s="282"/>
      <c r="AV166" s="282"/>
      <c r="AW166" s="282"/>
      <c r="AX166" s="282"/>
      <c r="AY166" s="282"/>
      <c r="AZ166" s="282"/>
      <c r="BA166" s="282"/>
      <c r="BB166" s="282"/>
      <c r="BC166" s="282"/>
      <c r="BD166" s="282"/>
      <c r="BE166" s="282"/>
      <c r="BF166" s="282"/>
      <c r="BG166" s="14"/>
      <c r="BH166" s="14"/>
      <c r="BI166" s="54"/>
      <c r="BJ166" s="54"/>
      <c r="BK166" s="54"/>
      <c r="BL166" s="12"/>
      <c r="BM166" s="54"/>
      <c r="BN166" s="54"/>
      <c r="BO166" s="318"/>
      <c r="BP166" s="318"/>
      <c r="BQ166" s="318"/>
      <c r="BR166" s="319"/>
      <c r="BS166" s="319"/>
      <c r="BT166" s="319"/>
      <c r="BU166" s="319"/>
      <c r="BV166" s="319"/>
      <c r="BW166" s="319"/>
      <c r="BX166" s="319"/>
      <c r="BY166" s="319"/>
    </row>
    <row r="167" spans="1:77" ht="16" x14ac:dyDescent="0.2">
      <c r="A167" s="85">
        <v>44201</v>
      </c>
      <c r="B167" s="217"/>
      <c r="C167" s="46"/>
      <c r="D167" s="46" t="s">
        <v>7</v>
      </c>
      <c r="E167" s="46" t="e">
        <f t="shared" si="68"/>
        <v>#REF!</v>
      </c>
      <c r="F167" s="202" t="e">
        <f>#REF!</f>
        <v>#REF!</v>
      </c>
      <c r="G167" s="202" t="e">
        <f>#REF!</f>
        <v>#REF!</v>
      </c>
      <c r="H167" s="202" t="e">
        <f>#REF!</f>
        <v>#REF!</v>
      </c>
      <c r="I167" s="202"/>
      <c r="J167" s="202"/>
      <c r="K167" s="202"/>
      <c r="L167" s="202"/>
      <c r="M167" s="202"/>
      <c r="N167" s="202"/>
      <c r="O167" s="191"/>
      <c r="P167" s="80" t="e">
        <f t="shared" si="69"/>
        <v>#REF!</v>
      </c>
      <c r="Q167" s="80" t="e">
        <f t="shared" si="70"/>
        <v>#REF!</v>
      </c>
      <c r="R167" s="79" t="e">
        <f t="shared" si="71"/>
        <v>#REF!</v>
      </c>
      <c r="S167" s="79" t="e">
        <f t="shared" si="71"/>
        <v>#REF!</v>
      </c>
      <c r="T167" s="79"/>
      <c r="U167" s="79" t="e">
        <f t="shared" si="72"/>
        <v>#REF!</v>
      </c>
      <c r="V167" s="58">
        <f t="shared" si="76"/>
        <v>44201</v>
      </c>
      <c r="W167" s="46" t="s">
        <v>7</v>
      </c>
      <c r="X167" s="272" t="e">
        <f t="shared" si="73"/>
        <v>#DIV/0!</v>
      </c>
      <c r="Y167" s="196"/>
      <c r="Z167" s="196"/>
      <c r="AA167" s="196"/>
      <c r="AB167" s="279"/>
      <c r="AC167" s="279"/>
      <c r="AD167" s="279"/>
      <c r="AE167" s="279"/>
      <c r="AF167" s="279"/>
      <c r="AG167" s="279"/>
      <c r="AH167" s="279"/>
      <c r="AI167" s="51"/>
      <c r="AJ167" s="51"/>
      <c r="AK167" s="51"/>
      <c r="AL167" s="51"/>
      <c r="AM167" s="47" t="e">
        <f t="shared" si="74"/>
        <v>#DIV/0!</v>
      </c>
      <c r="AN167" s="47" t="e">
        <f t="shared" si="75"/>
        <v>#DIV/0!</v>
      </c>
      <c r="AO167" s="280"/>
      <c r="AP167" s="281"/>
      <c r="AQ167" s="135"/>
      <c r="AR167" s="58"/>
      <c r="AS167" s="212"/>
      <c r="AT167" s="282"/>
      <c r="AU167" s="282"/>
      <c r="AV167" s="282"/>
      <c r="AW167" s="282"/>
      <c r="AX167" s="282"/>
      <c r="AY167" s="282"/>
      <c r="AZ167" s="282"/>
      <c r="BA167" s="282"/>
      <c r="BB167" s="282"/>
      <c r="BC167" s="282"/>
      <c r="BD167" s="282"/>
      <c r="BE167" s="282"/>
      <c r="BF167" s="282"/>
      <c r="BG167" s="14"/>
      <c r="BH167" s="14"/>
      <c r="BI167" s="54"/>
      <c r="BJ167" s="54"/>
      <c r="BK167" s="54"/>
      <c r="BL167" s="12"/>
      <c r="BM167" s="54"/>
      <c r="BN167" s="54"/>
      <c r="BO167" s="318"/>
      <c r="BP167" s="318"/>
      <c r="BQ167" s="318"/>
      <c r="BR167" s="319"/>
      <c r="BS167" s="319"/>
      <c r="BT167" s="319"/>
      <c r="BU167" s="319"/>
      <c r="BV167" s="319"/>
      <c r="BW167" s="319"/>
      <c r="BX167" s="319"/>
      <c r="BY167" s="319"/>
    </row>
    <row r="168" spans="1:77" ht="16" x14ac:dyDescent="0.2">
      <c r="A168" s="85">
        <v>44202</v>
      </c>
      <c r="B168" s="217"/>
      <c r="C168" s="46"/>
      <c r="D168" s="46" t="s">
        <v>7</v>
      </c>
      <c r="E168" s="46" t="e">
        <f t="shared" si="68"/>
        <v>#REF!</v>
      </c>
      <c r="F168" s="202" t="e">
        <f>#REF!</f>
        <v>#REF!</v>
      </c>
      <c r="G168" s="202" t="e">
        <f>#REF!</f>
        <v>#REF!</v>
      </c>
      <c r="H168" s="202" t="e">
        <f>#REF!</f>
        <v>#REF!</v>
      </c>
      <c r="I168" s="202"/>
      <c r="J168" s="202"/>
      <c r="K168" s="202"/>
      <c r="L168" s="202"/>
      <c r="M168" s="202"/>
      <c r="N168" s="202"/>
      <c r="O168" s="191"/>
      <c r="P168" s="80" t="e">
        <f t="shared" si="69"/>
        <v>#REF!</v>
      </c>
      <c r="Q168" s="80" t="e">
        <f t="shared" si="70"/>
        <v>#REF!</v>
      </c>
      <c r="R168" s="79" t="e">
        <f t="shared" si="71"/>
        <v>#REF!</v>
      </c>
      <c r="S168" s="79" t="e">
        <f t="shared" si="71"/>
        <v>#REF!</v>
      </c>
      <c r="T168" s="79"/>
      <c r="U168" s="79" t="e">
        <f t="shared" si="72"/>
        <v>#REF!</v>
      </c>
      <c r="V168" s="58">
        <f t="shared" si="76"/>
        <v>44202</v>
      </c>
      <c r="W168" s="46" t="s">
        <v>7</v>
      </c>
      <c r="X168" s="272" t="e">
        <f t="shared" si="73"/>
        <v>#DIV/0!</v>
      </c>
      <c r="Y168" s="196"/>
      <c r="Z168" s="196"/>
      <c r="AA168" s="196"/>
      <c r="AB168" s="279"/>
      <c r="AC168" s="279"/>
      <c r="AD168" s="279"/>
      <c r="AE168" s="279"/>
      <c r="AF168" s="279"/>
      <c r="AG168" s="279"/>
      <c r="AH168" s="279"/>
      <c r="AI168" s="51"/>
      <c r="AJ168" s="51"/>
      <c r="AK168" s="51"/>
      <c r="AL168" s="51"/>
      <c r="AM168" s="47" t="e">
        <f t="shared" si="74"/>
        <v>#DIV/0!</v>
      </c>
      <c r="AN168" s="47" t="e">
        <f t="shared" si="75"/>
        <v>#DIV/0!</v>
      </c>
      <c r="AO168" s="280"/>
      <c r="AP168" s="281"/>
      <c r="AQ168" s="135"/>
      <c r="AR168" s="58"/>
      <c r="AS168" s="212"/>
      <c r="AT168" s="282"/>
      <c r="AU168" s="282"/>
      <c r="AV168" s="282"/>
      <c r="AW168" s="282"/>
      <c r="AX168" s="282"/>
      <c r="AY168" s="282"/>
      <c r="AZ168" s="282"/>
      <c r="BA168" s="282"/>
      <c r="BB168" s="282"/>
      <c r="BC168" s="282"/>
      <c r="BD168" s="282"/>
      <c r="BE168" s="282"/>
      <c r="BF168" s="282"/>
      <c r="BG168" s="14"/>
      <c r="BH168" s="14"/>
      <c r="BI168" s="54"/>
      <c r="BJ168" s="54"/>
      <c r="BK168" s="54"/>
      <c r="BL168" s="12"/>
      <c r="BM168" s="54"/>
      <c r="BN168" s="54"/>
      <c r="BO168" s="318"/>
      <c r="BP168" s="318"/>
      <c r="BQ168" s="318"/>
      <c r="BR168" s="319"/>
      <c r="BS168" s="319"/>
      <c r="BT168" s="319"/>
      <c r="BU168" s="319"/>
      <c r="BV168" s="319"/>
      <c r="BW168" s="319"/>
      <c r="BX168" s="319"/>
      <c r="BY168" s="319"/>
    </row>
    <row r="169" spans="1:77" ht="16" x14ac:dyDescent="0.2">
      <c r="A169" s="85">
        <v>44203</v>
      </c>
      <c r="B169" s="217"/>
      <c r="C169" s="46"/>
      <c r="D169" s="46" t="s">
        <v>7</v>
      </c>
      <c r="E169" s="46" t="e">
        <f t="shared" si="68"/>
        <v>#REF!</v>
      </c>
      <c r="F169" s="202" t="e">
        <f>#REF!</f>
        <v>#REF!</v>
      </c>
      <c r="G169" s="202" t="e">
        <f>#REF!</f>
        <v>#REF!</v>
      </c>
      <c r="H169" s="202" t="e">
        <f>#REF!</f>
        <v>#REF!</v>
      </c>
      <c r="I169" s="202"/>
      <c r="J169" s="202"/>
      <c r="K169" s="202"/>
      <c r="L169" s="202"/>
      <c r="M169" s="202"/>
      <c r="N169" s="202"/>
      <c r="O169" s="191"/>
      <c r="P169" s="80" t="e">
        <f t="shared" si="69"/>
        <v>#REF!</v>
      </c>
      <c r="Q169" s="80" t="e">
        <f t="shared" si="70"/>
        <v>#REF!</v>
      </c>
      <c r="R169" s="79" t="e">
        <f t="shared" si="71"/>
        <v>#REF!</v>
      </c>
      <c r="S169" s="79" t="e">
        <f t="shared" si="71"/>
        <v>#REF!</v>
      </c>
      <c r="T169" s="79"/>
      <c r="U169" s="79" t="e">
        <f t="shared" si="72"/>
        <v>#REF!</v>
      </c>
      <c r="V169" s="58">
        <f t="shared" si="76"/>
        <v>44203</v>
      </c>
      <c r="W169" s="46" t="s">
        <v>7</v>
      </c>
      <c r="X169" s="272" t="e">
        <f t="shared" si="73"/>
        <v>#DIV/0!</v>
      </c>
      <c r="Y169" s="196"/>
      <c r="Z169" s="196"/>
      <c r="AA169" s="196"/>
      <c r="AB169" s="279"/>
      <c r="AC169" s="279"/>
      <c r="AD169" s="279"/>
      <c r="AE169" s="279"/>
      <c r="AF169" s="279"/>
      <c r="AG169" s="279"/>
      <c r="AH169" s="279"/>
      <c r="AI169" s="51"/>
      <c r="AJ169" s="51"/>
      <c r="AK169" s="51"/>
      <c r="AL169" s="51"/>
      <c r="AM169" s="47" t="e">
        <f t="shared" si="74"/>
        <v>#DIV/0!</v>
      </c>
      <c r="AN169" s="47" t="e">
        <f t="shared" si="75"/>
        <v>#DIV/0!</v>
      </c>
      <c r="AO169" s="280"/>
      <c r="AP169" s="281"/>
      <c r="AQ169" s="135"/>
      <c r="AR169" s="58"/>
      <c r="AS169" s="212"/>
      <c r="AT169" s="282"/>
      <c r="AU169" s="282"/>
      <c r="AV169" s="282"/>
      <c r="AW169" s="282"/>
      <c r="AX169" s="282"/>
      <c r="AY169" s="282"/>
      <c r="AZ169" s="282"/>
      <c r="BA169" s="282"/>
      <c r="BB169" s="282"/>
      <c r="BC169" s="282"/>
      <c r="BD169" s="282"/>
      <c r="BE169" s="282"/>
      <c r="BF169" s="282"/>
      <c r="BG169" s="14"/>
      <c r="BH169" s="14"/>
      <c r="BI169" s="54"/>
      <c r="BJ169" s="54"/>
      <c r="BK169" s="54"/>
      <c r="BL169" s="12"/>
      <c r="BM169" s="54"/>
      <c r="BN169" s="54"/>
      <c r="BO169" s="318"/>
      <c r="BP169" s="318"/>
      <c r="BQ169" s="318"/>
      <c r="BR169" s="319"/>
      <c r="BS169" s="319"/>
      <c r="BT169" s="319"/>
      <c r="BU169" s="319"/>
      <c r="BV169" s="319"/>
      <c r="BW169" s="319"/>
      <c r="BX169" s="319"/>
      <c r="BY169" s="319"/>
    </row>
    <row r="170" spans="1:77" ht="16" x14ac:dyDescent="0.2">
      <c r="A170" s="85">
        <v>44204</v>
      </c>
      <c r="B170" s="217"/>
      <c r="C170" s="46"/>
      <c r="D170" s="46" t="s">
        <v>7</v>
      </c>
      <c r="E170" s="46" t="e">
        <f t="shared" si="68"/>
        <v>#REF!</v>
      </c>
      <c r="F170" s="202" t="e">
        <f>#REF!</f>
        <v>#REF!</v>
      </c>
      <c r="G170" s="202"/>
      <c r="H170" s="202" t="e">
        <f>#REF!</f>
        <v>#REF!</v>
      </c>
      <c r="I170" s="202"/>
      <c r="J170" s="202"/>
      <c r="K170" s="202"/>
      <c r="L170" s="202"/>
      <c r="M170" s="202"/>
      <c r="N170" s="202"/>
      <c r="O170" s="191"/>
      <c r="P170" s="80" t="e">
        <f t="shared" si="69"/>
        <v>#REF!</v>
      </c>
      <c r="Q170" s="80" t="e">
        <f t="shared" si="70"/>
        <v>#REF!</v>
      </c>
      <c r="R170" s="79" t="e">
        <f t="shared" si="71"/>
        <v>#REF!</v>
      </c>
      <c r="S170" s="79" t="e">
        <f t="shared" si="71"/>
        <v>#REF!</v>
      </c>
      <c r="T170" s="79"/>
      <c r="U170" s="79" t="e">
        <f t="shared" si="72"/>
        <v>#REF!</v>
      </c>
      <c r="V170" s="58">
        <f t="shared" si="76"/>
        <v>44204</v>
      </c>
      <c r="W170" s="46" t="s">
        <v>7</v>
      </c>
      <c r="X170" s="272" t="e">
        <f t="shared" si="73"/>
        <v>#DIV/0!</v>
      </c>
      <c r="Y170" s="196"/>
      <c r="Z170" s="196"/>
      <c r="AA170" s="196"/>
      <c r="AB170" s="279"/>
      <c r="AC170" s="279"/>
      <c r="AD170" s="279"/>
      <c r="AE170" s="279"/>
      <c r="AF170" s="279"/>
      <c r="AG170" s="279"/>
      <c r="AH170" s="279"/>
      <c r="AI170" s="51"/>
      <c r="AJ170" s="51"/>
      <c r="AK170" s="51"/>
      <c r="AL170" s="51"/>
      <c r="AM170" s="47" t="e">
        <f t="shared" si="74"/>
        <v>#DIV/0!</v>
      </c>
      <c r="AN170" s="47" t="e">
        <f t="shared" si="75"/>
        <v>#DIV/0!</v>
      </c>
      <c r="AO170" s="280"/>
      <c r="AP170" s="281"/>
      <c r="AQ170" s="135"/>
      <c r="AR170" s="58"/>
      <c r="AS170" s="212"/>
      <c r="AT170" s="282"/>
      <c r="AU170" s="282"/>
      <c r="AV170" s="282"/>
      <c r="AW170" s="282"/>
      <c r="AX170" s="282"/>
      <c r="AY170" s="282"/>
      <c r="AZ170" s="282"/>
      <c r="BA170" s="282"/>
      <c r="BB170" s="282"/>
      <c r="BC170" s="282"/>
      <c r="BD170" s="282"/>
      <c r="BE170" s="282"/>
      <c r="BF170" s="282"/>
      <c r="BG170" s="14"/>
      <c r="BH170" s="14"/>
      <c r="BI170" s="54"/>
      <c r="BJ170" s="54"/>
      <c r="BK170" s="54"/>
      <c r="BL170" s="12"/>
      <c r="BM170" s="54"/>
      <c r="BN170" s="54"/>
      <c r="BO170" s="318"/>
      <c r="BP170" s="318"/>
      <c r="BQ170" s="318"/>
      <c r="BR170" s="319"/>
      <c r="BS170" s="319"/>
      <c r="BT170" s="319"/>
      <c r="BU170" s="319"/>
      <c r="BV170" s="319"/>
      <c r="BW170" s="319"/>
      <c r="BX170" s="319"/>
      <c r="BY170" s="319"/>
    </row>
    <row r="171" spans="1:77" ht="15.75" customHeight="1" x14ac:dyDescent="0.2">
      <c r="A171" s="85">
        <v>44205</v>
      </c>
      <c r="B171" s="217"/>
      <c r="C171" s="46"/>
      <c r="D171" s="46" t="s">
        <v>7</v>
      </c>
      <c r="E171" s="46" t="e">
        <f t="shared" si="68"/>
        <v>#REF!</v>
      </c>
      <c r="F171" s="202" t="e">
        <f>#REF!</f>
        <v>#REF!</v>
      </c>
      <c r="G171" s="202" t="e">
        <f>#REF!</f>
        <v>#REF!</v>
      </c>
      <c r="H171" s="202" t="e">
        <f>#REF!</f>
        <v>#REF!</v>
      </c>
      <c r="I171" s="202"/>
      <c r="J171" s="202"/>
      <c r="K171" s="202"/>
      <c r="L171" s="202"/>
      <c r="M171" s="202"/>
      <c r="N171" s="202"/>
      <c r="O171" s="191"/>
      <c r="P171" s="80" t="e">
        <f t="shared" si="69"/>
        <v>#REF!</v>
      </c>
      <c r="Q171" s="80" t="e">
        <f t="shared" si="70"/>
        <v>#REF!</v>
      </c>
      <c r="R171" s="79" t="e">
        <f t="shared" si="71"/>
        <v>#REF!</v>
      </c>
      <c r="S171" s="79" t="e">
        <f t="shared" si="71"/>
        <v>#REF!</v>
      </c>
      <c r="T171" s="79"/>
      <c r="U171" s="79" t="e">
        <f t="shared" si="72"/>
        <v>#REF!</v>
      </c>
      <c r="V171" s="58">
        <f t="shared" si="76"/>
        <v>44205</v>
      </c>
      <c r="W171" s="46" t="s">
        <v>7</v>
      </c>
      <c r="X171" s="272" t="e">
        <f t="shared" si="73"/>
        <v>#DIV/0!</v>
      </c>
      <c r="Y171" s="196"/>
      <c r="Z171" s="196"/>
      <c r="AA171" s="196"/>
      <c r="AB171" s="279"/>
      <c r="AC171" s="279"/>
      <c r="AD171" s="279"/>
      <c r="AE171" s="279"/>
      <c r="AF171" s="279"/>
      <c r="AG171" s="279"/>
      <c r="AH171" s="279"/>
      <c r="AI171" s="51"/>
      <c r="AJ171" s="51"/>
      <c r="AK171" s="51"/>
      <c r="AL171" s="51"/>
      <c r="AM171" s="47" t="e">
        <f t="shared" si="74"/>
        <v>#DIV/0!</v>
      </c>
      <c r="AN171" s="47" t="e">
        <f t="shared" si="75"/>
        <v>#DIV/0!</v>
      </c>
      <c r="AO171" s="280"/>
      <c r="AP171" s="281"/>
      <c r="AQ171" s="135"/>
      <c r="AR171" s="58"/>
      <c r="AS171" s="212"/>
      <c r="AT171" s="282"/>
      <c r="AU171" s="282"/>
      <c r="AV171" s="282"/>
      <c r="AW171" s="282"/>
      <c r="AX171" s="282"/>
      <c r="AY171" s="282"/>
      <c r="AZ171" s="282"/>
      <c r="BA171" s="282"/>
      <c r="BB171" s="282"/>
      <c r="BC171" s="282"/>
      <c r="BD171" s="282"/>
      <c r="BE171" s="282"/>
      <c r="BF171" s="282"/>
      <c r="BG171" s="14"/>
      <c r="BH171" s="14"/>
      <c r="BI171" s="54"/>
      <c r="BJ171" s="54"/>
      <c r="BK171" s="54"/>
      <c r="BL171" s="12"/>
      <c r="BM171" s="54"/>
      <c r="BN171" s="54"/>
      <c r="BO171" s="318"/>
      <c r="BP171" s="318"/>
      <c r="BQ171" s="318"/>
      <c r="BR171" s="319"/>
      <c r="BS171" s="319"/>
      <c r="BT171" s="319"/>
      <c r="BU171" s="319"/>
      <c r="BV171" s="319"/>
      <c r="BW171" s="319"/>
      <c r="BX171" s="319"/>
      <c r="BY171" s="319"/>
    </row>
    <row r="172" spans="1:77" ht="16" x14ac:dyDescent="0.2">
      <c r="A172" s="85">
        <v>44206</v>
      </c>
      <c r="B172" s="217"/>
      <c r="C172" s="46"/>
      <c r="D172" s="46" t="s">
        <v>7</v>
      </c>
      <c r="E172" s="46" t="e">
        <f t="shared" si="68"/>
        <v>#REF!</v>
      </c>
      <c r="F172" s="202" t="e">
        <f>#REF!</f>
        <v>#REF!</v>
      </c>
      <c r="G172" s="202" t="e">
        <f>#REF!</f>
        <v>#REF!</v>
      </c>
      <c r="H172" s="202" t="e">
        <f>#REF!</f>
        <v>#REF!</v>
      </c>
      <c r="I172" s="202"/>
      <c r="J172" s="202"/>
      <c r="K172" s="202"/>
      <c r="L172" s="202"/>
      <c r="M172" s="202"/>
      <c r="N172" s="202"/>
      <c r="O172" s="191"/>
      <c r="P172" s="80" t="e">
        <f t="shared" si="69"/>
        <v>#REF!</v>
      </c>
      <c r="Q172" s="80" t="e">
        <f t="shared" si="70"/>
        <v>#REF!</v>
      </c>
      <c r="R172" s="79" t="e">
        <f t="shared" si="71"/>
        <v>#REF!</v>
      </c>
      <c r="S172" s="79" t="e">
        <f t="shared" si="71"/>
        <v>#REF!</v>
      </c>
      <c r="T172" s="79"/>
      <c r="U172" s="79" t="e">
        <f t="shared" si="72"/>
        <v>#REF!</v>
      </c>
      <c r="V172" s="58">
        <f t="shared" si="76"/>
        <v>44206</v>
      </c>
      <c r="W172" s="46" t="s">
        <v>7</v>
      </c>
      <c r="X172" s="272" t="e">
        <f t="shared" si="73"/>
        <v>#DIV/0!</v>
      </c>
      <c r="Y172" s="196"/>
      <c r="Z172" s="196"/>
      <c r="AA172" s="196"/>
      <c r="AB172" s="279"/>
      <c r="AC172" s="279"/>
      <c r="AD172" s="279"/>
      <c r="AE172" s="279"/>
      <c r="AF172" s="279"/>
      <c r="AG172" s="279"/>
      <c r="AH172" s="279"/>
      <c r="AI172" s="51"/>
      <c r="AJ172" s="51"/>
      <c r="AK172" s="51"/>
      <c r="AL172" s="51"/>
      <c r="AM172" s="47" t="e">
        <f t="shared" si="74"/>
        <v>#DIV/0!</v>
      </c>
      <c r="AN172" s="47" t="e">
        <f t="shared" si="75"/>
        <v>#DIV/0!</v>
      </c>
      <c r="AO172" s="280"/>
      <c r="AP172" s="281"/>
      <c r="AQ172" s="135"/>
      <c r="AR172" s="58"/>
      <c r="AS172" s="212"/>
      <c r="AT172" s="282"/>
      <c r="AU172" s="282"/>
      <c r="AV172" s="282"/>
      <c r="AW172" s="282"/>
      <c r="AX172" s="282"/>
      <c r="AY172" s="282"/>
      <c r="AZ172" s="282"/>
      <c r="BA172" s="282"/>
      <c r="BB172" s="282"/>
      <c r="BC172" s="282"/>
      <c r="BD172" s="282"/>
      <c r="BE172" s="282"/>
      <c r="BF172" s="282"/>
      <c r="BG172" s="14"/>
      <c r="BH172" s="14"/>
      <c r="BI172" s="54"/>
      <c r="BJ172" s="54"/>
      <c r="BK172" s="54"/>
      <c r="BL172" s="12"/>
      <c r="BM172" s="54"/>
      <c r="BN172" s="54"/>
      <c r="BO172" s="318"/>
      <c r="BP172" s="318"/>
      <c r="BQ172" s="318"/>
      <c r="BR172" s="319"/>
      <c r="BS172" s="319"/>
      <c r="BT172" s="319"/>
      <c r="BU172" s="319"/>
      <c r="BV172" s="319"/>
      <c r="BW172" s="319"/>
      <c r="BX172" s="319"/>
      <c r="BY172" s="319"/>
    </row>
    <row r="173" spans="1:77" ht="16" x14ac:dyDescent="0.2">
      <c r="A173" s="85">
        <v>44207</v>
      </c>
      <c r="B173" s="217"/>
      <c r="C173" s="46"/>
      <c r="D173" s="46" t="s">
        <v>7</v>
      </c>
      <c r="E173" s="46" t="e">
        <f t="shared" si="68"/>
        <v>#REF!</v>
      </c>
      <c r="F173" s="202" t="e">
        <f>#REF!</f>
        <v>#REF!</v>
      </c>
      <c r="G173" s="202"/>
      <c r="H173" s="202" t="e">
        <f>#REF!</f>
        <v>#REF!</v>
      </c>
      <c r="I173" s="202"/>
      <c r="J173" s="202"/>
      <c r="K173" s="202"/>
      <c r="L173" s="202"/>
      <c r="M173" s="202"/>
      <c r="N173" s="202"/>
      <c r="O173" s="191"/>
      <c r="P173" s="80" t="e">
        <f t="shared" si="69"/>
        <v>#REF!</v>
      </c>
      <c r="Q173" s="80" t="e">
        <f t="shared" si="70"/>
        <v>#REF!</v>
      </c>
      <c r="R173" s="79" t="e">
        <f t="shared" si="71"/>
        <v>#REF!</v>
      </c>
      <c r="S173" s="79" t="e">
        <f t="shared" si="71"/>
        <v>#REF!</v>
      </c>
      <c r="T173" s="79"/>
      <c r="U173" s="79" t="e">
        <f t="shared" si="72"/>
        <v>#REF!</v>
      </c>
      <c r="V173" s="58">
        <f t="shared" si="76"/>
        <v>44207</v>
      </c>
      <c r="W173" s="46" t="s">
        <v>7</v>
      </c>
      <c r="X173" s="272" t="e">
        <f t="shared" si="73"/>
        <v>#DIV/0!</v>
      </c>
      <c r="Y173" s="196"/>
      <c r="Z173" s="196"/>
      <c r="AA173" s="196"/>
      <c r="AB173" s="279"/>
      <c r="AC173" s="279"/>
      <c r="AD173" s="279"/>
      <c r="AE173" s="279"/>
      <c r="AF173" s="279"/>
      <c r="AG173" s="279"/>
      <c r="AH173" s="279"/>
      <c r="AI173" s="51"/>
      <c r="AJ173" s="51"/>
      <c r="AK173" s="51"/>
      <c r="AL173" s="51"/>
      <c r="AM173" s="47" t="e">
        <f t="shared" si="74"/>
        <v>#DIV/0!</v>
      </c>
      <c r="AN173" s="47" t="e">
        <f t="shared" si="75"/>
        <v>#DIV/0!</v>
      </c>
      <c r="AO173" s="280"/>
      <c r="AP173" s="281"/>
      <c r="AQ173" s="135"/>
      <c r="AR173" s="58"/>
      <c r="AS173" s="212"/>
      <c r="AT173" s="282"/>
      <c r="AU173" s="282"/>
      <c r="AV173" s="282"/>
      <c r="AW173" s="282"/>
      <c r="AX173" s="282"/>
      <c r="AY173" s="282"/>
      <c r="AZ173" s="282"/>
      <c r="BA173" s="282"/>
      <c r="BB173" s="282"/>
      <c r="BC173" s="282"/>
      <c r="BD173" s="282"/>
      <c r="BE173" s="282"/>
      <c r="BF173" s="282"/>
      <c r="BG173" s="14"/>
      <c r="BH173" s="14"/>
      <c r="BI173" s="54"/>
      <c r="BJ173" s="54"/>
      <c r="BK173" s="54"/>
      <c r="BL173" s="12"/>
      <c r="BM173" s="54"/>
      <c r="BN173" s="54"/>
      <c r="BO173" s="318"/>
      <c r="BP173" s="318"/>
      <c r="BQ173" s="318"/>
      <c r="BR173" s="319"/>
      <c r="BS173" s="319"/>
      <c r="BT173" s="319"/>
      <c r="BU173" s="319"/>
      <c r="BV173" s="319"/>
      <c r="BW173" s="319"/>
      <c r="BX173" s="319"/>
      <c r="BY173" s="319"/>
    </row>
    <row r="174" spans="1:77" ht="16" x14ac:dyDescent="0.2">
      <c r="A174" s="85">
        <v>44208</v>
      </c>
      <c r="B174" s="217"/>
      <c r="C174" s="46"/>
      <c r="D174" s="46" t="s">
        <v>7</v>
      </c>
      <c r="E174" s="46" t="e">
        <f t="shared" si="68"/>
        <v>#REF!</v>
      </c>
      <c r="F174" s="202" t="e">
        <f>#REF!</f>
        <v>#REF!</v>
      </c>
      <c r="G174" s="202" t="e">
        <f>#REF!</f>
        <v>#REF!</v>
      </c>
      <c r="H174" s="202" t="e">
        <f>#REF!</f>
        <v>#REF!</v>
      </c>
      <c r="I174" s="202"/>
      <c r="J174" s="202"/>
      <c r="K174" s="202"/>
      <c r="L174" s="202"/>
      <c r="M174" s="202"/>
      <c r="N174" s="202"/>
      <c r="O174" s="191"/>
      <c r="P174" s="80" t="e">
        <f t="shared" si="69"/>
        <v>#REF!</v>
      </c>
      <c r="Q174" s="80" t="e">
        <f t="shared" si="70"/>
        <v>#REF!</v>
      </c>
      <c r="R174" s="79" t="e">
        <f t="shared" si="71"/>
        <v>#REF!</v>
      </c>
      <c r="S174" s="79" t="e">
        <f t="shared" si="71"/>
        <v>#REF!</v>
      </c>
      <c r="T174" s="79"/>
      <c r="U174" s="79" t="e">
        <f t="shared" si="72"/>
        <v>#REF!</v>
      </c>
      <c r="V174" s="58">
        <f t="shared" si="76"/>
        <v>44208</v>
      </c>
      <c r="W174" s="46" t="s">
        <v>7</v>
      </c>
      <c r="X174" s="272" t="e">
        <f t="shared" si="73"/>
        <v>#DIV/0!</v>
      </c>
      <c r="Y174" s="196"/>
      <c r="Z174" s="196"/>
      <c r="AA174" s="196"/>
      <c r="AB174" s="279"/>
      <c r="AC174" s="279"/>
      <c r="AD174" s="279"/>
      <c r="AE174" s="279"/>
      <c r="AF174" s="279"/>
      <c r="AG174" s="279"/>
      <c r="AH174" s="279"/>
      <c r="AI174" s="51"/>
      <c r="AJ174" s="51"/>
      <c r="AK174" s="51"/>
      <c r="AL174" s="51"/>
      <c r="AM174" s="47" t="e">
        <f t="shared" si="74"/>
        <v>#DIV/0!</v>
      </c>
      <c r="AN174" s="47" t="e">
        <f t="shared" si="75"/>
        <v>#DIV/0!</v>
      </c>
      <c r="AO174" s="280"/>
      <c r="AP174" s="281"/>
      <c r="AQ174" s="135"/>
      <c r="AR174" s="58"/>
      <c r="AS174" s="212"/>
      <c r="AT174" s="282"/>
      <c r="AU174" s="282"/>
      <c r="AV174" s="282"/>
      <c r="AW174" s="282"/>
      <c r="AX174" s="282"/>
      <c r="AY174" s="282"/>
      <c r="AZ174" s="282"/>
      <c r="BA174" s="282"/>
      <c r="BB174" s="282"/>
      <c r="BC174" s="282"/>
      <c r="BD174" s="282"/>
      <c r="BE174" s="282"/>
      <c r="BF174" s="282"/>
      <c r="BG174" s="14"/>
      <c r="BH174" s="14"/>
      <c r="BI174" s="54"/>
      <c r="BJ174" s="54"/>
      <c r="BK174" s="54"/>
      <c r="BL174" s="12"/>
      <c r="BM174" s="54"/>
      <c r="BN174" s="54"/>
      <c r="BO174" s="318"/>
      <c r="BP174" s="318"/>
      <c r="BQ174" s="318"/>
      <c r="BR174" s="319"/>
      <c r="BS174" s="319"/>
      <c r="BT174" s="319"/>
      <c r="BU174" s="319"/>
      <c r="BV174" s="319"/>
      <c r="BW174" s="319"/>
      <c r="BX174" s="319"/>
      <c r="BY174" s="319"/>
    </row>
    <row r="175" spans="1:77" ht="16" x14ac:dyDescent="0.2">
      <c r="A175" s="85">
        <v>44209</v>
      </c>
      <c r="B175" s="217"/>
      <c r="C175" s="46"/>
      <c r="D175" s="46" t="s">
        <v>7</v>
      </c>
      <c r="E175" s="46" t="e">
        <f t="shared" si="68"/>
        <v>#REF!</v>
      </c>
      <c r="F175" s="202" t="e">
        <f>#REF!</f>
        <v>#REF!</v>
      </c>
      <c r="G175" s="202" t="e">
        <f>#REF!</f>
        <v>#REF!</v>
      </c>
      <c r="H175" s="202" t="e">
        <f>#REF!</f>
        <v>#REF!</v>
      </c>
      <c r="I175" s="202"/>
      <c r="J175" s="202"/>
      <c r="K175" s="202"/>
      <c r="L175" s="202"/>
      <c r="M175" s="202"/>
      <c r="N175" s="202"/>
      <c r="O175" s="191"/>
      <c r="P175" s="80" t="e">
        <f t="shared" si="69"/>
        <v>#REF!</v>
      </c>
      <c r="Q175" s="80" t="e">
        <f t="shared" si="70"/>
        <v>#REF!</v>
      </c>
      <c r="R175" s="79" t="e">
        <f t="shared" si="71"/>
        <v>#REF!</v>
      </c>
      <c r="S175" s="79" t="e">
        <f t="shared" si="71"/>
        <v>#REF!</v>
      </c>
      <c r="T175" s="79"/>
      <c r="U175" s="79" t="e">
        <f t="shared" si="72"/>
        <v>#REF!</v>
      </c>
      <c r="V175" s="58">
        <f t="shared" si="76"/>
        <v>44209</v>
      </c>
      <c r="W175" s="46" t="s">
        <v>7</v>
      </c>
      <c r="X175" s="272" t="e">
        <f t="shared" si="73"/>
        <v>#DIV/0!</v>
      </c>
      <c r="Y175" s="196"/>
      <c r="Z175" s="196"/>
      <c r="AA175" s="196"/>
      <c r="AB175" s="279"/>
      <c r="AC175" s="279"/>
      <c r="AD175" s="279"/>
      <c r="AE175" s="279"/>
      <c r="AF175" s="279"/>
      <c r="AG175" s="279"/>
      <c r="AH175" s="279"/>
      <c r="AI175" s="51"/>
      <c r="AJ175" s="51"/>
      <c r="AK175" s="51"/>
      <c r="AL175" s="51"/>
      <c r="AM175" s="47" t="e">
        <f t="shared" si="74"/>
        <v>#DIV/0!</v>
      </c>
      <c r="AN175" s="47" t="e">
        <f t="shared" si="75"/>
        <v>#DIV/0!</v>
      </c>
      <c r="AO175" s="280"/>
      <c r="AP175" s="281"/>
      <c r="AQ175" s="135"/>
      <c r="AR175" s="58"/>
      <c r="AS175" s="212"/>
      <c r="AT175" s="282"/>
      <c r="AU175" s="282"/>
      <c r="AV175" s="282"/>
      <c r="AW175" s="282"/>
      <c r="AX175" s="282"/>
      <c r="AY175" s="282"/>
      <c r="AZ175" s="282"/>
      <c r="BA175" s="282"/>
      <c r="BB175" s="282"/>
      <c r="BC175" s="282"/>
      <c r="BD175" s="282"/>
      <c r="BE175" s="282"/>
      <c r="BF175" s="282"/>
      <c r="BG175" s="14"/>
      <c r="BH175" s="14"/>
      <c r="BI175" s="54"/>
      <c r="BJ175" s="54"/>
      <c r="BK175" s="54"/>
      <c r="BL175" s="12"/>
      <c r="BM175" s="54"/>
      <c r="BN175" s="54"/>
      <c r="BO175" s="318"/>
      <c r="BP175" s="318"/>
      <c r="BQ175" s="318"/>
      <c r="BR175" s="319"/>
      <c r="BS175" s="319"/>
      <c r="BT175" s="319"/>
      <c r="BU175" s="319"/>
      <c r="BV175" s="319"/>
      <c r="BW175" s="319"/>
      <c r="BX175" s="319"/>
      <c r="BY175" s="319"/>
    </row>
    <row r="176" spans="1:77" ht="16" x14ac:dyDescent="0.2">
      <c r="A176" s="85">
        <v>44210</v>
      </c>
      <c r="B176" s="217"/>
      <c r="C176" s="46"/>
      <c r="D176" s="46" t="s">
        <v>7</v>
      </c>
      <c r="E176" s="46" t="e">
        <f t="shared" si="68"/>
        <v>#REF!</v>
      </c>
      <c r="F176" s="202" t="e">
        <f>#REF!</f>
        <v>#REF!</v>
      </c>
      <c r="G176" s="202" t="e">
        <f>#REF!</f>
        <v>#REF!</v>
      </c>
      <c r="H176" s="202" t="e">
        <f>#REF!</f>
        <v>#REF!</v>
      </c>
      <c r="I176" s="202"/>
      <c r="J176" s="202"/>
      <c r="K176" s="202"/>
      <c r="L176" s="202"/>
      <c r="M176" s="202"/>
      <c r="N176" s="202"/>
      <c r="O176" s="191"/>
      <c r="P176" s="80" t="e">
        <f t="shared" si="69"/>
        <v>#REF!</v>
      </c>
      <c r="Q176" s="80" t="e">
        <f t="shared" si="70"/>
        <v>#REF!</v>
      </c>
      <c r="R176" s="79" t="e">
        <f t="shared" si="71"/>
        <v>#REF!</v>
      </c>
      <c r="S176" s="79" t="e">
        <f t="shared" si="71"/>
        <v>#REF!</v>
      </c>
      <c r="T176" s="79"/>
      <c r="U176" s="79" t="e">
        <f t="shared" si="72"/>
        <v>#REF!</v>
      </c>
      <c r="V176" s="58">
        <f t="shared" si="76"/>
        <v>44210</v>
      </c>
      <c r="W176" s="46" t="s">
        <v>7</v>
      </c>
      <c r="X176" s="272" t="e">
        <f t="shared" si="73"/>
        <v>#DIV/0!</v>
      </c>
      <c r="Y176" s="196"/>
      <c r="Z176" s="196"/>
      <c r="AA176" s="196"/>
      <c r="AB176" s="279"/>
      <c r="AC176" s="279"/>
      <c r="AD176" s="279"/>
      <c r="AE176" s="279"/>
      <c r="AF176" s="279"/>
      <c r="AG176" s="279"/>
      <c r="AH176" s="279"/>
      <c r="AI176" s="51"/>
      <c r="AJ176" s="51"/>
      <c r="AK176" s="51"/>
      <c r="AL176" s="51"/>
      <c r="AM176" s="47" t="e">
        <f t="shared" si="74"/>
        <v>#DIV/0!</v>
      </c>
      <c r="AN176" s="47" t="e">
        <f t="shared" si="75"/>
        <v>#DIV/0!</v>
      </c>
      <c r="AO176" s="280"/>
      <c r="AP176" s="281"/>
      <c r="AQ176" s="135"/>
      <c r="AR176" s="58"/>
      <c r="AS176" s="212"/>
      <c r="AT176" s="282"/>
      <c r="AU176" s="282"/>
      <c r="AV176" s="282"/>
      <c r="AW176" s="282"/>
      <c r="AX176" s="282"/>
      <c r="AY176" s="282"/>
      <c r="AZ176" s="282"/>
      <c r="BA176" s="282"/>
      <c r="BB176" s="282"/>
      <c r="BC176" s="282"/>
      <c r="BD176" s="282"/>
      <c r="BE176" s="282"/>
      <c r="BF176" s="282"/>
      <c r="BG176" s="14"/>
      <c r="BH176" s="14"/>
      <c r="BI176" s="54"/>
      <c r="BJ176" s="54"/>
      <c r="BK176" s="54"/>
      <c r="BL176" s="12"/>
      <c r="BM176" s="54"/>
      <c r="BN176" s="54"/>
      <c r="BO176" s="318"/>
      <c r="BP176" s="318"/>
      <c r="BQ176" s="318"/>
      <c r="BR176" s="319"/>
      <c r="BS176" s="319"/>
      <c r="BT176" s="319"/>
      <c r="BU176" s="319"/>
      <c r="BV176" s="319"/>
      <c r="BW176" s="319"/>
      <c r="BX176" s="319"/>
      <c r="BY176" s="319"/>
    </row>
    <row r="177" spans="1:77" ht="16" x14ac:dyDescent="0.2">
      <c r="A177" s="85">
        <v>44211</v>
      </c>
      <c r="B177" s="217"/>
      <c r="C177" s="46"/>
      <c r="D177" s="46" t="s">
        <v>7</v>
      </c>
      <c r="E177" s="46" t="e">
        <f t="shared" si="68"/>
        <v>#REF!</v>
      </c>
      <c r="F177" s="202" t="e">
        <f>#REF!</f>
        <v>#REF!</v>
      </c>
      <c r="G177" s="202" t="e">
        <f>#REF!</f>
        <v>#REF!</v>
      </c>
      <c r="H177" s="202" t="e">
        <f>#REF!</f>
        <v>#REF!</v>
      </c>
      <c r="I177" s="202"/>
      <c r="J177" s="202"/>
      <c r="K177" s="202"/>
      <c r="L177" s="202"/>
      <c r="M177" s="202"/>
      <c r="N177" s="202"/>
      <c r="O177" s="191"/>
      <c r="P177" s="80" t="e">
        <f t="shared" si="69"/>
        <v>#REF!</v>
      </c>
      <c r="Q177" s="80" t="e">
        <f t="shared" si="70"/>
        <v>#REF!</v>
      </c>
      <c r="R177" s="79" t="e">
        <f t="shared" si="71"/>
        <v>#REF!</v>
      </c>
      <c r="S177" s="79" t="e">
        <f t="shared" si="71"/>
        <v>#REF!</v>
      </c>
      <c r="T177" s="79"/>
      <c r="U177" s="79" t="e">
        <f t="shared" si="72"/>
        <v>#REF!</v>
      </c>
      <c r="V177" s="58">
        <f t="shared" si="76"/>
        <v>44211</v>
      </c>
      <c r="W177" s="46" t="s">
        <v>7</v>
      </c>
      <c r="X177" s="272" t="e">
        <f t="shared" si="73"/>
        <v>#DIV/0!</v>
      </c>
      <c r="Y177" s="196"/>
      <c r="Z177" s="196"/>
      <c r="AA177" s="196"/>
      <c r="AB177" s="279"/>
      <c r="AC177" s="279"/>
      <c r="AD177" s="279"/>
      <c r="AE177" s="279"/>
      <c r="AF177" s="279"/>
      <c r="AG177" s="279"/>
      <c r="AH177" s="279"/>
      <c r="AI177" s="51"/>
      <c r="AJ177" s="51"/>
      <c r="AK177" s="51"/>
      <c r="AL177" s="51"/>
      <c r="AM177" s="47" t="e">
        <f t="shared" si="74"/>
        <v>#DIV/0!</v>
      </c>
      <c r="AN177" s="47" t="e">
        <f t="shared" si="75"/>
        <v>#DIV/0!</v>
      </c>
      <c r="AO177" s="280"/>
      <c r="AP177" s="281"/>
      <c r="AQ177" s="135"/>
      <c r="AR177" s="58"/>
      <c r="AS177" s="212"/>
      <c r="AT177" s="282"/>
      <c r="AU177" s="282"/>
      <c r="AV177" s="282"/>
      <c r="AW177" s="282"/>
      <c r="AX177" s="282"/>
      <c r="AY177" s="282"/>
      <c r="AZ177" s="282"/>
      <c r="BA177" s="282"/>
      <c r="BB177" s="282"/>
      <c r="BC177" s="282"/>
      <c r="BD177" s="282"/>
      <c r="BE177" s="282"/>
      <c r="BF177" s="282"/>
      <c r="BG177" s="14"/>
      <c r="BH177" s="14"/>
      <c r="BI177" s="54"/>
      <c r="BJ177" s="54"/>
      <c r="BK177" s="54"/>
      <c r="BL177" s="12"/>
      <c r="BM177" s="54"/>
      <c r="BN177" s="54"/>
      <c r="BO177" s="318"/>
      <c r="BP177" s="318"/>
      <c r="BQ177" s="318"/>
      <c r="BR177" s="319"/>
      <c r="BS177" s="319"/>
      <c r="BT177" s="319"/>
      <c r="BU177" s="319"/>
      <c r="BV177" s="319"/>
      <c r="BW177" s="319"/>
      <c r="BX177" s="319"/>
      <c r="BY177" s="319"/>
    </row>
    <row r="178" spans="1:77" ht="16" x14ac:dyDescent="0.2">
      <c r="A178" s="85">
        <v>44212</v>
      </c>
      <c r="B178" s="217"/>
      <c r="C178" s="46"/>
      <c r="D178" s="46" t="s">
        <v>7</v>
      </c>
      <c r="E178" s="46" t="e">
        <f t="shared" si="68"/>
        <v>#REF!</v>
      </c>
      <c r="F178" s="202" t="e">
        <f>#REF!</f>
        <v>#REF!</v>
      </c>
      <c r="G178" s="202" t="e">
        <f>#REF!</f>
        <v>#REF!</v>
      </c>
      <c r="H178" s="202" t="e">
        <f>#REF!</f>
        <v>#REF!</v>
      </c>
      <c r="I178" s="202"/>
      <c r="J178" s="202"/>
      <c r="K178" s="202"/>
      <c r="L178" s="202"/>
      <c r="M178" s="202"/>
      <c r="N178" s="202"/>
      <c r="O178" s="191"/>
      <c r="P178" s="80" t="e">
        <f t="shared" si="69"/>
        <v>#REF!</v>
      </c>
      <c r="Q178" s="80" t="e">
        <f t="shared" si="70"/>
        <v>#REF!</v>
      </c>
      <c r="R178" s="79" t="e">
        <f t="shared" si="71"/>
        <v>#REF!</v>
      </c>
      <c r="S178" s="79" t="e">
        <f t="shared" si="71"/>
        <v>#REF!</v>
      </c>
      <c r="T178" s="79"/>
      <c r="U178" s="79" t="e">
        <f t="shared" si="72"/>
        <v>#REF!</v>
      </c>
      <c r="V178" s="58">
        <f t="shared" si="76"/>
        <v>44212</v>
      </c>
      <c r="W178" s="46" t="s">
        <v>7</v>
      </c>
      <c r="X178" s="272" t="e">
        <f t="shared" si="73"/>
        <v>#DIV/0!</v>
      </c>
      <c r="Y178" s="196"/>
      <c r="Z178" s="196"/>
      <c r="AA178" s="196"/>
      <c r="AB178" s="279"/>
      <c r="AC178" s="279"/>
      <c r="AD178" s="279"/>
      <c r="AE178" s="279"/>
      <c r="AF178" s="279"/>
      <c r="AG178" s="279"/>
      <c r="AH178" s="279"/>
      <c r="AI178" s="51"/>
      <c r="AJ178" s="51"/>
      <c r="AK178" s="51"/>
      <c r="AL178" s="51"/>
      <c r="AM178" s="47" t="e">
        <f t="shared" si="74"/>
        <v>#DIV/0!</v>
      </c>
      <c r="AN178" s="47" t="e">
        <f t="shared" si="75"/>
        <v>#DIV/0!</v>
      </c>
      <c r="AO178" s="280"/>
      <c r="AP178" s="281"/>
      <c r="AQ178" s="135"/>
      <c r="AR178" s="58"/>
      <c r="AS178" s="212"/>
      <c r="AT178" s="282"/>
      <c r="AU178" s="282"/>
      <c r="AV178" s="282"/>
      <c r="AW178" s="282"/>
      <c r="AX178" s="282"/>
      <c r="AY178" s="282"/>
      <c r="AZ178" s="282"/>
      <c r="BA178" s="282"/>
      <c r="BB178" s="282"/>
      <c r="BC178" s="282"/>
      <c r="BD178" s="282"/>
      <c r="BE178" s="282"/>
      <c r="BF178" s="282"/>
      <c r="BG178" s="14"/>
      <c r="BH178" s="14"/>
      <c r="BI178" s="54"/>
      <c r="BJ178" s="54"/>
      <c r="BK178" s="54"/>
      <c r="BL178" s="12"/>
      <c r="BM178" s="54"/>
      <c r="BN178" s="54"/>
      <c r="BO178" s="318"/>
      <c r="BP178" s="318"/>
      <c r="BQ178" s="318"/>
      <c r="BR178" s="319"/>
      <c r="BS178" s="319"/>
      <c r="BT178" s="319"/>
      <c r="BU178" s="319"/>
      <c r="BV178" s="319"/>
      <c r="BW178" s="319"/>
      <c r="BX178" s="319"/>
      <c r="BY178" s="319"/>
    </row>
    <row r="179" spans="1:77" ht="16" x14ac:dyDescent="0.2">
      <c r="A179" s="85">
        <v>44213</v>
      </c>
      <c r="B179" s="217"/>
      <c r="C179" s="46"/>
      <c r="D179" s="46" t="s">
        <v>7</v>
      </c>
      <c r="E179" s="46" t="e">
        <f t="shared" si="68"/>
        <v>#REF!</v>
      </c>
      <c r="F179" s="202" t="e">
        <f>#REF!</f>
        <v>#REF!</v>
      </c>
      <c r="G179" s="202" t="e">
        <f>#REF!</f>
        <v>#REF!</v>
      </c>
      <c r="H179" s="202" t="e">
        <f>#REF!</f>
        <v>#REF!</v>
      </c>
      <c r="I179" s="202"/>
      <c r="J179" s="202"/>
      <c r="K179" s="202"/>
      <c r="L179" s="202"/>
      <c r="M179" s="202"/>
      <c r="N179" s="202"/>
      <c r="O179" s="191"/>
      <c r="P179" s="80" t="e">
        <f t="shared" si="69"/>
        <v>#REF!</v>
      </c>
      <c r="Q179" s="80" t="e">
        <f t="shared" si="70"/>
        <v>#REF!</v>
      </c>
      <c r="R179" s="79" t="e">
        <f t="shared" si="71"/>
        <v>#REF!</v>
      </c>
      <c r="S179" s="79" t="e">
        <f t="shared" si="71"/>
        <v>#REF!</v>
      </c>
      <c r="T179" s="79"/>
      <c r="U179" s="79" t="e">
        <f t="shared" si="72"/>
        <v>#REF!</v>
      </c>
      <c r="V179" s="58">
        <f t="shared" si="76"/>
        <v>44213</v>
      </c>
      <c r="W179" s="46" t="s">
        <v>7</v>
      </c>
      <c r="X179" s="272" t="e">
        <f t="shared" si="73"/>
        <v>#DIV/0!</v>
      </c>
      <c r="Y179" s="196"/>
      <c r="Z179" s="196"/>
      <c r="AA179" s="196"/>
      <c r="AB179" s="279"/>
      <c r="AC179" s="279"/>
      <c r="AD179" s="279"/>
      <c r="AE179" s="279"/>
      <c r="AF179" s="279"/>
      <c r="AG179" s="279"/>
      <c r="AH179" s="279"/>
      <c r="AI179" s="51"/>
      <c r="AJ179" s="51"/>
      <c r="AK179" s="51"/>
      <c r="AL179" s="51"/>
      <c r="AM179" s="47" t="e">
        <f t="shared" si="74"/>
        <v>#DIV/0!</v>
      </c>
      <c r="AN179" s="47" t="e">
        <f t="shared" si="75"/>
        <v>#DIV/0!</v>
      </c>
      <c r="AO179" s="280"/>
      <c r="AP179" s="281"/>
      <c r="AQ179" s="135"/>
      <c r="AR179" s="58"/>
      <c r="AS179" s="212"/>
      <c r="AT179" s="282"/>
      <c r="AU179" s="282"/>
      <c r="AV179" s="282"/>
      <c r="AW179" s="282"/>
      <c r="AX179" s="282"/>
      <c r="AY179" s="282"/>
      <c r="AZ179" s="282"/>
      <c r="BA179" s="282"/>
      <c r="BB179" s="282"/>
      <c r="BC179" s="282"/>
      <c r="BD179" s="282"/>
      <c r="BE179" s="282"/>
      <c r="BF179" s="282"/>
      <c r="BG179" s="14"/>
      <c r="BH179" s="14"/>
      <c r="BI179" s="54"/>
      <c r="BJ179" s="54"/>
      <c r="BK179" s="54"/>
      <c r="BL179" s="12"/>
      <c r="BM179" s="54"/>
      <c r="BN179" s="54"/>
      <c r="BO179" s="318"/>
      <c r="BP179" s="318"/>
      <c r="BQ179" s="318"/>
      <c r="BR179" s="319"/>
      <c r="BS179" s="319"/>
      <c r="BT179" s="319"/>
      <c r="BU179" s="319"/>
      <c r="BV179" s="319"/>
      <c r="BW179" s="319"/>
      <c r="BX179" s="319"/>
      <c r="BY179" s="319"/>
    </row>
    <row r="180" spans="1:77" ht="16" x14ac:dyDescent="0.2">
      <c r="A180" s="85">
        <v>44214</v>
      </c>
      <c r="B180" s="217"/>
      <c r="C180" s="46"/>
      <c r="D180" s="46" t="s">
        <v>7</v>
      </c>
      <c r="E180" s="46" t="e">
        <f t="shared" si="68"/>
        <v>#REF!</v>
      </c>
      <c r="F180" s="202" t="e">
        <f>#REF!</f>
        <v>#REF!</v>
      </c>
      <c r="G180" s="202" t="e">
        <f>#REF!</f>
        <v>#REF!</v>
      </c>
      <c r="H180" s="202" t="e">
        <f>#REF!</f>
        <v>#REF!</v>
      </c>
      <c r="I180" s="202"/>
      <c r="J180" s="202"/>
      <c r="K180" s="202"/>
      <c r="L180" s="202"/>
      <c r="M180" s="202"/>
      <c r="N180" s="202"/>
      <c r="O180" s="191"/>
      <c r="P180" s="80" t="e">
        <f t="shared" si="69"/>
        <v>#REF!</v>
      </c>
      <c r="Q180" s="80" t="e">
        <f t="shared" si="70"/>
        <v>#REF!</v>
      </c>
      <c r="R180" s="79" t="e">
        <f t="shared" si="71"/>
        <v>#REF!</v>
      </c>
      <c r="S180" s="79" t="e">
        <f t="shared" si="71"/>
        <v>#REF!</v>
      </c>
      <c r="T180" s="79"/>
      <c r="U180" s="79" t="e">
        <f t="shared" si="72"/>
        <v>#REF!</v>
      </c>
      <c r="V180" s="58">
        <f t="shared" si="76"/>
        <v>44214</v>
      </c>
      <c r="W180" s="46" t="s">
        <v>7</v>
      </c>
      <c r="X180" s="272" t="e">
        <f t="shared" si="73"/>
        <v>#DIV/0!</v>
      </c>
      <c r="Y180" s="196"/>
      <c r="Z180" s="196"/>
      <c r="AA180" s="196"/>
      <c r="AB180" s="279"/>
      <c r="AC180" s="279"/>
      <c r="AD180" s="279"/>
      <c r="AE180" s="279"/>
      <c r="AF180" s="279"/>
      <c r="AG180" s="279"/>
      <c r="AH180" s="279"/>
      <c r="AI180" s="51"/>
      <c r="AJ180" s="51"/>
      <c r="AK180" s="51"/>
      <c r="AL180" s="51"/>
      <c r="AM180" s="47" t="e">
        <f t="shared" si="74"/>
        <v>#DIV/0!</v>
      </c>
      <c r="AN180" s="47" t="e">
        <f t="shared" si="75"/>
        <v>#DIV/0!</v>
      </c>
      <c r="AO180" s="280"/>
      <c r="AP180" s="281"/>
      <c r="AQ180" s="135"/>
      <c r="AR180" s="58"/>
      <c r="AS180" s="212"/>
      <c r="AT180" s="282"/>
      <c r="AU180" s="282"/>
      <c r="AV180" s="282"/>
      <c r="AW180" s="282"/>
      <c r="AX180" s="282"/>
      <c r="AY180" s="282"/>
      <c r="AZ180" s="282"/>
      <c r="BA180" s="282"/>
      <c r="BB180" s="282"/>
      <c r="BC180" s="282"/>
      <c r="BD180" s="282"/>
      <c r="BE180" s="282"/>
      <c r="BF180" s="282"/>
      <c r="BG180" s="14"/>
      <c r="BH180" s="14"/>
      <c r="BI180" s="54"/>
      <c r="BJ180" s="54"/>
      <c r="BK180" s="54"/>
      <c r="BL180" s="12"/>
      <c r="BM180" s="54"/>
      <c r="BN180" s="54"/>
      <c r="BO180" s="318"/>
      <c r="BP180" s="318"/>
      <c r="BQ180" s="318"/>
      <c r="BR180" s="319"/>
      <c r="BS180" s="319"/>
      <c r="BT180" s="319"/>
      <c r="BU180" s="319"/>
      <c r="BV180" s="319"/>
      <c r="BW180" s="319"/>
      <c r="BX180" s="319"/>
      <c r="BY180" s="319"/>
    </row>
    <row r="181" spans="1:77" ht="14.25" customHeight="1" x14ac:dyDescent="0.2">
      <c r="A181" s="85">
        <v>44215</v>
      </c>
      <c r="B181" s="217"/>
      <c r="C181" s="46"/>
      <c r="D181" s="46" t="s">
        <v>7</v>
      </c>
      <c r="E181" s="46" t="e">
        <f t="shared" si="68"/>
        <v>#REF!</v>
      </c>
      <c r="F181" s="202" t="e">
        <f>#REF!</f>
        <v>#REF!</v>
      </c>
      <c r="G181" s="202" t="e">
        <f>#REF!</f>
        <v>#REF!</v>
      </c>
      <c r="H181" s="202" t="e">
        <f>#REF!</f>
        <v>#REF!</v>
      </c>
      <c r="I181" s="202"/>
      <c r="J181" s="202"/>
      <c r="K181" s="202"/>
      <c r="L181" s="202"/>
      <c r="M181" s="202"/>
      <c r="N181" s="202"/>
      <c r="O181" s="191"/>
      <c r="P181" s="80" t="e">
        <f t="shared" si="69"/>
        <v>#REF!</v>
      </c>
      <c r="Q181" s="80" t="e">
        <f t="shared" si="70"/>
        <v>#REF!</v>
      </c>
      <c r="R181" s="79" t="e">
        <f t="shared" si="71"/>
        <v>#REF!</v>
      </c>
      <c r="S181" s="79" t="e">
        <f t="shared" si="71"/>
        <v>#REF!</v>
      </c>
      <c r="T181" s="79"/>
      <c r="U181" s="79" t="e">
        <f t="shared" si="72"/>
        <v>#REF!</v>
      </c>
      <c r="V181" s="58">
        <f t="shared" si="76"/>
        <v>44215</v>
      </c>
      <c r="W181" s="46" t="s">
        <v>7</v>
      </c>
      <c r="X181" s="272" t="e">
        <f t="shared" si="73"/>
        <v>#DIV/0!</v>
      </c>
      <c r="Y181" s="196"/>
      <c r="Z181" s="196"/>
      <c r="AA181" s="196"/>
      <c r="AB181" s="279"/>
      <c r="AC181" s="279"/>
      <c r="AD181" s="279"/>
      <c r="AE181" s="279"/>
      <c r="AF181" s="279"/>
      <c r="AG181" s="279"/>
      <c r="AH181" s="279"/>
      <c r="AI181" s="51"/>
      <c r="AJ181" s="51"/>
      <c r="AK181" s="51"/>
      <c r="AL181" s="51"/>
      <c r="AM181" s="47" t="e">
        <f t="shared" si="74"/>
        <v>#DIV/0!</v>
      </c>
      <c r="AN181" s="47" t="e">
        <f t="shared" si="75"/>
        <v>#DIV/0!</v>
      </c>
      <c r="AO181" s="280"/>
      <c r="AP181" s="281"/>
      <c r="AQ181" s="135"/>
      <c r="AR181" s="58"/>
      <c r="AS181" s="212"/>
      <c r="AT181" s="282"/>
      <c r="AU181" s="282"/>
      <c r="AV181" s="282"/>
      <c r="AW181" s="282"/>
      <c r="AX181" s="282"/>
      <c r="AY181" s="282"/>
      <c r="AZ181" s="282"/>
      <c r="BA181" s="282"/>
      <c r="BB181" s="282"/>
      <c r="BC181" s="282"/>
      <c r="BD181" s="282"/>
      <c r="BE181" s="282"/>
      <c r="BF181" s="282"/>
      <c r="BG181" s="14"/>
      <c r="BH181" s="14"/>
      <c r="BI181" s="54"/>
      <c r="BJ181" s="54"/>
      <c r="BK181" s="54"/>
      <c r="BL181" s="12"/>
      <c r="BM181" s="54"/>
      <c r="BN181" s="54"/>
      <c r="BO181" s="318"/>
      <c r="BP181" s="318"/>
      <c r="BQ181" s="318"/>
      <c r="BR181" s="319"/>
      <c r="BS181" s="319"/>
      <c r="BT181" s="319"/>
      <c r="BU181" s="319"/>
      <c r="BV181" s="319"/>
      <c r="BW181" s="319"/>
      <c r="BX181" s="319"/>
      <c r="BY181" s="319"/>
    </row>
    <row r="182" spans="1:77" ht="17.25" customHeight="1" x14ac:dyDescent="0.2">
      <c r="A182" s="85">
        <v>44216</v>
      </c>
      <c r="B182" s="217"/>
      <c r="C182" s="46"/>
      <c r="D182" s="46" t="s">
        <v>7</v>
      </c>
      <c r="E182" s="46" t="e">
        <f t="shared" si="68"/>
        <v>#REF!</v>
      </c>
      <c r="F182" s="202" t="e">
        <f>#REF!</f>
        <v>#REF!</v>
      </c>
      <c r="G182" s="202" t="e">
        <f>#REF!</f>
        <v>#REF!</v>
      </c>
      <c r="H182" s="202" t="e">
        <f>#REF!</f>
        <v>#REF!</v>
      </c>
      <c r="I182" s="202"/>
      <c r="J182" s="202"/>
      <c r="K182" s="202"/>
      <c r="L182" s="202"/>
      <c r="M182" s="202"/>
      <c r="N182" s="202"/>
      <c r="O182" s="191"/>
      <c r="P182" s="80" t="e">
        <f t="shared" si="69"/>
        <v>#REF!</v>
      </c>
      <c r="Q182" s="80" t="e">
        <f t="shared" si="70"/>
        <v>#REF!</v>
      </c>
      <c r="R182" s="79" t="e">
        <f t="shared" si="71"/>
        <v>#REF!</v>
      </c>
      <c r="S182" s="79" t="e">
        <f t="shared" si="71"/>
        <v>#REF!</v>
      </c>
      <c r="T182" s="79"/>
      <c r="U182" s="79" t="e">
        <f t="shared" si="72"/>
        <v>#REF!</v>
      </c>
      <c r="V182" s="58">
        <f t="shared" si="76"/>
        <v>44216</v>
      </c>
      <c r="W182" s="46" t="s">
        <v>7</v>
      </c>
      <c r="X182" s="272" t="e">
        <f t="shared" si="73"/>
        <v>#DIV/0!</v>
      </c>
      <c r="Y182" s="196"/>
      <c r="Z182" s="196"/>
      <c r="AA182" s="196"/>
      <c r="AB182" s="279"/>
      <c r="AC182" s="279"/>
      <c r="AD182" s="279"/>
      <c r="AE182" s="279"/>
      <c r="AF182" s="279"/>
      <c r="AG182" s="279"/>
      <c r="AH182" s="279"/>
      <c r="AI182" s="51"/>
      <c r="AJ182" s="51"/>
      <c r="AK182" s="51"/>
      <c r="AL182" s="51"/>
      <c r="AM182" s="47" t="e">
        <f t="shared" si="74"/>
        <v>#DIV/0!</v>
      </c>
      <c r="AN182" s="47" t="e">
        <f t="shared" si="75"/>
        <v>#DIV/0!</v>
      </c>
      <c r="AO182" s="280"/>
      <c r="AP182" s="281"/>
      <c r="AQ182" s="135"/>
      <c r="AR182" s="58"/>
      <c r="AS182" s="212"/>
      <c r="AT182" s="282"/>
      <c r="AU182" s="282"/>
      <c r="AV182" s="282"/>
      <c r="AW182" s="282"/>
      <c r="AX182" s="282"/>
      <c r="AY182" s="282"/>
      <c r="AZ182" s="282"/>
      <c r="BA182" s="282"/>
      <c r="BB182" s="282"/>
      <c r="BC182" s="282"/>
      <c r="BD182" s="282"/>
      <c r="BE182" s="282"/>
      <c r="BF182" s="282"/>
      <c r="BG182" s="14"/>
      <c r="BH182" s="14"/>
      <c r="BI182" s="54"/>
      <c r="BJ182" s="54"/>
      <c r="BK182" s="54"/>
      <c r="BL182" s="12"/>
      <c r="BM182" s="54"/>
      <c r="BN182" s="54"/>
      <c r="BO182" s="318"/>
      <c r="BP182" s="318"/>
      <c r="BQ182" s="318"/>
      <c r="BR182" s="319"/>
      <c r="BS182" s="319"/>
      <c r="BT182" s="319"/>
      <c r="BU182" s="319"/>
      <c r="BV182" s="319"/>
      <c r="BW182" s="319"/>
      <c r="BX182" s="319"/>
      <c r="BY182" s="319"/>
    </row>
    <row r="183" spans="1:77" ht="16" x14ac:dyDescent="0.2">
      <c r="A183" s="85">
        <v>44217</v>
      </c>
      <c r="B183" s="217"/>
      <c r="C183" s="46"/>
      <c r="D183" s="46" t="s">
        <v>7</v>
      </c>
      <c r="E183" s="46" t="e">
        <f t="shared" si="68"/>
        <v>#REF!</v>
      </c>
      <c r="F183" s="202" t="e">
        <f>#REF!</f>
        <v>#REF!</v>
      </c>
      <c r="G183" s="202" t="e">
        <f>#REF!</f>
        <v>#REF!</v>
      </c>
      <c r="H183" s="202" t="e">
        <f>#REF!</f>
        <v>#REF!</v>
      </c>
      <c r="I183" s="202"/>
      <c r="J183" s="202"/>
      <c r="K183" s="202"/>
      <c r="L183" s="202"/>
      <c r="M183" s="202"/>
      <c r="N183" s="202"/>
      <c r="O183" s="191"/>
      <c r="P183" s="80" t="e">
        <f t="shared" si="69"/>
        <v>#REF!</v>
      </c>
      <c r="Q183" s="80" t="e">
        <f t="shared" si="70"/>
        <v>#REF!</v>
      </c>
      <c r="R183" s="79" t="e">
        <f t="shared" si="71"/>
        <v>#REF!</v>
      </c>
      <c r="S183" s="79" t="e">
        <f t="shared" si="71"/>
        <v>#REF!</v>
      </c>
      <c r="T183" s="79"/>
      <c r="U183" s="79" t="e">
        <f t="shared" si="72"/>
        <v>#REF!</v>
      </c>
      <c r="V183" s="58">
        <f t="shared" si="76"/>
        <v>44217</v>
      </c>
      <c r="W183" s="46" t="s">
        <v>7</v>
      </c>
      <c r="X183" s="272" t="e">
        <f t="shared" si="73"/>
        <v>#DIV/0!</v>
      </c>
      <c r="Y183" s="196"/>
      <c r="Z183" s="196"/>
      <c r="AA183" s="196"/>
      <c r="AB183" s="279"/>
      <c r="AC183" s="279"/>
      <c r="AD183" s="279"/>
      <c r="AE183" s="279"/>
      <c r="AF183" s="279"/>
      <c r="AG183" s="279"/>
      <c r="AH183" s="279"/>
      <c r="AI183" s="51"/>
      <c r="AJ183" s="51"/>
      <c r="AK183" s="51"/>
      <c r="AL183" s="51"/>
      <c r="AM183" s="47" t="e">
        <f t="shared" si="74"/>
        <v>#DIV/0!</v>
      </c>
      <c r="AN183" s="47" t="e">
        <f t="shared" si="75"/>
        <v>#DIV/0!</v>
      </c>
      <c r="AO183" s="280"/>
      <c r="AP183" s="281"/>
      <c r="AQ183" s="135"/>
      <c r="AR183" s="58"/>
      <c r="AS183" s="212"/>
      <c r="AT183" s="282"/>
      <c r="AU183" s="282"/>
      <c r="AV183" s="282"/>
      <c r="AW183" s="282"/>
      <c r="AX183" s="282"/>
      <c r="AY183" s="282"/>
      <c r="AZ183" s="282"/>
      <c r="BA183" s="282"/>
      <c r="BB183" s="282"/>
      <c r="BC183" s="282"/>
      <c r="BD183" s="282"/>
      <c r="BE183" s="282"/>
      <c r="BF183" s="282"/>
      <c r="BG183" s="14"/>
      <c r="BH183" s="14"/>
      <c r="BI183" s="54"/>
      <c r="BJ183" s="54"/>
      <c r="BK183" s="54"/>
      <c r="BL183" s="12"/>
      <c r="BM183" s="54"/>
      <c r="BN183" s="54"/>
      <c r="BO183" s="318"/>
      <c r="BP183" s="318"/>
      <c r="BQ183" s="318"/>
      <c r="BR183" s="319"/>
      <c r="BS183" s="319"/>
      <c r="BT183" s="319"/>
      <c r="BU183" s="319"/>
      <c r="BV183" s="319"/>
      <c r="BW183" s="319"/>
      <c r="BX183" s="319"/>
      <c r="BY183" s="319"/>
    </row>
    <row r="184" spans="1:77" ht="16" x14ac:dyDescent="0.2">
      <c r="A184" s="85">
        <v>44218</v>
      </c>
      <c r="B184" s="217"/>
      <c r="C184" s="46"/>
      <c r="D184" s="46" t="s">
        <v>7</v>
      </c>
      <c r="E184" s="46" t="e">
        <f t="shared" si="68"/>
        <v>#REF!</v>
      </c>
      <c r="F184" s="202" t="e">
        <f>#REF!</f>
        <v>#REF!</v>
      </c>
      <c r="G184" s="202" t="e">
        <f>#REF!</f>
        <v>#REF!</v>
      </c>
      <c r="H184" s="202" t="e">
        <f>#REF!</f>
        <v>#REF!</v>
      </c>
      <c r="I184" s="202"/>
      <c r="J184" s="202"/>
      <c r="K184" s="202"/>
      <c r="L184" s="202"/>
      <c r="M184" s="202"/>
      <c r="N184" s="202"/>
      <c r="O184" s="191"/>
      <c r="P184" s="80" t="e">
        <f t="shared" si="69"/>
        <v>#REF!</v>
      </c>
      <c r="Q184" s="80" t="e">
        <f t="shared" si="70"/>
        <v>#REF!</v>
      </c>
      <c r="R184" s="79" t="e">
        <f t="shared" si="71"/>
        <v>#REF!</v>
      </c>
      <c r="S184" s="79" t="e">
        <f t="shared" si="71"/>
        <v>#REF!</v>
      </c>
      <c r="T184" s="79"/>
      <c r="U184" s="79" t="e">
        <f t="shared" si="72"/>
        <v>#REF!</v>
      </c>
      <c r="V184" s="58">
        <f t="shared" si="76"/>
        <v>44218</v>
      </c>
      <c r="W184" s="46" t="s">
        <v>7</v>
      </c>
      <c r="X184" s="272" t="e">
        <f t="shared" si="73"/>
        <v>#DIV/0!</v>
      </c>
      <c r="Y184" s="196"/>
      <c r="Z184" s="196"/>
      <c r="AA184" s="196"/>
      <c r="AB184" s="279"/>
      <c r="AC184" s="279"/>
      <c r="AD184" s="279"/>
      <c r="AE184" s="279"/>
      <c r="AF184" s="279"/>
      <c r="AG184" s="279"/>
      <c r="AH184" s="279"/>
      <c r="AI184" s="51"/>
      <c r="AJ184" s="51"/>
      <c r="AK184" s="51"/>
      <c r="AL184" s="51"/>
      <c r="AM184" s="47" t="e">
        <f t="shared" si="74"/>
        <v>#DIV/0!</v>
      </c>
      <c r="AN184" s="47" t="e">
        <f t="shared" si="75"/>
        <v>#DIV/0!</v>
      </c>
      <c r="AO184" s="280"/>
      <c r="AP184" s="281"/>
      <c r="AQ184" s="135"/>
      <c r="AR184" s="58"/>
      <c r="AS184" s="212"/>
      <c r="AT184" s="282"/>
      <c r="AU184" s="282"/>
      <c r="AV184" s="282"/>
      <c r="AW184" s="282"/>
      <c r="AX184" s="282"/>
      <c r="AY184" s="282"/>
      <c r="AZ184" s="282"/>
      <c r="BA184" s="282"/>
      <c r="BB184" s="282"/>
      <c r="BC184" s="282"/>
      <c r="BD184" s="282"/>
      <c r="BE184" s="282"/>
      <c r="BF184" s="282"/>
      <c r="BG184" s="14"/>
      <c r="BH184" s="14"/>
      <c r="BI184" s="54"/>
      <c r="BJ184" s="54"/>
      <c r="BK184" s="54"/>
      <c r="BL184" s="12"/>
      <c r="BM184" s="54"/>
      <c r="BN184" s="54"/>
      <c r="BO184" s="318"/>
      <c r="BP184" s="318"/>
      <c r="BQ184" s="318"/>
      <c r="BR184" s="319"/>
      <c r="BS184" s="319"/>
      <c r="BT184" s="319"/>
      <c r="BU184" s="319"/>
      <c r="BV184" s="319"/>
      <c r="BW184" s="319"/>
      <c r="BX184" s="319"/>
      <c r="BY184" s="319"/>
    </row>
    <row r="185" spans="1:77" ht="16" x14ac:dyDescent="0.2">
      <c r="A185" s="85">
        <v>44219</v>
      </c>
      <c r="B185" s="217"/>
      <c r="C185" s="46"/>
      <c r="D185" s="46" t="s">
        <v>7</v>
      </c>
      <c r="E185" s="46" t="e">
        <f t="shared" si="68"/>
        <v>#REF!</v>
      </c>
      <c r="F185" s="202" t="e">
        <f>#REF!</f>
        <v>#REF!</v>
      </c>
      <c r="G185" s="202" t="e">
        <f>#REF!</f>
        <v>#REF!</v>
      </c>
      <c r="H185" s="202" t="e">
        <f>#REF!</f>
        <v>#REF!</v>
      </c>
      <c r="I185" s="202"/>
      <c r="J185" s="202"/>
      <c r="K185" s="202"/>
      <c r="L185" s="202"/>
      <c r="M185" s="202"/>
      <c r="N185" s="202"/>
      <c r="O185" s="191"/>
      <c r="P185" s="80" t="e">
        <f t="shared" si="69"/>
        <v>#REF!</v>
      </c>
      <c r="Q185" s="80" t="e">
        <f t="shared" si="70"/>
        <v>#REF!</v>
      </c>
      <c r="R185" s="79" t="e">
        <f t="shared" si="71"/>
        <v>#REF!</v>
      </c>
      <c r="S185" s="79" t="e">
        <f t="shared" si="71"/>
        <v>#REF!</v>
      </c>
      <c r="T185" s="79"/>
      <c r="U185" s="79" t="e">
        <f t="shared" si="72"/>
        <v>#REF!</v>
      </c>
      <c r="V185" s="58">
        <f t="shared" si="76"/>
        <v>44219</v>
      </c>
      <c r="W185" s="46" t="s">
        <v>7</v>
      </c>
      <c r="X185" s="272" t="e">
        <f t="shared" si="73"/>
        <v>#DIV/0!</v>
      </c>
      <c r="Y185" s="196"/>
      <c r="Z185" s="196"/>
      <c r="AA185" s="196"/>
      <c r="AB185" s="279"/>
      <c r="AC185" s="279"/>
      <c r="AD185" s="279"/>
      <c r="AE185" s="279"/>
      <c r="AF185" s="279"/>
      <c r="AG185" s="279"/>
      <c r="AH185" s="279"/>
      <c r="AI185" s="51"/>
      <c r="AJ185" s="51"/>
      <c r="AK185" s="51"/>
      <c r="AL185" s="51"/>
      <c r="AM185" s="47" t="e">
        <f t="shared" si="74"/>
        <v>#DIV/0!</v>
      </c>
      <c r="AN185" s="47" t="e">
        <f t="shared" si="75"/>
        <v>#DIV/0!</v>
      </c>
      <c r="AO185" s="280"/>
      <c r="AP185" s="281"/>
      <c r="AQ185" s="135"/>
      <c r="AR185" s="58"/>
      <c r="AS185" s="212"/>
      <c r="AT185" s="282"/>
      <c r="AU185" s="282"/>
      <c r="AV185" s="282"/>
      <c r="AW185" s="282"/>
      <c r="AX185" s="282"/>
      <c r="AY185" s="282"/>
      <c r="AZ185" s="282"/>
      <c r="BA185" s="282"/>
      <c r="BB185" s="282"/>
      <c r="BC185" s="282"/>
      <c r="BD185" s="282"/>
      <c r="BE185" s="282"/>
      <c r="BF185" s="282"/>
      <c r="BG185" s="14"/>
      <c r="BH185" s="14"/>
      <c r="BI185" s="54"/>
      <c r="BJ185" s="54"/>
      <c r="BK185" s="54"/>
      <c r="BL185" s="12"/>
      <c r="BM185" s="54"/>
      <c r="BN185" s="54"/>
      <c r="BO185" s="318"/>
      <c r="BP185" s="318"/>
      <c r="BQ185" s="318"/>
      <c r="BR185" s="319"/>
      <c r="BS185" s="319"/>
      <c r="BT185" s="319"/>
      <c r="BU185" s="319"/>
      <c r="BV185" s="319"/>
      <c r="BW185" s="319"/>
      <c r="BX185" s="319"/>
      <c r="BY185" s="319"/>
    </row>
    <row r="186" spans="1:77" ht="16" x14ac:dyDescent="0.2">
      <c r="A186" s="85">
        <v>44220</v>
      </c>
      <c r="B186" s="217"/>
      <c r="C186" s="46"/>
      <c r="D186" s="46" t="s">
        <v>7</v>
      </c>
      <c r="E186" s="46" t="e">
        <f t="shared" si="68"/>
        <v>#REF!</v>
      </c>
      <c r="F186" s="202" t="e">
        <f>#REF!</f>
        <v>#REF!</v>
      </c>
      <c r="G186" s="202" t="e">
        <f>#REF!</f>
        <v>#REF!</v>
      </c>
      <c r="H186" s="202" t="e">
        <f>#REF!</f>
        <v>#REF!</v>
      </c>
      <c r="I186" s="202"/>
      <c r="J186" s="202"/>
      <c r="K186" s="202"/>
      <c r="L186" s="202"/>
      <c r="M186" s="202"/>
      <c r="N186" s="202"/>
      <c r="O186" s="191"/>
      <c r="P186" s="80" t="e">
        <f t="shared" si="69"/>
        <v>#REF!</v>
      </c>
      <c r="Q186" s="80" t="e">
        <f t="shared" si="70"/>
        <v>#REF!</v>
      </c>
      <c r="R186" s="79" t="e">
        <f t="shared" si="71"/>
        <v>#REF!</v>
      </c>
      <c r="S186" s="79" t="e">
        <f t="shared" si="71"/>
        <v>#REF!</v>
      </c>
      <c r="T186" s="79"/>
      <c r="U186" s="79" t="e">
        <f t="shared" si="72"/>
        <v>#REF!</v>
      </c>
      <c r="V186" s="58">
        <f t="shared" si="76"/>
        <v>44220</v>
      </c>
      <c r="W186" s="46" t="s">
        <v>7</v>
      </c>
      <c r="X186" s="272" t="e">
        <f t="shared" si="73"/>
        <v>#DIV/0!</v>
      </c>
      <c r="Y186" s="196"/>
      <c r="Z186" s="196"/>
      <c r="AA186" s="196"/>
      <c r="AB186" s="279"/>
      <c r="AC186" s="279"/>
      <c r="AD186" s="279"/>
      <c r="AE186" s="279"/>
      <c r="AF186" s="279"/>
      <c r="AG186" s="279"/>
      <c r="AH186" s="279"/>
      <c r="AI186" s="51"/>
      <c r="AJ186" s="51"/>
      <c r="AK186" s="51"/>
      <c r="AL186" s="51"/>
      <c r="AM186" s="47" t="e">
        <f t="shared" si="74"/>
        <v>#DIV/0!</v>
      </c>
      <c r="AN186" s="47" t="e">
        <f t="shared" si="75"/>
        <v>#DIV/0!</v>
      </c>
      <c r="AO186" s="280"/>
      <c r="AP186" s="281"/>
      <c r="AQ186" s="135"/>
      <c r="AR186" s="58"/>
      <c r="AS186" s="212"/>
      <c r="AT186" s="282"/>
      <c r="AU186" s="282"/>
      <c r="AV186" s="282"/>
      <c r="AW186" s="282"/>
      <c r="AX186" s="282"/>
      <c r="AY186" s="282"/>
      <c r="AZ186" s="282"/>
      <c r="BA186" s="282"/>
      <c r="BB186" s="282"/>
      <c r="BC186" s="282"/>
      <c r="BD186" s="282"/>
      <c r="BE186" s="282"/>
      <c r="BF186" s="282"/>
      <c r="BG186" s="14"/>
      <c r="BH186" s="14"/>
      <c r="BI186" s="54"/>
      <c r="BJ186" s="54"/>
      <c r="BK186" s="54"/>
      <c r="BL186" s="12"/>
      <c r="BM186" s="54"/>
      <c r="BN186" s="54"/>
      <c r="BO186" s="318"/>
      <c r="BP186" s="318"/>
      <c r="BQ186" s="318"/>
      <c r="BR186" s="319"/>
      <c r="BS186" s="319"/>
      <c r="BT186" s="319"/>
      <c r="BU186" s="319"/>
      <c r="BV186" s="319"/>
      <c r="BW186" s="319"/>
      <c r="BX186" s="319"/>
      <c r="BY186" s="319"/>
    </row>
    <row r="187" spans="1:77" ht="16" x14ac:dyDescent="0.2">
      <c r="A187" s="85">
        <v>44221</v>
      </c>
      <c r="B187" s="217"/>
      <c r="C187" s="46"/>
      <c r="D187" s="46" t="s">
        <v>7</v>
      </c>
      <c r="E187" s="46" t="e">
        <f t="shared" si="68"/>
        <v>#REF!</v>
      </c>
      <c r="F187" s="202" t="e">
        <f>#REF!</f>
        <v>#REF!</v>
      </c>
      <c r="G187" s="202" t="e">
        <f>#REF!</f>
        <v>#REF!</v>
      </c>
      <c r="H187" s="202" t="e">
        <f>#REF!</f>
        <v>#REF!</v>
      </c>
      <c r="I187" s="202"/>
      <c r="J187" s="202"/>
      <c r="K187" s="202"/>
      <c r="L187" s="202"/>
      <c r="M187" s="202"/>
      <c r="N187" s="202"/>
      <c r="O187" s="191"/>
      <c r="P187" s="80" t="e">
        <f t="shared" si="69"/>
        <v>#REF!</v>
      </c>
      <c r="Q187" s="80" t="e">
        <f t="shared" si="70"/>
        <v>#REF!</v>
      </c>
      <c r="R187" s="79" t="e">
        <f t="shared" si="71"/>
        <v>#REF!</v>
      </c>
      <c r="S187" s="79" t="e">
        <f t="shared" si="71"/>
        <v>#REF!</v>
      </c>
      <c r="T187" s="79"/>
      <c r="U187" s="79" t="e">
        <f t="shared" si="72"/>
        <v>#REF!</v>
      </c>
      <c r="V187" s="58">
        <f t="shared" si="76"/>
        <v>44221</v>
      </c>
      <c r="W187" s="46" t="s">
        <v>7</v>
      </c>
      <c r="X187" s="272" t="e">
        <f t="shared" si="73"/>
        <v>#DIV/0!</v>
      </c>
      <c r="Y187" s="196"/>
      <c r="Z187" s="196"/>
      <c r="AA187" s="196"/>
      <c r="AB187" s="279"/>
      <c r="AC187" s="279"/>
      <c r="AD187" s="279"/>
      <c r="AE187" s="279"/>
      <c r="AF187" s="279"/>
      <c r="AG187" s="279"/>
      <c r="AH187" s="279"/>
      <c r="AI187" s="51"/>
      <c r="AJ187" s="51"/>
      <c r="AK187" s="51"/>
      <c r="AL187" s="51"/>
      <c r="AM187" s="47" t="e">
        <f t="shared" si="74"/>
        <v>#DIV/0!</v>
      </c>
      <c r="AN187" s="47" t="e">
        <f t="shared" si="75"/>
        <v>#DIV/0!</v>
      </c>
      <c r="AO187" s="280"/>
      <c r="AP187" s="281"/>
      <c r="AQ187" s="135"/>
      <c r="AR187" s="58"/>
      <c r="AS187" s="212"/>
      <c r="AT187" s="282"/>
      <c r="AU187" s="282"/>
      <c r="AV187" s="282"/>
      <c r="AW187" s="282"/>
      <c r="AX187" s="282"/>
      <c r="AY187" s="282"/>
      <c r="AZ187" s="282"/>
      <c r="BA187" s="282"/>
      <c r="BB187" s="282"/>
      <c r="BC187" s="282"/>
      <c r="BD187" s="282"/>
      <c r="BE187" s="282"/>
      <c r="BF187" s="282"/>
      <c r="BG187" s="14"/>
      <c r="BH187" s="14"/>
      <c r="BI187" s="54"/>
      <c r="BJ187" s="54"/>
      <c r="BK187" s="54"/>
      <c r="BL187" s="12"/>
      <c r="BM187" s="54"/>
      <c r="BN187" s="54"/>
      <c r="BO187" s="318"/>
      <c r="BP187" s="318"/>
      <c r="BQ187" s="318"/>
      <c r="BR187" s="319"/>
      <c r="BS187" s="319"/>
      <c r="BT187" s="319"/>
      <c r="BU187" s="319"/>
      <c r="BV187" s="319"/>
      <c r="BW187" s="319"/>
      <c r="BX187" s="319"/>
      <c r="BY187" s="319"/>
    </row>
    <row r="188" spans="1:77" ht="16" x14ac:dyDescent="0.2">
      <c r="A188" s="85">
        <v>44222</v>
      </c>
      <c r="B188" s="217"/>
      <c r="C188" s="46"/>
      <c r="D188" s="46" t="s">
        <v>7</v>
      </c>
      <c r="E188" s="46" t="e">
        <f t="shared" si="68"/>
        <v>#REF!</v>
      </c>
      <c r="F188" s="202" t="e">
        <f>#REF!</f>
        <v>#REF!</v>
      </c>
      <c r="G188" s="202" t="e">
        <f>#REF!</f>
        <v>#REF!</v>
      </c>
      <c r="H188" s="202" t="e">
        <f>#REF!</f>
        <v>#REF!</v>
      </c>
      <c r="I188" s="202"/>
      <c r="J188" s="202"/>
      <c r="K188" s="202"/>
      <c r="L188" s="202"/>
      <c r="M188" s="202"/>
      <c r="N188" s="202"/>
      <c r="O188" s="191"/>
      <c r="P188" s="80" t="e">
        <f t="shared" si="69"/>
        <v>#REF!</v>
      </c>
      <c r="Q188" s="80" t="e">
        <f t="shared" si="70"/>
        <v>#REF!</v>
      </c>
      <c r="R188" s="79" t="e">
        <f t="shared" si="71"/>
        <v>#REF!</v>
      </c>
      <c r="S188" s="79" t="e">
        <f t="shared" si="71"/>
        <v>#REF!</v>
      </c>
      <c r="T188" s="79"/>
      <c r="U188" s="79" t="e">
        <f t="shared" si="72"/>
        <v>#REF!</v>
      </c>
      <c r="V188" s="58">
        <f t="shared" si="76"/>
        <v>44222</v>
      </c>
      <c r="W188" s="46" t="s">
        <v>7</v>
      </c>
      <c r="X188" s="272" t="e">
        <f t="shared" si="73"/>
        <v>#DIV/0!</v>
      </c>
      <c r="Y188" s="196"/>
      <c r="Z188" s="196"/>
      <c r="AA188" s="196"/>
      <c r="AB188" s="279"/>
      <c r="AC188" s="279"/>
      <c r="AD188" s="279"/>
      <c r="AE188" s="279"/>
      <c r="AF188" s="279"/>
      <c r="AG188" s="279"/>
      <c r="AH188" s="279"/>
      <c r="AI188" s="51"/>
      <c r="AJ188" s="51"/>
      <c r="AK188" s="51"/>
      <c r="AL188" s="51"/>
      <c r="AM188" s="47" t="e">
        <f t="shared" si="74"/>
        <v>#DIV/0!</v>
      </c>
      <c r="AN188" s="47" t="e">
        <f t="shared" si="75"/>
        <v>#DIV/0!</v>
      </c>
      <c r="AO188" s="280"/>
      <c r="AP188" s="281"/>
      <c r="AQ188" s="135"/>
      <c r="AR188" s="58"/>
      <c r="AS188" s="212"/>
      <c r="AT188" s="282"/>
      <c r="AU188" s="282"/>
      <c r="AV188" s="282"/>
      <c r="AW188" s="282"/>
      <c r="AX188" s="282"/>
      <c r="AY188" s="282"/>
      <c r="AZ188" s="282"/>
      <c r="BA188" s="282"/>
      <c r="BB188" s="282"/>
      <c r="BC188" s="282"/>
      <c r="BD188" s="282"/>
      <c r="BE188" s="282"/>
      <c r="BF188" s="282"/>
      <c r="BG188" s="14"/>
      <c r="BH188" s="14"/>
      <c r="BI188" s="54"/>
      <c r="BJ188" s="54"/>
      <c r="BK188" s="54"/>
      <c r="BL188" s="12"/>
      <c r="BM188" s="54"/>
      <c r="BN188" s="54"/>
      <c r="BO188" s="318"/>
      <c r="BP188" s="318"/>
      <c r="BQ188" s="318"/>
      <c r="BR188" s="319"/>
      <c r="BS188" s="319"/>
      <c r="BT188" s="319"/>
      <c r="BU188" s="319"/>
      <c r="BV188" s="319"/>
      <c r="BW188" s="319"/>
      <c r="BX188" s="319"/>
      <c r="BY188" s="319"/>
    </row>
    <row r="189" spans="1:77" ht="16" x14ac:dyDescent="0.2">
      <c r="A189" s="85">
        <v>44223</v>
      </c>
      <c r="B189" s="217"/>
      <c r="C189" s="46"/>
      <c r="D189" s="46" t="s">
        <v>7</v>
      </c>
      <c r="E189" s="46" t="e">
        <f t="shared" si="68"/>
        <v>#DIV/0!</v>
      </c>
      <c r="F189" s="202"/>
      <c r="G189" s="202"/>
      <c r="H189" s="202"/>
      <c r="I189" s="202"/>
      <c r="J189" s="202"/>
      <c r="K189" s="202"/>
      <c r="L189" s="202"/>
      <c r="M189" s="202"/>
      <c r="N189" s="202"/>
      <c r="O189" s="191"/>
      <c r="P189" s="80" t="e">
        <f t="shared" si="69"/>
        <v>#DIV/0!</v>
      </c>
      <c r="Q189" s="80" t="e">
        <f t="shared" si="70"/>
        <v>#DIV/0!</v>
      </c>
      <c r="R189" s="79" t="e">
        <f t="shared" si="71"/>
        <v>#DIV/0!</v>
      </c>
      <c r="S189" s="79" t="e">
        <f t="shared" si="71"/>
        <v>#DIV/0!</v>
      </c>
      <c r="T189" s="79"/>
      <c r="U189" s="79" t="e">
        <f t="shared" si="72"/>
        <v>#DIV/0!</v>
      </c>
      <c r="V189" s="58">
        <f t="shared" si="76"/>
        <v>44223</v>
      </c>
      <c r="W189" s="46" t="s">
        <v>7</v>
      </c>
      <c r="X189" s="272" t="e">
        <f t="shared" si="73"/>
        <v>#DIV/0!</v>
      </c>
      <c r="Y189" s="196"/>
      <c r="Z189" s="196"/>
      <c r="AA189" s="196"/>
      <c r="AB189" s="279"/>
      <c r="AC189" s="279"/>
      <c r="AD189" s="279"/>
      <c r="AE189" s="279"/>
      <c r="AF189" s="279"/>
      <c r="AG189" s="279"/>
      <c r="AH189" s="279"/>
      <c r="AI189" s="51"/>
      <c r="AJ189" s="51"/>
      <c r="AK189" s="51"/>
      <c r="AL189" s="51"/>
      <c r="AM189" s="47" t="e">
        <f t="shared" si="74"/>
        <v>#DIV/0!</v>
      </c>
      <c r="AN189" s="47" t="e">
        <f t="shared" si="75"/>
        <v>#DIV/0!</v>
      </c>
      <c r="AO189" s="280"/>
      <c r="AP189" s="281"/>
      <c r="AQ189" s="135"/>
      <c r="AR189" s="58"/>
      <c r="AS189" s="212"/>
      <c r="AT189" s="282"/>
      <c r="AU189" s="282"/>
      <c r="AV189" s="282"/>
      <c r="AW189" s="282"/>
      <c r="AX189" s="282"/>
      <c r="AY189" s="282"/>
      <c r="AZ189" s="282"/>
      <c r="BA189" s="282"/>
      <c r="BB189" s="282"/>
      <c r="BC189" s="282"/>
      <c r="BD189" s="282"/>
      <c r="BE189" s="282"/>
      <c r="BF189" s="282"/>
      <c r="BG189" s="14"/>
      <c r="BH189" s="14"/>
      <c r="BI189" s="54"/>
      <c r="BJ189" s="54"/>
      <c r="BK189" s="54"/>
      <c r="BL189" s="12"/>
      <c r="BM189" s="54"/>
      <c r="BN189" s="54"/>
      <c r="BO189" s="318"/>
      <c r="BP189" s="318"/>
      <c r="BQ189" s="318"/>
      <c r="BR189" s="319"/>
      <c r="BS189" s="319"/>
      <c r="BT189" s="319"/>
      <c r="BU189" s="319"/>
      <c r="BV189" s="319"/>
      <c r="BW189" s="319"/>
      <c r="BX189" s="319"/>
      <c r="BY189" s="319"/>
    </row>
    <row r="190" spans="1:77" ht="16" x14ac:dyDescent="0.2">
      <c r="A190" s="85">
        <v>44224</v>
      </c>
      <c r="B190" s="217"/>
      <c r="C190" s="46"/>
      <c r="D190" s="46" t="s">
        <v>7</v>
      </c>
      <c r="E190" s="46" t="e">
        <f t="shared" si="68"/>
        <v>#DIV/0!</v>
      </c>
      <c r="F190" s="202"/>
      <c r="G190" s="202"/>
      <c r="H190" s="202"/>
      <c r="I190" s="202"/>
      <c r="J190" s="202"/>
      <c r="K190" s="202"/>
      <c r="L190" s="202"/>
      <c r="M190" s="202"/>
      <c r="N190" s="202"/>
      <c r="O190" s="191"/>
      <c r="P190" s="80" t="e">
        <f t="shared" si="69"/>
        <v>#DIV/0!</v>
      </c>
      <c r="Q190" s="80" t="e">
        <f t="shared" si="70"/>
        <v>#DIV/0!</v>
      </c>
      <c r="R190" s="79" t="e">
        <f t="shared" si="71"/>
        <v>#DIV/0!</v>
      </c>
      <c r="S190" s="79" t="e">
        <f t="shared" si="71"/>
        <v>#DIV/0!</v>
      </c>
      <c r="T190" s="79"/>
      <c r="U190" s="79" t="e">
        <f t="shared" si="72"/>
        <v>#DIV/0!</v>
      </c>
      <c r="V190" s="58">
        <f t="shared" si="76"/>
        <v>44224</v>
      </c>
      <c r="W190" s="46" t="s">
        <v>7</v>
      </c>
      <c r="X190" s="272" t="e">
        <f t="shared" si="73"/>
        <v>#DIV/0!</v>
      </c>
      <c r="Y190" s="196"/>
      <c r="Z190" s="196"/>
      <c r="AA190" s="196"/>
      <c r="AB190" s="279"/>
      <c r="AC190" s="279"/>
      <c r="AD190" s="279"/>
      <c r="AE190" s="279"/>
      <c r="AF190" s="279"/>
      <c r="AG190" s="279"/>
      <c r="AH190" s="279"/>
      <c r="AI190" s="51"/>
      <c r="AJ190" s="51"/>
      <c r="AK190" s="51"/>
      <c r="AL190" s="51"/>
      <c r="AM190" s="47" t="e">
        <f t="shared" si="74"/>
        <v>#DIV/0!</v>
      </c>
      <c r="AN190" s="47" t="e">
        <f t="shared" si="75"/>
        <v>#DIV/0!</v>
      </c>
      <c r="AO190" s="280"/>
      <c r="AP190" s="281"/>
      <c r="AQ190" s="135"/>
      <c r="AR190" s="58"/>
      <c r="AS190" s="212"/>
      <c r="AT190" s="282"/>
      <c r="AU190" s="282"/>
      <c r="AV190" s="282"/>
      <c r="AW190" s="282"/>
      <c r="AX190" s="282"/>
      <c r="AY190" s="282"/>
      <c r="AZ190" s="282"/>
      <c r="BA190" s="282"/>
      <c r="BB190" s="282"/>
      <c r="BC190" s="282"/>
      <c r="BD190" s="282"/>
      <c r="BE190" s="282"/>
      <c r="BF190" s="282"/>
      <c r="BG190" s="14"/>
      <c r="BH190" s="14"/>
      <c r="BI190" s="54"/>
      <c r="BJ190" s="54"/>
      <c r="BK190" s="54"/>
      <c r="BL190" s="12"/>
      <c r="BM190" s="54"/>
      <c r="BN190" s="54"/>
      <c r="BO190" s="318"/>
      <c r="BP190" s="318"/>
      <c r="BQ190" s="318"/>
      <c r="BR190" s="319"/>
      <c r="BS190" s="319"/>
      <c r="BT190" s="319"/>
      <c r="BU190" s="319"/>
      <c r="BV190" s="319"/>
      <c r="BW190" s="319"/>
      <c r="BX190" s="319"/>
      <c r="BY190" s="319"/>
    </row>
    <row r="191" spans="1:77" ht="16" hidden="1" x14ac:dyDescent="0.2">
      <c r="A191" s="46"/>
      <c r="B191" s="217"/>
      <c r="C191" s="46"/>
      <c r="D191" s="46" t="s">
        <v>7</v>
      </c>
      <c r="E191" s="46" t="e">
        <f t="shared" si="68"/>
        <v>#DIV/0!</v>
      </c>
      <c r="F191" s="202"/>
      <c r="G191" s="202"/>
      <c r="H191" s="202"/>
      <c r="I191" s="202"/>
      <c r="J191" s="202"/>
      <c r="K191" s="202"/>
      <c r="L191" s="202"/>
      <c r="M191" s="202"/>
      <c r="N191" s="202"/>
      <c r="O191" s="191"/>
      <c r="P191" s="80" t="e">
        <f t="shared" si="69"/>
        <v>#DIV/0!</v>
      </c>
      <c r="Q191" s="80" t="e">
        <f t="shared" si="70"/>
        <v>#DIV/0!</v>
      </c>
      <c r="R191" s="79" t="e">
        <f t="shared" si="71"/>
        <v>#DIV/0!</v>
      </c>
      <c r="S191" s="79" t="e">
        <f t="shared" si="71"/>
        <v>#DIV/0!</v>
      </c>
      <c r="T191" s="79"/>
      <c r="U191" s="79" t="e">
        <f t="shared" si="72"/>
        <v>#DIV/0!</v>
      </c>
      <c r="V191" s="58">
        <f t="shared" si="76"/>
        <v>0</v>
      </c>
      <c r="W191" s="46" t="s">
        <v>7</v>
      </c>
      <c r="X191" s="272" t="e">
        <f t="shared" si="73"/>
        <v>#DIV/0!</v>
      </c>
      <c r="Y191" s="196"/>
      <c r="Z191" s="196"/>
      <c r="AA191" s="196"/>
      <c r="AB191" s="279"/>
      <c r="AC191" s="279"/>
      <c r="AD191" s="279"/>
      <c r="AE191" s="279"/>
      <c r="AF191" s="279"/>
      <c r="AG191" s="279"/>
      <c r="AH191" s="279"/>
      <c r="AI191" s="51"/>
      <c r="AJ191" s="51"/>
      <c r="AK191" s="51"/>
      <c r="AL191" s="51"/>
      <c r="AM191" s="47" t="e">
        <f t="shared" si="74"/>
        <v>#DIV/0!</v>
      </c>
      <c r="AN191" s="47" t="e">
        <f t="shared" si="75"/>
        <v>#DIV/0!</v>
      </c>
      <c r="AO191" s="280"/>
      <c r="AP191" s="281"/>
      <c r="AQ191" s="135"/>
      <c r="AR191" s="58"/>
      <c r="AS191" s="212"/>
      <c r="AT191" s="282"/>
      <c r="AU191" s="282"/>
      <c r="AV191" s="282"/>
      <c r="AW191" s="282"/>
      <c r="AX191" s="282"/>
      <c r="AY191" s="282"/>
      <c r="AZ191" s="282"/>
      <c r="BA191" s="282"/>
      <c r="BB191" s="282"/>
      <c r="BC191" s="282"/>
      <c r="BD191" s="282"/>
      <c r="BE191" s="282"/>
      <c r="BF191" s="282"/>
      <c r="BG191" s="14"/>
      <c r="BH191" s="14"/>
      <c r="BI191" s="54"/>
      <c r="BJ191" s="54"/>
      <c r="BK191" s="54"/>
      <c r="BL191" s="12"/>
      <c r="BM191" s="54"/>
      <c r="BN191" s="54"/>
      <c r="BO191" s="318"/>
      <c r="BP191" s="318"/>
      <c r="BQ191" s="318"/>
      <c r="BR191" s="319"/>
      <c r="BS191" s="319"/>
      <c r="BT191" s="319"/>
      <c r="BU191" s="319"/>
      <c r="BV191" s="319"/>
      <c r="BW191" s="319"/>
      <c r="BX191" s="319"/>
      <c r="BY191" s="319"/>
    </row>
    <row r="192" spans="1:77" ht="16" hidden="1" x14ac:dyDescent="0.2">
      <c r="A192" s="46"/>
      <c r="B192" s="217"/>
      <c r="C192" s="46"/>
      <c r="D192" s="46" t="s">
        <v>7</v>
      </c>
      <c r="E192" s="46" t="e">
        <f t="shared" si="68"/>
        <v>#DIV/0!</v>
      </c>
      <c r="F192" s="202"/>
      <c r="G192" s="202"/>
      <c r="H192" s="202"/>
      <c r="I192" s="202"/>
      <c r="J192" s="202"/>
      <c r="K192" s="202"/>
      <c r="L192" s="202"/>
      <c r="M192" s="202"/>
      <c r="N192" s="202"/>
      <c r="O192" s="191"/>
      <c r="P192" s="80" t="e">
        <f t="shared" si="69"/>
        <v>#DIV/0!</v>
      </c>
      <c r="Q192" s="80" t="e">
        <f t="shared" si="70"/>
        <v>#DIV/0!</v>
      </c>
      <c r="R192" s="79" t="e">
        <f t="shared" si="71"/>
        <v>#DIV/0!</v>
      </c>
      <c r="S192" s="79" t="e">
        <f t="shared" si="71"/>
        <v>#DIV/0!</v>
      </c>
      <c r="T192" s="79"/>
      <c r="U192" s="79" t="e">
        <f t="shared" si="72"/>
        <v>#DIV/0!</v>
      </c>
      <c r="V192" s="58">
        <f t="shared" si="76"/>
        <v>0</v>
      </c>
      <c r="W192" s="46" t="s">
        <v>7</v>
      </c>
      <c r="X192" s="272" t="e">
        <f t="shared" si="73"/>
        <v>#DIV/0!</v>
      </c>
      <c r="Y192" s="196"/>
      <c r="Z192" s="196"/>
      <c r="AA192" s="196"/>
      <c r="AB192" s="279"/>
      <c r="AC192" s="279"/>
      <c r="AD192" s="279"/>
      <c r="AE192" s="279"/>
      <c r="AF192" s="279"/>
      <c r="AG192" s="279"/>
      <c r="AH192" s="279"/>
      <c r="AI192" s="51"/>
      <c r="AJ192" s="51"/>
      <c r="AK192" s="51"/>
      <c r="AL192" s="51"/>
      <c r="AM192" s="47" t="e">
        <f t="shared" si="74"/>
        <v>#DIV/0!</v>
      </c>
      <c r="AN192" s="47" t="e">
        <f t="shared" si="75"/>
        <v>#DIV/0!</v>
      </c>
      <c r="AO192" s="280"/>
      <c r="AP192" s="281"/>
      <c r="AQ192" s="135"/>
      <c r="AR192" s="58"/>
      <c r="AS192" s="212"/>
      <c r="AT192" s="282"/>
      <c r="AU192" s="282"/>
      <c r="AV192" s="282"/>
      <c r="AW192" s="282"/>
      <c r="AX192" s="282"/>
      <c r="AY192" s="282"/>
      <c r="AZ192" s="282"/>
      <c r="BA192" s="282"/>
      <c r="BB192" s="282"/>
      <c r="BC192" s="282"/>
      <c r="BD192" s="282"/>
      <c r="BE192" s="282"/>
      <c r="BF192" s="282"/>
      <c r="BG192" s="14"/>
      <c r="BH192" s="14"/>
      <c r="BI192" s="54"/>
      <c r="BJ192" s="54"/>
      <c r="BK192" s="54"/>
      <c r="BL192" s="12"/>
      <c r="BM192" s="54"/>
      <c r="BN192" s="54"/>
      <c r="BO192" s="318"/>
      <c r="BP192" s="318"/>
      <c r="BQ192" s="318"/>
      <c r="BR192" s="319"/>
      <c r="BS192" s="319"/>
      <c r="BT192" s="319"/>
      <c r="BU192" s="319"/>
      <c r="BV192" s="319"/>
      <c r="BW192" s="319"/>
      <c r="BX192" s="319"/>
      <c r="BY192" s="319"/>
    </row>
    <row r="193" spans="1:77" ht="16" hidden="1" x14ac:dyDescent="0.2">
      <c r="A193" s="46"/>
      <c r="B193" s="217"/>
      <c r="C193" s="46"/>
      <c r="D193" s="46" t="s">
        <v>7</v>
      </c>
      <c r="E193" s="46" t="e">
        <f t="shared" si="68"/>
        <v>#DIV/0!</v>
      </c>
      <c r="F193" s="202"/>
      <c r="G193" s="202"/>
      <c r="H193" s="202"/>
      <c r="I193" s="202"/>
      <c r="J193" s="202"/>
      <c r="K193" s="202"/>
      <c r="L193" s="202"/>
      <c r="M193" s="202"/>
      <c r="N193" s="202"/>
      <c r="O193" s="191"/>
      <c r="P193" s="80" t="e">
        <f t="shared" si="69"/>
        <v>#DIV/0!</v>
      </c>
      <c r="Q193" s="80" t="e">
        <f t="shared" si="70"/>
        <v>#DIV/0!</v>
      </c>
      <c r="R193" s="79" t="e">
        <f t="shared" si="71"/>
        <v>#DIV/0!</v>
      </c>
      <c r="S193" s="79" t="e">
        <f t="shared" si="71"/>
        <v>#DIV/0!</v>
      </c>
      <c r="T193" s="79"/>
      <c r="U193" s="79" t="e">
        <f t="shared" si="72"/>
        <v>#DIV/0!</v>
      </c>
      <c r="V193" s="58">
        <f t="shared" si="76"/>
        <v>0</v>
      </c>
      <c r="W193" s="46" t="s">
        <v>7</v>
      </c>
      <c r="X193" s="272" t="e">
        <f t="shared" si="73"/>
        <v>#DIV/0!</v>
      </c>
      <c r="Y193" s="196"/>
      <c r="Z193" s="196"/>
      <c r="AA193" s="196"/>
      <c r="AB193" s="279"/>
      <c r="AC193" s="279"/>
      <c r="AD193" s="279"/>
      <c r="AE193" s="279"/>
      <c r="AF193" s="279"/>
      <c r="AG193" s="279"/>
      <c r="AH193" s="279"/>
      <c r="AI193" s="51"/>
      <c r="AJ193" s="51"/>
      <c r="AK193" s="51"/>
      <c r="AL193" s="51"/>
      <c r="AM193" s="47" t="e">
        <f t="shared" si="74"/>
        <v>#DIV/0!</v>
      </c>
      <c r="AN193" s="47" t="e">
        <f t="shared" si="75"/>
        <v>#DIV/0!</v>
      </c>
      <c r="AO193" s="280"/>
      <c r="AP193" s="281"/>
      <c r="AQ193" s="135"/>
      <c r="AR193" s="58"/>
      <c r="AS193" s="212"/>
      <c r="AT193" s="282"/>
      <c r="AU193" s="282"/>
      <c r="AV193" s="282"/>
      <c r="AW193" s="282"/>
      <c r="AX193" s="282"/>
      <c r="AY193" s="282"/>
      <c r="AZ193" s="282"/>
      <c r="BA193" s="282"/>
      <c r="BB193" s="282"/>
      <c r="BC193" s="282"/>
      <c r="BD193" s="282"/>
      <c r="BE193" s="282"/>
      <c r="BF193" s="282"/>
      <c r="BG193" s="14"/>
      <c r="BH193" s="14"/>
      <c r="BI193" s="54"/>
      <c r="BJ193" s="54"/>
      <c r="BK193" s="54"/>
      <c r="BL193" s="12"/>
      <c r="BM193" s="54"/>
      <c r="BN193" s="54"/>
      <c r="BO193" s="318"/>
      <c r="BP193" s="318"/>
      <c r="BQ193" s="318"/>
      <c r="BR193" s="319"/>
      <c r="BS193" s="319"/>
      <c r="BT193" s="319"/>
      <c r="BU193" s="319"/>
      <c r="BV193" s="319"/>
      <c r="BW193" s="319"/>
      <c r="BX193" s="319"/>
      <c r="BY193" s="319"/>
    </row>
    <row r="194" spans="1:77" ht="16" hidden="1" x14ac:dyDescent="0.2">
      <c r="A194" s="46"/>
      <c r="B194" s="217"/>
      <c r="C194" s="46"/>
      <c r="D194" s="46" t="s">
        <v>7</v>
      </c>
      <c r="E194" s="46" t="e">
        <f t="shared" si="68"/>
        <v>#DIV/0!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191"/>
      <c r="P194" s="80" t="e">
        <f t="shared" si="69"/>
        <v>#DIV/0!</v>
      </c>
      <c r="Q194" s="80" t="e">
        <f t="shared" si="70"/>
        <v>#DIV/0!</v>
      </c>
      <c r="R194" s="79" t="e">
        <f t="shared" si="71"/>
        <v>#DIV/0!</v>
      </c>
      <c r="S194" s="79" t="e">
        <f t="shared" si="71"/>
        <v>#DIV/0!</v>
      </c>
      <c r="T194" s="79"/>
      <c r="U194" s="79" t="e">
        <f t="shared" si="72"/>
        <v>#DIV/0!</v>
      </c>
      <c r="V194" s="58">
        <f t="shared" si="76"/>
        <v>0</v>
      </c>
      <c r="W194" s="46" t="s">
        <v>7</v>
      </c>
      <c r="X194" s="272" t="e">
        <f t="shared" si="73"/>
        <v>#DIV/0!</v>
      </c>
      <c r="Y194" s="196"/>
      <c r="Z194" s="196"/>
      <c r="AA194" s="196"/>
      <c r="AB194" s="279"/>
      <c r="AC194" s="279"/>
      <c r="AD194" s="279"/>
      <c r="AE194" s="279"/>
      <c r="AF194" s="279"/>
      <c r="AG194" s="279"/>
      <c r="AH194" s="279"/>
      <c r="AI194" s="51"/>
      <c r="AJ194" s="51"/>
      <c r="AK194" s="51"/>
      <c r="AL194" s="51"/>
      <c r="AM194" s="47" t="e">
        <f t="shared" si="74"/>
        <v>#DIV/0!</v>
      </c>
      <c r="AN194" s="47" t="e">
        <f t="shared" si="75"/>
        <v>#DIV/0!</v>
      </c>
      <c r="AO194" s="280"/>
      <c r="AP194" s="281"/>
      <c r="AQ194" s="135"/>
      <c r="AR194" s="58"/>
      <c r="AS194" s="212"/>
      <c r="AT194" s="282"/>
      <c r="AU194" s="282"/>
      <c r="AV194" s="282"/>
      <c r="AW194" s="282"/>
      <c r="AX194" s="282"/>
      <c r="AY194" s="282"/>
      <c r="AZ194" s="282"/>
      <c r="BA194" s="282"/>
      <c r="BB194" s="282"/>
      <c r="BC194" s="282"/>
      <c r="BD194" s="282"/>
      <c r="BE194" s="282"/>
      <c r="BF194" s="282"/>
      <c r="BG194" s="14"/>
      <c r="BH194" s="14"/>
      <c r="BI194" s="54"/>
      <c r="BJ194" s="54"/>
      <c r="BK194" s="54"/>
      <c r="BL194" s="12"/>
      <c r="BM194" s="54"/>
      <c r="BN194" s="54"/>
      <c r="BO194" s="318"/>
      <c r="BP194" s="318"/>
      <c r="BQ194" s="318"/>
      <c r="BR194" s="319"/>
      <c r="BS194" s="319"/>
      <c r="BT194" s="319"/>
      <c r="BU194" s="319"/>
      <c r="BV194" s="319"/>
      <c r="BW194" s="319"/>
      <c r="BX194" s="319"/>
      <c r="BY194" s="319"/>
    </row>
    <row r="195" spans="1:77" ht="16" hidden="1" x14ac:dyDescent="0.2">
      <c r="A195" s="46"/>
      <c r="B195" s="217"/>
      <c r="C195" s="46"/>
      <c r="D195" s="46" t="s">
        <v>7</v>
      </c>
      <c r="E195" s="46" t="e">
        <f t="shared" si="68"/>
        <v>#DIV/0!</v>
      </c>
      <c r="F195" s="202"/>
      <c r="G195" s="202"/>
      <c r="H195" s="202"/>
      <c r="I195" s="202"/>
      <c r="J195" s="202"/>
      <c r="K195" s="202"/>
      <c r="L195" s="202"/>
      <c r="M195" s="202"/>
      <c r="N195" s="202"/>
      <c r="O195" s="191"/>
      <c r="P195" s="80" t="e">
        <f t="shared" si="69"/>
        <v>#DIV/0!</v>
      </c>
      <c r="Q195" s="80" t="e">
        <f t="shared" si="70"/>
        <v>#DIV/0!</v>
      </c>
      <c r="R195" s="79" t="e">
        <f t="shared" si="71"/>
        <v>#DIV/0!</v>
      </c>
      <c r="S195" s="79" t="e">
        <f t="shared" si="71"/>
        <v>#DIV/0!</v>
      </c>
      <c r="T195" s="79"/>
      <c r="U195" s="79" t="e">
        <f t="shared" si="72"/>
        <v>#DIV/0!</v>
      </c>
      <c r="V195" s="58">
        <f t="shared" si="76"/>
        <v>0</v>
      </c>
      <c r="W195" s="46" t="s">
        <v>7</v>
      </c>
      <c r="X195" s="272" t="e">
        <f t="shared" si="73"/>
        <v>#DIV/0!</v>
      </c>
      <c r="Y195" s="196"/>
      <c r="Z195" s="196"/>
      <c r="AA195" s="196"/>
      <c r="AB195" s="279"/>
      <c r="AC195" s="279"/>
      <c r="AD195" s="279"/>
      <c r="AE195" s="279"/>
      <c r="AF195" s="279"/>
      <c r="AG195" s="279"/>
      <c r="AH195" s="279"/>
      <c r="AI195" s="51"/>
      <c r="AJ195" s="51"/>
      <c r="AK195" s="51"/>
      <c r="AL195" s="51"/>
      <c r="AM195" s="47" t="e">
        <f t="shared" si="74"/>
        <v>#DIV/0!</v>
      </c>
      <c r="AN195" s="47" t="e">
        <f t="shared" si="75"/>
        <v>#DIV/0!</v>
      </c>
      <c r="AO195" s="280"/>
      <c r="AP195" s="281"/>
      <c r="AQ195" s="135"/>
      <c r="AR195" s="58"/>
      <c r="AS195" s="212"/>
      <c r="AT195" s="282"/>
      <c r="AU195" s="282"/>
      <c r="AV195" s="282"/>
      <c r="AW195" s="282"/>
      <c r="AX195" s="282"/>
      <c r="AY195" s="282"/>
      <c r="AZ195" s="282"/>
      <c r="BA195" s="282"/>
      <c r="BB195" s="282"/>
      <c r="BC195" s="282"/>
      <c r="BD195" s="282"/>
      <c r="BE195" s="282"/>
      <c r="BF195" s="282"/>
      <c r="BG195" s="14"/>
      <c r="BH195" s="14"/>
      <c r="BI195" s="54"/>
      <c r="BJ195" s="54"/>
      <c r="BK195" s="54"/>
      <c r="BL195" s="12"/>
      <c r="BM195" s="54"/>
      <c r="BN195" s="54"/>
      <c r="BO195" s="318"/>
      <c r="BP195" s="318"/>
      <c r="BQ195" s="318"/>
      <c r="BR195" s="319"/>
      <c r="BS195" s="319"/>
      <c r="BT195" s="319"/>
      <c r="BU195" s="319"/>
      <c r="BV195" s="319"/>
      <c r="BW195" s="319"/>
      <c r="BX195" s="319"/>
      <c r="BY195" s="319"/>
    </row>
    <row r="196" spans="1:77" ht="16" hidden="1" x14ac:dyDescent="0.2">
      <c r="A196" s="46"/>
      <c r="B196" s="217"/>
      <c r="C196" s="46"/>
      <c r="D196" s="46" t="s">
        <v>7</v>
      </c>
      <c r="E196" s="46" t="e">
        <f t="shared" si="68"/>
        <v>#DIV/0!</v>
      </c>
      <c r="F196" s="202"/>
      <c r="G196" s="202"/>
      <c r="H196" s="202"/>
      <c r="I196" s="202"/>
      <c r="J196" s="202"/>
      <c r="K196" s="202"/>
      <c r="L196" s="202"/>
      <c r="M196" s="202"/>
      <c r="N196" s="202"/>
      <c r="O196" s="191"/>
      <c r="P196" s="80" t="e">
        <f t="shared" si="69"/>
        <v>#DIV/0!</v>
      </c>
      <c r="Q196" s="80" t="e">
        <f t="shared" si="70"/>
        <v>#DIV/0!</v>
      </c>
      <c r="R196" s="79" t="e">
        <f t="shared" si="71"/>
        <v>#DIV/0!</v>
      </c>
      <c r="S196" s="79" t="e">
        <f t="shared" si="71"/>
        <v>#DIV/0!</v>
      </c>
      <c r="T196" s="79"/>
      <c r="U196" s="79" t="e">
        <f t="shared" si="72"/>
        <v>#DIV/0!</v>
      </c>
      <c r="V196" s="58">
        <f t="shared" si="76"/>
        <v>0</v>
      </c>
      <c r="W196" s="46" t="s">
        <v>7</v>
      </c>
      <c r="X196" s="272" t="e">
        <f t="shared" si="73"/>
        <v>#DIV/0!</v>
      </c>
      <c r="Y196" s="196"/>
      <c r="Z196" s="196"/>
      <c r="AA196" s="196"/>
      <c r="AB196" s="279"/>
      <c r="AC196" s="279"/>
      <c r="AD196" s="279"/>
      <c r="AE196" s="279"/>
      <c r="AF196" s="279"/>
      <c r="AG196" s="279"/>
      <c r="AH196" s="279"/>
      <c r="AI196" s="51"/>
      <c r="AJ196" s="51"/>
      <c r="AK196" s="51"/>
      <c r="AL196" s="51"/>
      <c r="AM196" s="47" t="e">
        <f t="shared" si="74"/>
        <v>#DIV/0!</v>
      </c>
      <c r="AN196" s="47" t="e">
        <f t="shared" si="75"/>
        <v>#DIV/0!</v>
      </c>
      <c r="AO196" s="280"/>
      <c r="AP196" s="281"/>
      <c r="AQ196" s="135"/>
      <c r="AR196" s="58"/>
      <c r="AS196" s="212"/>
      <c r="AT196" s="282"/>
      <c r="AU196" s="282"/>
      <c r="AV196" s="282"/>
      <c r="AW196" s="282"/>
      <c r="AX196" s="282"/>
      <c r="AY196" s="282"/>
      <c r="AZ196" s="282"/>
      <c r="BA196" s="282"/>
      <c r="BB196" s="282"/>
      <c r="BC196" s="282"/>
      <c r="BD196" s="282"/>
      <c r="BE196" s="282"/>
      <c r="BF196" s="282"/>
      <c r="BG196" s="14"/>
      <c r="BH196" s="14"/>
      <c r="BI196" s="54"/>
      <c r="BJ196" s="54"/>
      <c r="BK196" s="54"/>
      <c r="BL196" s="12"/>
      <c r="BM196" s="54"/>
      <c r="BN196" s="54"/>
      <c r="BO196" s="318"/>
      <c r="BP196" s="318"/>
      <c r="BQ196" s="318"/>
      <c r="BR196" s="319"/>
      <c r="BS196" s="319"/>
      <c r="BT196" s="319"/>
      <c r="BU196" s="319"/>
      <c r="BV196" s="319"/>
      <c r="BW196" s="319"/>
      <c r="BX196" s="319"/>
      <c r="BY196" s="319"/>
    </row>
    <row r="197" spans="1:77" ht="16" hidden="1" x14ac:dyDescent="0.2">
      <c r="A197" s="46"/>
      <c r="B197" s="217"/>
      <c r="C197" s="46"/>
      <c r="D197" s="46" t="s">
        <v>7</v>
      </c>
      <c r="E197" s="46" t="e">
        <f t="shared" si="68"/>
        <v>#DIV/0!</v>
      </c>
      <c r="F197" s="202"/>
      <c r="G197" s="202"/>
      <c r="H197" s="202"/>
      <c r="I197" s="202"/>
      <c r="J197" s="202"/>
      <c r="K197" s="202"/>
      <c r="L197" s="202"/>
      <c r="M197" s="202"/>
      <c r="N197" s="202"/>
      <c r="O197" s="191"/>
      <c r="P197" s="80" t="e">
        <f t="shared" si="69"/>
        <v>#DIV/0!</v>
      </c>
      <c r="Q197" s="80" t="e">
        <f t="shared" si="70"/>
        <v>#DIV/0!</v>
      </c>
      <c r="R197" s="79" t="e">
        <f t="shared" si="71"/>
        <v>#DIV/0!</v>
      </c>
      <c r="S197" s="79" t="e">
        <f t="shared" si="71"/>
        <v>#DIV/0!</v>
      </c>
      <c r="T197" s="79"/>
      <c r="U197" s="79" t="e">
        <f t="shared" si="72"/>
        <v>#DIV/0!</v>
      </c>
      <c r="V197" s="58">
        <f t="shared" si="76"/>
        <v>0</v>
      </c>
      <c r="W197" s="46" t="s">
        <v>7</v>
      </c>
      <c r="X197" s="272" t="e">
        <f t="shared" si="73"/>
        <v>#DIV/0!</v>
      </c>
      <c r="Y197" s="196"/>
      <c r="Z197" s="196"/>
      <c r="AA197" s="196"/>
      <c r="AB197" s="279"/>
      <c r="AC197" s="279"/>
      <c r="AD197" s="279"/>
      <c r="AE197" s="279"/>
      <c r="AF197" s="279"/>
      <c r="AG197" s="279"/>
      <c r="AH197" s="279"/>
      <c r="AI197" s="51"/>
      <c r="AJ197" s="51"/>
      <c r="AK197" s="51"/>
      <c r="AL197" s="51"/>
      <c r="AM197" s="47" t="e">
        <f t="shared" si="74"/>
        <v>#DIV/0!</v>
      </c>
      <c r="AN197" s="47" t="e">
        <f t="shared" si="75"/>
        <v>#DIV/0!</v>
      </c>
      <c r="AO197" s="280"/>
      <c r="AP197" s="281"/>
      <c r="AQ197" s="135"/>
      <c r="AR197" s="58"/>
      <c r="AS197" s="212"/>
      <c r="AT197" s="282"/>
      <c r="AU197" s="282"/>
      <c r="AV197" s="282"/>
      <c r="AW197" s="282"/>
      <c r="AX197" s="282"/>
      <c r="AY197" s="282"/>
      <c r="AZ197" s="282"/>
      <c r="BA197" s="282"/>
      <c r="BB197" s="282"/>
      <c r="BC197" s="282"/>
      <c r="BD197" s="282"/>
      <c r="BE197" s="282"/>
      <c r="BF197" s="282"/>
      <c r="BG197" s="14"/>
      <c r="BH197" s="14"/>
      <c r="BI197" s="54"/>
      <c r="BJ197" s="54"/>
      <c r="BK197" s="54"/>
      <c r="BL197" s="12"/>
      <c r="BM197" s="54"/>
      <c r="BN197" s="54"/>
      <c r="BO197" s="318"/>
      <c r="BP197" s="318"/>
      <c r="BQ197" s="318"/>
      <c r="BR197" s="319"/>
      <c r="BS197" s="319"/>
      <c r="BT197" s="319"/>
      <c r="BU197" s="319"/>
      <c r="BV197" s="319"/>
      <c r="BW197" s="319"/>
      <c r="BX197" s="319"/>
      <c r="BY197" s="319"/>
    </row>
    <row r="198" spans="1:77" ht="16" hidden="1" x14ac:dyDescent="0.2">
      <c r="A198" s="46"/>
      <c r="B198" s="217"/>
      <c r="C198" s="46"/>
      <c r="D198" s="46" t="s">
        <v>7</v>
      </c>
      <c r="E198" s="46" t="e">
        <f t="shared" si="68"/>
        <v>#DIV/0!</v>
      </c>
      <c r="F198" s="202"/>
      <c r="G198" s="202"/>
      <c r="H198" s="202"/>
      <c r="I198" s="202"/>
      <c r="J198" s="202"/>
      <c r="K198" s="202"/>
      <c r="L198" s="202"/>
      <c r="M198" s="202"/>
      <c r="N198" s="202"/>
      <c r="O198" s="191"/>
      <c r="P198" s="80" t="e">
        <f t="shared" si="69"/>
        <v>#DIV/0!</v>
      </c>
      <c r="Q198" s="80" t="e">
        <f t="shared" si="70"/>
        <v>#DIV/0!</v>
      </c>
      <c r="R198" s="79" t="e">
        <f t="shared" si="71"/>
        <v>#DIV/0!</v>
      </c>
      <c r="S198" s="79" t="e">
        <f t="shared" si="71"/>
        <v>#DIV/0!</v>
      </c>
      <c r="T198" s="79"/>
      <c r="U198" s="79" t="e">
        <f t="shared" si="72"/>
        <v>#DIV/0!</v>
      </c>
      <c r="V198" s="58">
        <f t="shared" ref="V198:V222" si="77">A198</f>
        <v>0</v>
      </c>
      <c r="W198" s="46" t="s">
        <v>7</v>
      </c>
      <c r="X198" s="272" t="e">
        <f t="shared" si="73"/>
        <v>#DIV/0!</v>
      </c>
      <c r="Y198" s="196"/>
      <c r="Z198" s="196"/>
      <c r="AA198" s="196"/>
      <c r="AB198" s="279"/>
      <c r="AC198" s="279"/>
      <c r="AD198" s="279"/>
      <c r="AE198" s="279"/>
      <c r="AF198" s="279"/>
      <c r="AG198" s="279"/>
      <c r="AH198" s="279"/>
      <c r="AI198" s="51"/>
      <c r="AJ198" s="51"/>
      <c r="AK198" s="51"/>
      <c r="AL198" s="51"/>
      <c r="AM198" s="47" t="e">
        <f t="shared" si="74"/>
        <v>#DIV/0!</v>
      </c>
      <c r="AN198" s="47" t="e">
        <f t="shared" si="75"/>
        <v>#DIV/0!</v>
      </c>
      <c r="AO198" s="280"/>
      <c r="AP198" s="281"/>
      <c r="AQ198" s="135"/>
      <c r="AR198" s="58"/>
      <c r="AS198" s="212"/>
      <c r="AT198" s="282"/>
      <c r="AU198" s="282"/>
      <c r="AV198" s="282"/>
      <c r="AW198" s="282"/>
      <c r="AX198" s="282"/>
      <c r="AY198" s="282"/>
      <c r="AZ198" s="282"/>
      <c r="BA198" s="282"/>
      <c r="BB198" s="282"/>
      <c r="BC198" s="282"/>
      <c r="BD198" s="282"/>
      <c r="BE198" s="282"/>
      <c r="BF198" s="282"/>
      <c r="BG198" s="14"/>
      <c r="BH198" s="14"/>
      <c r="BI198" s="54"/>
      <c r="BJ198" s="54"/>
      <c r="BK198" s="54"/>
      <c r="BL198" s="12"/>
      <c r="BM198" s="54"/>
      <c r="BN198" s="54"/>
      <c r="BO198" s="318"/>
      <c r="BP198" s="318"/>
      <c r="BQ198" s="318"/>
      <c r="BR198" s="319"/>
      <c r="BS198" s="319"/>
      <c r="BT198" s="319"/>
      <c r="BU198" s="319"/>
      <c r="BV198" s="319"/>
      <c r="BW198" s="319"/>
      <c r="BX198" s="319"/>
      <c r="BY198" s="319"/>
    </row>
    <row r="199" spans="1:77" ht="16" hidden="1" x14ac:dyDescent="0.2">
      <c r="A199" s="46"/>
      <c r="B199" s="217"/>
      <c r="C199" s="46"/>
      <c r="D199" s="46" t="s">
        <v>7</v>
      </c>
      <c r="E199" s="46" t="e">
        <f t="shared" si="68"/>
        <v>#DIV/0!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191"/>
      <c r="P199" s="80" t="e">
        <f t="shared" si="69"/>
        <v>#DIV/0!</v>
      </c>
      <c r="Q199" s="80" t="e">
        <f t="shared" si="70"/>
        <v>#DIV/0!</v>
      </c>
      <c r="R199" s="79" t="e">
        <f t="shared" si="71"/>
        <v>#DIV/0!</v>
      </c>
      <c r="S199" s="79" t="e">
        <f t="shared" si="71"/>
        <v>#DIV/0!</v>
      </c>
      <c r="T199" s="79"/>
      <c r="U199" s="79" t="e">
        <f t="shared" si="72"/>
        <v>#DIV/0!</v>
      </c>
      <c r="V199" s="58">
        <f t="shared" si="77"/>
        <v>0</v>
      </c>
      <c r="W199" s="46" t="s">
        <v>7</v>
      </c>
      <c r="X199" s="272" t="e">
        <f t="shared" si="73"/>
        <v>#DIV/0!</v>
      </c>
      <c r="Y199" s="196"/>
      <c r="Z199" s="196"/>
      <c r="AA199" s="196"/>
      <c r="AB199" s="279"/>
      <c r="AC199" s="279"/>
      <c r="AD199" s="279"/>
      <c r="AE199" s="279"/>
      <c r="AF199" s="279"/>
      <c r="AG199" s="279"/>
      <c r="AH199" s="279"/>
      <c r="AI199" s="51"/>
      <c r="AJ199" s="51"/>
      <c r="AK199" s="51"/>
      <c r="AL199" s="51"/>
      <c r="AM199" s="47" t="e">
        <f t="shared" si="74"/>
        <v>#DIV/0!</v>
      </c>
      <c r="AN199" s="47" t="e">
        <f t="shared" si="75"/>
        <v>#DIV/0!</v>
      </c>
      <c r="AO199" s="280"/>
      <c r="AP199" s="281"/>
      <c r="AQ199" s="135"/>
      <c r="AR199" s="58"/>
      <c r="AS199" s="212"/>
      <c r="AT199" s="282"/>
      <c r="AU199" s="282"/>
      <c r="AV199" s="282"/>
      <c r="AW199" s="282"/>
      <c r="AX199" s="282"/>
      <c r="AY199" s="282"/>
      <c r="AZ199" s="282"/>
      <c r="BA199" s="282"/>
      <c r="BB199" s="282"/>
      <c r="BC199" s="282"/>
      <c r="BD199" s="282"/>
      <c r="BE199" s="282"/>
      <c r="BF199" s="282"/>
      <c r="BG199" s="14"/>
      <c r="BH199" s="14"/>
      <c r="BI199" s="54"/>
      <c r="BJ199" s="54"/>
      <c r="BK199" s="54"/>
      <c r="BL199" s="12"/>
      <c r="BM199" s="54"/>
      <c r="BN199" s="54"/>
      <c r="BO199" s="318"/>
      <c r="BP199" s="318"/>
      <c r="BQ199" s="318"/>
      <c r="BR199" s="319"/>
      <c r="BS199" s="319"/>
      <c r="BT199" s="319"/>
      <c r="BU199" s="319"/>
      <c r="BV199" s="319"/>
      <c r="BW199" s="319"/>
      <c r="BX199" s="319"/>
      <c r="BY199" s="319"/>
    </row>
    <row r="200" spans="1:77" ht="16" hidden="1" x14ac:dyDescent="0.2">
      <c r="A200" s="46"/>
      <c r="B200" s="217"/>
      <c r="C200" s="46"/>
      <c r="D200" s="46" t="s">
        <v>7</v>
      </c>
      <c r="E200" s="46" t="e">
        <f t="shared" si="68"/>
        <v>#DIV/0!</v>
      </c>
      <c r="F200" s="202"/>
      <c r="G200" s="202"/>
      <c r="H200" s="202"/>
      <c r="I200" s="202"/>
      <c r="J200" s="202"/>
      <c r="K200" s="202"/>
      <c r="L200" s="202"/>
      <c r="M200" s="202"/>
      <c r="N200" s="202"/>
      <c r="O200" s="191"/>
      <c r="P200" s="80" t="e">
        <f t="shared" si="69"/>
        <v>#DIV/0!</v>
      </c>
      <c r="Q200" s="80" t="e">
        <f t="shared" si="70"/>
        <v>#DIV/0!</v>
      </c>
      <c r="R200" s="79" t="e">
        <f t="shared" si="71"/>
        <v>#DIV/0!</v>
      </c>
      <c r="S200" s="79" t="e">
        <f t="shared" si="71"/>
        <v>#DIV/0!</v>
      </c>
      <c r="T200" s="79"/>
      <c r="U200" s="79" t="e">
        <f t="shared" si="72"/>
        <v>#DIV/0!</v>
      </c>
      <c r="V200" s="58">
        <f t="shared" si="77"/>
        <v>0</v>
      </c>
      <c r="W200" s="46" t="s">
        <v>7</v>
      </c>
      <c r="X200" s="272" t="e">
        <f t="shared" si="73"/>
        <v>#DIV/0!</v>
      </c>
      <c r="Y200" s="196"/>
      <c r="Z200" s="196"/>
      <c r="AA200" s="196"/>
      <c r="AB200" s="279"/>
      <c r="AC200" s="279"/>
      <c r="AD200" s="279"/>
      <c r="AE200" s="279"/>
      <c r="AF200" s="279"/>
      <c r="AG200" s="279"/>
      <c r="AH200" s="279"/>
      <c r="AI200" s="51"/>
      <c r="AJ200" s="51"/>
      <c r="AK200" s="51"/>
      <c r="AL200" s="51"/>
      <c r="AM200" s="47" t="e">
        <f t="shared" si="74"/>
        <v>#DIV/0!</v>
      </c>
      <c r="AN200" s="47" t="e">
        <f t="shared" si="75"/>
        <v>#DIV/0!</v>
      </c>
      <c r="AO200" s="280"/>
      <c r="AP200" s="281"/>
      <c r="AQ200" s="135"/>
      <c r="AR200" s="58"/>
      <c r="AS200" s="212"/>
      <c r="AT200" s="282"/>
      <c r="AU200" s="282"/>
      <c r="AV200" s="282"/>
      <c r="AW200" s="282"/>
      <c r="AX200" s="282"/>
      <c r="AY200" s="282"/>
      <c r="AZ200" s="282"/>
      <c r="BA200" s="282"/>
      <c r="BB200" s="282"/>
      <c r="BC200" s="282"/>
      <c r="BD200" s="282"/>
      <c r="BE200" s="282"/>
      <c r="BF200" s="282"/>
      <c r="BG200" s="14"/>
      <c r="BH200" s="14"/>
      <c r="BI200" s="54"/>
      <c r="BJ200" s="54"/>
      <c r="BK200" s="54"/>
      <c r="BL200" s="12"/>
      <c r="BM200" s="54"/>
      <c r="BN200" s="54"/>
      <c r="BO200" s="318"/>
      <c r="BP200" s="318"/>
      <c r="BQ200" s="318"/>
      <c r="BR200" s="319"/>
      <c r="BS200" s="319"/>
      <c r="BT200" s="319"/>
      <c r="BU200" s="319"/>
      <c r="BV200" s="319"/>
      <c r="BW200" s="319"/>
      <c r="BX200" s="319"/>
      <c r="BY200" s="319"/>
    </row>
    <row r="201" spans="1:77" ht="16" hidden="1" x14ac:dyDescent="0.2">
      <c r="A201" s="46"/>
      <c r="B201" s="217"/>
      <c r="C201" s="46"/>
      <c r="D201" s="46" t="s">
        <v>7</v>
      </c>
      <c r="E201" s="46" t="e">
        <f t="shared" si="68"/>
        <v>#DIV/0!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191"/>
      <c r="P201" s="80" t="e">
        <f t="shared" si="69"/>
        <v>#DIV/0!</v>
      </c>
      <c r="Q201" s="80" t="e">
        <f t="shared" si="70"/>
        <v>#DIV/0!</v>
      </c>
      <c r="R201" s="79" t="e">
        <f t="shared" si="71"/>
        <v>#DIV/0!</v>
      </c>
      <c r="S201" s="79" t="e">
        <f t="shared" si="71"/>
        <v>#DIV/0!</v>
      </c>
      <c r="T201" s="79"/>
      <c r="U201" s="79" t="e">
        <f t="shared" si="72"/>
        <v>#DIV/0!</v>
      </c>
      <c r="V201" s="58">
        <f t="shared" si="77"/>
        <v>0</v>
      </c>
      <c r="W201" s="46" t="s">
        <v>7</v>
      </c>
      <c r="X201" s="272" t="e">
        <f t="shared" si="73"/>
        <v>#DIV/0!</v>
      </c>
      <c r="Y201" s="196"/>
      <c r="Z201" s="196"/>
      <c r="AA201" s="196"/>
      <c r="AB201" s="279"/>
      <c r="AC201" s="279"/>
      <c r="AD201" s="279"/>
      <c r="AE201" s="279"/>
      <c r="AF201" s="279"/>
      <c r="AG201" s="279"/>
      <c r="AH201" s="279"/>
      <c r="AI201" s="51"/>
      <c r="AJ201" s="51"/>
      <c r="AK201" s="51"/>
      <c r="AL201" s="51"/>
      <c r="AM201" s="47" t="e">
        <f t="shared" si="74"/>
        <v>#DIV/0!</v>
      </c>
      <c r="AN201" s="47" t="e">
        <f t="shared" si="75"/>
        <v>#DIV/0!</v>
      </c>
      <c r="AO201" s="280"/>
      <c r="AP201" s="281"/>
      <c r="AQ201" s="135"/>
      <c r="AR201" s="58"/>
      <c r="AS201" s="212"/>
      <c r="AT201" s="282"/>
      <c r="AU201" s="282"/>
      <c r="AV201" s="282"/>
      <c r="AW201" s="282"/>
      <c r="AX201" s="282"/>
      <c r="AY201" s="282"/>
      <c r="AZ201" s="282"/>
      <c r="BA201" s="282"/>
      <c r="BB201" s="282"/>
      <c r="BC201" s="282"/>
      <c r="BD201" s="282"/>
      <c r="BE201" s="282"/>
      <c r="BF201" s="282"/>
      <c r="BG201" s="14"/>
      <c r="BH201" s="14"/>
      <c r="BI201" s="54"/>
      <c r="BJ201" s="54"/>
      <c r="BK201" s="54"/>
      <c r="BL201" s="12"/>
      <c r="BM201" s="54"/>
      <c r="BN201" s="54"/>
      <c r="BO201" s="318"/>
      <c r="BP201" s="318"/>
      <c r="BQ201" s="318"/>
      <c r="BR201" s="319"/>
      <c r="BS201" s="319"/>
      <c r="BT201" s="319"/>
      <c r="BU201" s="319"/>
      <c r="BV201" s="319"/>
      <c r="BW201" s="319"/>
      <c r="BX201" s="319"/>
      <c r="BY201" s="319"/>
    </row>
    <row r="202" spans="1:77" ht="16" hidden="1" x14ac:dyDescent="0.2">
      <c r="A202" s="46"/>
      <c r="B202" s="217"/>
      <c r="C202" s="46"/>
      <c r="D202" s="46" t="s">
        <v>7</v>
      </c>
      <c r="E202" s="46" t="e">
        <f t="shared" si="68"/>
        <v>#DIV/0!</v>
      </c>
      <c r="F202" s="202"/>
      <c r="G202" s="202"/>
      <c r="H202" s="202"/>
      <c r="I202" s="202"/>
      <c r="J202" s="202"/>
      <c r="K202" s="202"/>
      <c r="L202" s="202"/>
      <c r="M202" s="202"/>
      <c r="N202" s="202"/>
      <c r="O202" s="191"/>
      <c r="P202" s="80" t="e">
        <f t="shared" si="69"/>
        <v>#DIV/0!</v>
      </c>
      <c r="Q202" s="80" t="e">
        <f t="shared" si="70"/>
        <v>#DIV/0!</v>
      </c>
      <c r="R202" s="79" t="e">
        <f t="shared" si="71"/>
        <v>#DIV/0!</v>
      </c>
      <c r="S202" s="79" t="e">
        <f t="shared" si="71"/>
        <v>#DIV/0!</v>
      </c>
      <c r="T202" s="79"/>
      <c r="U202" s="79" t="e">
        <f t="shared" si="72"/>
        <v>#DIV/0!</v>
      </c>
      <c r="V202" s="58">
        <f t="shared" si="77"/>
        <v>0</v>
      </c>
      <c r="W202" s="46" t="s">
        <v>7</v>
      </c>
      <c r="X202" s="272" t="e">
        <f t="shared" si="73"/>
        <v>#DIV/0!</v>
      </c>
      <c r="Y202" s="196"/>
      <c r="Z202" s="196"/>
      <c r="AA202" s="196"/>
      <c r="AB202" s="279"/>
      <c r="AC202" s="279"/>
      <c r="AD202" s="279"/>
      <c r="AE202" s="279"/>
      <c r="AF202" s="279"/>
      <c r="AG202" s="279"/>
      <c r="AH202" s="279"/>
      <c r="AI202" s="51"/>
      <c r="AJ202" s="51"/>
      <c r="AK202" s="51"/>
      <c r="AL202" s="51"/>
      <c r="AM202" s="47" t="e">
        <f t="shared" si="74"/>
        <v>#DIV/0!</v>
      </c>
      <c r="AN202" s="47" t="e">
        <f t="shared" si="75"/>
        <v>#DIV/0!</v>
      </c>
      <c r="AO202" s="280"/>
      <c r="AP202" s="281"/>
      <c r="AQ202" s="135"/>
      <c r="AR202" s="58"/>
      <c r="AS202" s="212"/>
      <c r="AT202" s="282"/>
      <c r="AU202" s="282"/>
      <c r="AV202" s="282"/>
      <c r="AW202" s="282"/>
      <c r="AX202" s="282"/>
      <c r="AY202" s="282"/>
      <c r="AZ202" s="282"/>
      <c r="BA202" s="282"/>
      <c r="BB202" s="282"/>
      <c r="BC202" s="282"/>
      <c r="BD202" s="282"/>
      <c r="BE202" s="282"/>
      <c r="BF202" s="282"/>
      <c r="BG202" s="14"/>
      <c r="BH202" s="14"/>
      <c r="BI202" s="54"/>
      <c r="BJ202" s="54"/>
      <c r="BK202" s="54"/>
      <c r="BL202" s="12"/>
      <c r="BM202" s="54"/>
      <c r="BN202" s="54"/>
      <c r="BO202" s="318"/>
      <c r="BP202" s="318"/>
      <c r="BQ202" s="318"/>
      <c r="BR202" s="319"/>
      <c r="BS202" s="319"/>
      <c r="BT202" s="319"/>
      <c r="BU202" s="319"/>
      <c r="BV202" s="319"/>
      <c r="BW202" s="319"/>
      <c r="BX202" s="319"/>
      <c r="BY202" s="319"/>
    </row>
    <row r="203" spans="1:77" ht="16" hidden="1" x14ac:dyDescent="0.2">
      <c r="A203" s="46"/>
      <c r="B203" s="217"/>
      <c r="C203" s="46"/>
      <c r="D203" s="46" t="s">
        <v>7</v>
      </c>
      <c r="E203" s="46" t="e">
        <f t="shared" si="68"/>
        <v>#DIV/0!</v>
      </c>
      <c r="F203" s="202"/>
      <c r="G203" s="202"/>
      <c r="H203" s="202"/>
      <c r="I203" s="202"/>
      <c r="J203" s="202"/>
      <c r="K203" s="202"/>
      <c r="L203" s="202"/>
      <c r="M203" s="202"/>
      <c r="N203" s="202"/>
      <c r="O203" s="191"/>
      <c r="P203" s="80" t="e">
        <f t="shared" si="69"/>
        <v>#DIV/0!</v>
      </c>
      <c r="Q203" s="80" t="e">
        <f t="shared" si="70"/>
        <v>#DIV/0!</v>
      </c>
      <c r="R203" s="79" t="e">
        <f t="shared" si="71"/>
        <v>#DIV/0!</v>
      </c>
      <c r="S203" s="79" t="e">
        <f t="shared" si="71"/>
        <v>#DIV/0!</v>
      </c>
      <c r="T203" s="79"/>
      <c r="U203" s="79" t="e">
        <f t="shared" si="72"/>
        <v>#DIV/0!</v>
      </c>
      <c r="V203" s="58">
        <f t="shared" si="77"/>
        <v>0</v>
      </c>
      <c r="W203" s="46" t="s">
        <v>7</v>
      </c>
      <c r="X203" s="272" t="e">
        <f t="shared" si="73"/>
        <v>#DIV/0!</v>
      </c>
      <c r="Y203" s="196"/>
      <c r="Z203" s="196"/>
      <c r="AA203" s="196"/>
      <c r="AB203" s="279"/>
      <c r="AC203" s="279"/>
      <c r="AD203" s="279"/>
      <c r="AE203" s="279"/>
      <c r="AF203" s="279"/>
      <c r="AG203" s="279"/>
      <c r="AH203" s="279"/>
      <c r="AI203" s="51"/>
      <c r="AJ203" s="51"/>
      <c r="AK203" s="51"/>
      <c r="AL203" s="51"/>
      <c r="AM203" s="47" t="e">
        <f t="shared" si="74"/>
        <v>#DIV/0!</v>
      </c>
      <c r="AN203" s="47" t="e">
        <f t="shared" si="75"/>
        <v>#DIV/0!</v>
      </c>
      <c r="AO203" s="280"/>
      <c r="AP203" s="281"/>
      <c r="AQ203" s="135"/>
      <c r="AR203" s="58"/>
      <c r="AS203" s="212"/>
      <c r="AT203" s="282"/>
      <c r="AU203" s="282"/>
      <c r="AV203" s="282"/>
      <c r="AW203" s="282"/>
      <c r="AX203" s="282"/>
      <c r="AY203" s="282"/>
      <c r="AZ203" s="282"/>
      <c r="BA203" s="282"/>
      <c r="BB203" s="282"/>
      <c r="BC203" s="282"/>
      <c r="BD203" s="282"/>
      <c r="BE203" s="282"/>
      <c r="BF203" s="282"/>
      <c r="BG203" s="14"/>
      <c r="BH203" s="14"/>
      <c r="BI203" s="54"/>
      <c r="BJ203" s="54"/>
      <c r="BK203" s="54"/>
      <c r="BL203" s="12"/>
      <c r="BM203" s="54"/>
      <c r="BN203" s="54"/>
      <c r="BO203" s="318"/>
      <c r="BP203" s="318"/>
      <c r="BQ203" s="318"/>
      <c r="BR203" s="319"/>
      <c r="BS203" s="319"/>
      <c r="BT203" s="319"/>
      <c r="BU203" s="319"/>
      <c r="BV203" s="319"/>
      <c r="BW203" s="319"/>
      <c r="BX203" s="319"/>
      <c r="BY203" s="319"/>
    </row>
    <row r="204" spans="1:77" ht="16" hidden="1" x14ac:dyDescent="0.2">
      <c r="A204" s="46"/>
      <c r="B204" s="217"/>
      <c r="C204" s="46"/>
      <c r="D204" s="46" t="s">
        <v>7</v>
      </c>
      <c r="E204" s="46" t="e">
        <f t="shared" ref="E204:E222" si="78">U204/R204</f>
        <v>#DIV/0!</v>
      </c>
      <c r="F204" s="202"/>
      <c r="G204" s="202"/>
      <c r="H204" s="202"/>
      <c r="I204" s="202"/>
      <c r="J204" s="202"/>
      <c r="K204" s="202"/>
      <c r="L204" s="202"/>
      <c r="M204" s="202"/>
      <c r="N204" s="202"/>
      <c r="O204" s="191"/>
      <c r="P204" s="80" t="e">
        <f t="shared" ref="P204:P222" si="79">AVERAGE(F204:O204)</f>
        <v>#DIV/0!</v>
      </c>
      <c r="Q204" s="80" t="e">
        <f t="shared" ref="Q204:Q222" si="80">STDEV(F204:O204)</f>
        <v>#DIV/0!</v>
      </c>
      <c r="R204" s="79" t="e">
        <f t="shared" ref="R204:S222" si="81">P204*1000</f>
        <v>#DIV/0!</v>
      </c>
      <c r="S204" s="79" t="e">
        <f t="shared" si="81"/>
        <v>#DIV/0!</v>
      </c>
      <c r="T204" s="79"/>
      <c r="U204" s="79" t="e">
        <f t="shared" ref="U204:U222" si="82">Q204*1000</f>
        <v>#DIV/0!</v>
      </c>
      <c r="V204" s="58">
        <f t="shared" si="77"/>
        <v>0</v>
      </c>
      <c r="W204" s="46" t="s">
        <v>7</v>
      </c>
      <c r="X204" s="272" t="e">
        <f t="shared" ref="X204:X222" si="83">AN204/AM204</f>
        <v>#DIV/0!</v>
      </c>
      <c r="Y204" s="196"/>
      <c r="Z204" s="196"/>
      <c r="AA204" s="196"/>
      <c r="AB204" s="279"/>
      <c r="AC204" s="279"/>
      <c r="AD204" s="279"/>
      <c r="AE204" s="279"/>
      <c r="AF204" s="279"/>
      <c r="AG204" s="279"/>
      <c r="AH204" s="279"/>
      <c r="AI204" s="51"/>
      <c r="AJ204" s="51"/>
      <c r="AK204" s="51"/>
      <c r="AL204" s="51"/>
      <c r="AM204" s="47" t="e">
        <f t="shared" ref="AM204:AM222" si="84">AVERAGE(Y204:AL204)</f>
        <v>#DIV/0!</v>
      </c>
      <c r="AN204" s="47" t="e">
        <f t="shared" ref="AN204:AN222" si="85">STDEV(Y204:AL204)</f>
        <v>#DIV/0!</v>
      </c>
      <c r="AO204" s="280"/>
      <c r="AP204" s="281"/>
      <c r="AQ204" s="135"/>
      <c r="AR204" s="58"/>
      <c r="AS204" s="212"/>
      <c r="AT204" s="282"/>
      <c r="AU204" s="282"/>
      <c r="AV204" s="282"/>
      <c r="AW204" s="282"/>
      <c r="AX204" s="282"/>
      <c r="AY204" s="282"/>
      <c r="AZ204" s="282"/>
      <c r="BA204" s="282"/>
      <c r="BB204" s="282"/>
      <c r="BC204" s="282"/>
      <c r="BD204" s="282"/>
      <c r="BE204" s="282"/>
      <c r="BF204" s="282"/>
      <c r="BG204" s="14"/>
      <c r="BH204" s="14"/>
      <c r="BI204" s="54"/>
      <c r="BJ204" s="54"/>
      <c r="BK204" s="54"/>
      <c r="BL204" s="12"/>
      <c r="BM204" s="54"/>
      <c r="BN204" s="54"/>
      <c r="BO204" s="318"/>
      <c r="BP204" s="318"/>
      <c r="BQ204" s="318"/>
      <c r="BR204" s="319"/>
      <c r="BS204" s="319"/>
      <c r="BT204" s="319"/>
      <c r="BU204" s="319"/>
      <c r="BV204" s="319"/>
      <c r="BW204" s="319"/>
      <c r="BX204" s="319"/>
      <c r="BY204" s="319"/>
    </row>
    <row r="205" spans="1:77" ht="16" hidden="1" x14ac:dyDescent="0.2">
      <c r="A205" s="46"/>
      <c r="B205" s="217"/>
      <c r="C205" s="46"/>
      <c r="D205" s="46" t="s">
        <v>7</v>
      </c>
      <c r="E205" s="46" t="e">
        <f t="shared" si="78"/>
        <v>#DIV/0!</v>
      </c>
      <c r="F205" s="202"/>
      <c r="G205" s="202"/>
      <c r="H205" s="202"/>
      <c r="I205" s="202"/>
      <c r="J205" s="202"/>
      <c r="K205" s="202"/>
      <c r="L205" s="202"/>
      <c r="M205" s="202"/>
      <c r="N205" s="202"/>
      <c r="O205" s="191"/>
      <c r="P205" s="80" t="e">
        <f t="shared" si="79"/>
        <v>#DIV/0!</v>
      </c>
      <c r="Q205" s="80" t="e">
        <f t="shared" si="80"/>
        <v>#DIV/0!</v>
      </c>
      <c r="R205" s="79" t="e">
        <f t="shared" si="81"/>
        <v>#DIV/0!</v>
      </c>
      <c r="S205" s="79" t="e">
        <f t="shared" si="81"/>
        <v>#DIV/0!</v>
      </c>
      <c r="T205" s="79"/>
      <c r="U205" s="79" t="e">
        <f t="shared" si="82"/>
        <v>#DIV/0!</v>
      </c>
      <c r="V205" s="58">
        <f t="shared" si="77"/>
        <v>0</v>
      </c>
      <c r="W205" s="46" t="s">
        <v>7</v>
      </c>
      <c r="X205" s="272" t="e">
        <f t="shared" si="83"/>
        <v>#DIV/0!</v>
      </c>
      <c r="Y205" s="196"/>
      <c r="Z205" s="196"/>
      <c r="AA205" s="196"/>
      <c r="AB205" s="279"/>
      <c r="AC205" s="279"/>
      <c r="AD205" s="279"/>
      <c r="AE205" s="279"/>
      <c r="AF205" s="279"/>
      <c r="AG205" s="279"/>
      <c r="AH205" s="279"/>
      <c r="AI205" s="51"/>
      <c r="AJ205" s="51"/>
      <c r="AK205" s="51"/>
      <c r="AL205" s="51"/>
      <c r="AM205" s="47" t="e">
        <f t="shared" si="84"/>
        <v>#DIV/0!</v>
      </c>
      <c r="AN205" s="47" t="e">
        <f t="shared" si="85"/>
        <v>#DIV/0!</v>
      </c>
      <c r="AO205" s="280"/>
      <c r="AP205" s="281"/>
      <c r="AQ205" s="135"/>
      <c r="AR205" s="58"/>
      <c r="AS205" s="212"/>
      <c r="AT205" s="282"/>
      <c r="AU205" s="282"/>
      <c r="AV205" s="282"/>
      <c r="AW205" s="282"/>
      <c r="AX205" s="282"/>
      <c r="AY205" s="282"/>
      <c r="AZ205" s="282"/>
      <c r="BA205" s="282"/>
      <c r="BB205" s="282"/>
      <c r="BC205" s="282"/>
      <c r="BD205" s="282"/>
      <c r="BE205" s="282"/>
      <c r="BF205" s="282"/>
      <c r="BG205" s="14"/>
      <c r="BH205" s="14"/>
      <c r="BI205" s="54"/>
      <c r="BJ205" s="54"/>
      <c r="BK205" s="54"/>
      <c r="BL205" s="12"/>
      <c r="BM205" s="54"/>
      <c r="BN205" s="54"/>
      <c r="BO205" s="318"/>
      <c r="BP205" s="318"/>
      <c r="BQ205" s="318"/>
      <c r="BR205" s="319"/>
      <c r="BS205" s="319"/>
      <c r="BT205" s="319"/>
      <c r="BU205" s="319"/>
      <c r="BV205" s="319"/>
      <c r="BW205" s="319"/>
      <c r="BX205" s="319"/>
      <c r="BY205" s="319"/>
    </row>
    <row r="206" spans="1:77" ht="16" hidden="1" x14ac:dyDescent="0.2">
      <c r="A206" s="46"/>
      <c r="B206" s="217"/>
      <c r="C206" s="46"/>
      <c r="D206" s="46" t="s">
        <v>7</v>
      </c>
      <c r="E206" s="46" t="e">
        <f t="shared" si="78"/>
        <v>#DIV/0!</v>
      </c>
      <c r="F206" s="202"/>
      <c r="G206" s="202"/>
      <c r="H206" s="202"/>
      <c r="I206" s="202"/>
      <c r="J206" s="202"/>
      <c r="K206" s="202"/>
      <c r="L206" s="202"/>
      <c r="M206" s="202"/>
      <c r="N206" s="202"/>
      <c r="O206" s="191"/>
      <c r="P206" s="80" t="e">
        <f t="shared" si="79"/>
        <v>#DIV/0!</v>
      </c>
      <c r="Q206" s="80" t="e">
        <f t="shared" si="80"/>
        <v>#DIV/0!</v>
      </c>
      <c r="R206" s="79" t="e">
        <f t="shared" si="81"/>
        <v>#DIV/0!</v>
      </c>
      <c r="S206" s="79" t="e">
        <f t="shared" si="81"/>
        <v>#DIV/0!</v>
      </c>
      <c r="T206" s="79"/>
      <c r="U206" s="79" t="e">
        <f t="shared" si="82"/>
        <v>#DIV/0!</v>
      </c>
      <c r="V206" s="58">
        <f t="shared" si="77"/>
        <v>0</v>
      </c>
      <c r="W206" s="46" t="s">
        <v>7</v>
      </c>
      <c r="X206" s="272" t="e">
        <f t="shared" si="83"/>
        <v>#DIV/0!</v>
      </c>
      <c r="Y206" s="196"/>
      <c r="Z206" s="196"/>
      <c r="AA206" s="196"/>
      <c r="AB206" s="279"/>
      <c r="AC206" s="279"/>
      <c r="AD206" s="279"/>
      <c r="AE206" s="279"/>
      <c r="AF206" s="279"/>
      <c r="AG206" s="279"/>
      <c r="AH206" s="279"/>
      <c r="AI206" s="51"/>
      <c r="AJ206" s="51"/>
      <c r="AK206" s="51"/>
      <c r="AL206" s="51"/>
      <c r="AM206" s="47" t="e">
        <f t="shared" si="84"/>
        <v>#DIV/0!</v>
      </c>
      <c r="AN206" s="47" t="e">
        <f t="shared" si="85"/>
        <v>#DIV/0!</v>
      </c>
      <c r="AO206" s="280"/>
      <c r="AP206" s="281"/>
      <c r="AQ206" s="135"/>
      <c r="AR206" s="58"/>
      <c r="AS206" s="212"/>
      <c r="AT206" s="282"/>
      <c r="AU206" s="282"/>
      <c r="AV206" s="282"/>
      <c r="AW206" s="282"/>
      <c r="AX206" s="282"/>
      <c r="AY206" s="282"/>
      <c r="AZ206" s="282"/>
      <c r="BA206" s="282"/>
      <c r="BB206" s="282"/>
      <c r="BC206" s="282"/>
      <c r="BD206" s="282"/>
      <c r="BE206" s="282"/>
      <c r="BF206" s="282"/>
      <c r="BG206" s="14"/>
      <c r="BH206" s="14"/>
      <c r="BI206" s="54"/>
      <c r="BJ206" s="54"/>
      <c r="BK206" s="54"/>
      <c r="BL206" s="12"/>
      <c r="BM206" s="54"/>
      <c r="BN206" s="54"/>
      <c r="BO206" s="318"/>
      <c r="BP206" s="318"/>
      <c r="BQ206" s="318"/>
      <c r="BR206" s="319"/>
      <c r="BS206" s="319"/>
      <c r="BT206" s="319"/>
      <c r="BU206" s="319"/>
      <c r="BV206" s="319"/>
      <c r="BW206" s="319"/>
      <c r="BX206" s="319"/>
      <c r="BY206" s="319"/>
    </row>
    <row r="207" spans="1:77" ht="16" hidden="1" x14ac:dyDescent="0.2">
      <c r="A207" s="46"/>
      <c r="B207" s="217"/>
      <c r="C207" s="46"/>
      <c r="D207" s="46" t="s">
        <v>7</v>
      </c>
      <c r="E207" s="46" t="e">
        <f t="shared" si="78"/>
        <v>#DIV/0!</v>
      </c>
      <c r="F207" s="202"/>
      <c r="G207" s="202"/>
      <c r="H207" s="202"/>
      <c r="I207" s="202"/>
      <c r="J207" s="202"/>
      <c r="K207" s="202"/>
      <c r="L207" s="202"/>
      <c r="M207" s="202"/>
      <c r="N207" s="202"/>
      <c r="O207" s="191"/>
      <c r="P207" s="80" t="e">
        <f t="shared" si="79"/>
        <v>#DIV/0!</v>
      </c>
      <c r="Q207" s="80" t="e">
        <f t="shared" si="80"/>
        <v>#DIV/0!</v>
      </c>
      <c r="R207" s="79" t="e">
        <f t="shared" si="81"/>
        <v>#DIV/0!</v>
      </c>
      <c r="S207" s="79" t="e">
        <f t="shared" si="81"/>
        <v>#DIV/0!</v>
      </c>
      <c r="T207" s="79"/>
      <c r="U207" s="79" t="e">
        <f t="shared" si="82"/>
        <v>#DIV/0!</v>
      </c>
      <c r="V207" s="58">
        <f t="shared" si="77"/>
        <v>0</v>
      </c>
      <c r="W207" s="46" t="s">
        <v>7</v>
      </c>
      <c r="X207" s="272" t="e">
        <f t="shared" si="83"/>
        <v>#DIV/0!</v>
      </c>
      <c r="Y207" s="196"/>
      <c r="Z207" s="196"/>
      <c r="AA207" s="196"/>
      <c r="AB207" s="279"/>
      <c r="AC207" s="279"/>
      <c r="AD207" s="279"/>
      <c r="AE207" s="279"/>
      <c r="AF207" s="279"/>
      <c r="AG207" s="279"/>
      <c r="AH207" s="279"/>
      <c r="AI207" s="51"/>
      <c r="AJ207" s="51"/>
      <c r="AK207" s="51"/>
      <c r="AL207" s="51"/>
      <c r="AM207" s="47" t="e">
        <f t="shared" si="84"/>
        <v>#DIV/0!</v>
      </c>
      <c r="AN207" s="47" t="e">
        <f t="shared" si="85"/>
        <v>#DIV/0!</v>
      </c>
      <c r="AO207" s="280"/>
      <c r="AP207" s="281"/>
      <c r="AQ207" s="135"/>
      <c r="AR207" s="58"/>
      <c r="AS207" s="212"/>
      <c r="AT207" s="282"/>
      <c r="AU207" s="282"/>
      <c r="AV207" s="282"/>
      <c r="AW207" s="282"/>
      <c r="AX207" s="282"/>
      <c r="AY207" s="282"/>
      <c r="AZ207" s="282"/>
      <c r="BA207" s="282"/>
      <c r="BB207" s="282"/>
      <c r="BC207" s="282"/>
      <c r="BD207" s="282"/>
      <c r="BE207" s="282"/>
      <c r="BF207" s="282"/>
      <c r="BG207" s="14"/>
      <c r="BH207" s="14"/>
      <c r="BI207" s="54"/>
      <c r="BJ207" s="54"/>
      <c r="BK207" s="54"/>
      <c r="BL207" s="12"/>
      <c r="BM207" s="54"/>
      <c r="BN207" s="54"/>
      <c r="BO207" s="318"/>
      <c r="BP207" s="318"/>
      <c r="BQ207" s="318"/>
      <c r="BR207" s="319"/>
      <c r="BS207" s="319"/>
      <c r="BT207" s="319"/>
      <c r="BU207" s="319"/>
      <c r="BV207" s="319"/>
      <c r="BW207" s="319"/>
      <c r="BX207" s="319"/>
      <c r="BY207" s="319"/>
    </row>
    <row r="208" spans="1:77" ht="16" hidden="1" x14ac:dyDescent="0.2">
      <c r="A208" s="46"/>
      <c r="B208" s="217"/>
      <c r="C208" s="46"/>
      <c r="D208" s="46" t="s">
        <v>7</v>
      </c>
      <c r="E208" s="46" t="e">
        <f t="shared" si="78"/>
        <v>#DIV/0!</v>
      </c>
      <c r="F208" s="202"/>
      <c r="G208" s="202"/>
      <c r="H208" s="202"/>
      <c r="I208" s="202"/>
      <c r="J208" s="202"/>
      <c r="K208" s="202"/>
      <c r="L208" s="202"/>
      <c r="M208" s="202"/>
      <c r="N208" s="202"/>
      <c r="O208" s="191"/>
      <c r="P208" s="80" t="e">
        <f t="shared" si="79"/>
        <v>#DIV/0!</v>
      </c>
      <c r="Q208" s="80" t="e">
        <f t="shared" si="80"/>
        <v>#DIV/0!</v>
      </c>
      <c r="R208" s="79" t="e">
        <f t="shared" si="81"/>
        <v>#DIV/0!</v>
      </c>
      <c r="S208" s="79" t="e">
        <f t="shared" si="81"/>
        <v>#DIV/0!</v>
      </c>
      <c r="T208" s="79"/>
      <c r="U208" s="79" t="e">
        <f t="shared" si="82"/>
        <v>#DIV/0!</v>
      </c>
      <c r="V208" s="58">
        <f t="shared" si="77"/>
        <v>0</v>
      </c>
      <c r="W208" s="46" t="s">
        <v>7</v>
      </c>
      <c r="X208" s="272" t="e">
        <f t="shared" si="83"/>
        <v>#DIV/0!</v>
      </c>
      <c r="Y208" s="196"/>
      <c r="Z208" s="196"/>
      <c r="AA208" s="196"/>
      <c r="AB208" s="279"/>
      <c r="AC208" s="279"/>
      <c r="AD208" s="279"/>
      <c r="AE208" s="279"/>
      <c r="AF208" s="279"/>
      <c r="AG208" s="279"/>
      <c r="AH208" s="279"/>
      <c r="AI208" s="51"/>
      <c r="AJ208" s="51"/>
      <c r="AK208" s="51"/>
      <c r="AL208" s="51"/>
      <c r="AM208" s="47" t="e">
        <f t="shared" si="84"/>
        <v>#DIV/0!</v>
      </c>
      <c r="AN208" s="47" t="e">
        <f t="shared" si="85"/>
        <v>#DIV/0!</v>
      </c>
      <c r="AO208" s="280"/>
      <c r="AP208" s="281"/>
      <c r="AQ208" s="135"/>
      <c r="AR208" s="58"/>
      <c r="AS208" s="212"/>
      <c r="AT208" s="282"/>
      <c r="AU208" s="282"/>
      <c r="AV208" s="282"/>
      <c r="AW208" s="282"/>
      <c r="AX208" s="282"/>
      <c r="AY208" s="282"/>
      <c r="AZ208" s="282"/>
      <c r="BA208" s="282"/>
      <c r="BB208" s="282"/>
      <c r="BC208" s="282"/>
      <c r="BD208" s="282"/>
      <c r="BE208" s="282"/>
      <c r="BF208" s="282"/>
      <c r="BG208" s="14"/>
      <c r="BH208" s="14"/>
      <c r="BI208" s="54"/>
      <c r="BJ208" s="54"/>
      <c r="BK208" s="54"/>
      <c r="BL208" s="12"/>
      <c r="BM208" s="54"/>
      <c r="BN208" s="54"/>
      <c r="BO208" s="318"/>
      <c r="BP208" s="318"/>
      <c r="BQ208" s="318"/>
      <c r="BR208" s="319"/>
      <c r="BS208" s="319"/>
      <c r="BT208" s="319"/>
      <c r="BU208" s="319"/>
      <c r="BV208" s="319"/>
      <c r="BW208" s="319"/>
      <c r="BX208" s="319"/>
      <c r="BY208" s="319"/>
    </row>
    <row r="209" spans="1:77" ht="16" hidden="1" x14ac:dyDescent="0.2">
      <c r="A209" s="46"/>
      <c r="B209" s="217"/>
      <c r="C209" s="46"/>
      <c r="D209" s="46" t="s">
        <v>7</v>
      </c>
      <c r="E209" s="46" t="e">
        <f t="shared" si="78"/>
        <v>#DIV/0!</v>
      </c>
      <c r="F209" s="202"/>
      <c r="G209" s="202"/>
      <c r="H209" s="202"/>
      <c r="I209" s="202"/>
      <c r="J209" s="202"/>
      <c r="K209" s="202"/>
      <c r="L209" s="202"/>
      <c r="M209" s="202"/>
      <c r="N209" s="202"/>
      <c r="O209" s="191"/>
      <c r="P209" s="80" t="e">
        <f t="shared" si="79"/>
        <v>#DIV/0!</v>
      </c>
      <c r="Q209" s="80" t="e">
        <f t="shared" si="80"/>
        <v>#DIV/0!</v>
      </c>
      <c r="R209" s="79" t="e">
        <f t="shared" si="81"/>
        <v>#DIV/0!</v>
      </c>
      <c r="S209" s="79" t="e">
        <f t="shared" si="81"/>
        <v>#DIV/0!</v>
      </c>
      <c r="T209" s="79"/>
      <c r="U209" s="79" t="e">
        <f t="shared" si="82"/>
        <v>#DIV/0!</v>
      </c>
      <c r="V209" s="58">
        <f t="shared" si="77"/>
        <v>0</v>
      </c>
      <c r="W209" s="46" t="s">
        <v>7</v>
      </c>
      <c r="X209" s="272" t="e">
        <f t="shared" si="83"/>
        <v>#DIV/0!</v>
      </c>
      <c r="Y209" s="196"/>
      <c r="Z209" s="196"/>
      <c r="AA209" s="196"/>
      <c r="AB209" s="279"/>
      <c r="AC209" s="279"/>
      <c r="AD209" s="279"/>
      <c r="AE209" s="279"/>
      <c r="AF209" s="279"/>
      <c r="AG209" s="279"/>
      <c r="AH209" s="279"/>
      <c r="AI209" s="51"/>
      <c r="AJ209" s="51"/>
      <c r="AK209" s="51"/>
      <c r="AL209" s="51"/>
      <c r="AM209" s="47" t="e">
        <f t="shared" si="84"/>
        <v>#DIV/0!</v>
      </c>
      <c r="AN209" s="47" t="e">
        <f t="shared" si="85"/>
        <v>#DIV/0!</v>
      </c>
      <c r="AO209" s="280"/>
      <c r="AP209" s="281"/>
      <c r="AQ209" s="135"/>
      <c r="AR209" s="58"/>
      <c r="AS209" s="212"/>
      <c r="AT209" s="282"/>
      <c r="AU209" s="282"/>
      <c r="AV209" s="282"/>
      <c r="AW209" s="282"/>
      <c r="AX209" s="282"/>
      <c r="AY209" s="282"/>
      <c r="AZ209" s="282"/>
      <c r="BA209" s="282"/>
      <c r="BB209" s="282"/>
      <c r="BC209" s="282"/>
      <c r="BD209" s="282"/>
      <c r="BE209" s="282"/>
      <c r="BF209" s="282"/>
      <c r="BG209" s="14"/>
      <c r="BH209" s="14"/>
      <c r="BI209" s="54"/>
      <c r="BJ209" s="54"/>
      <c r="BK209" s="54"/>
      <c r="BL209" s="12"/>
      <c r="BM209" s="54"/>
      <c r="BN209" s="54"/>
      <c r="BO209" s="318"/>
      <c r="BP209" s="318"/>
      <c r="BQ209" s="318"/>
      <c r="BR209" s="319"/>
      <c r="BS209" s="319"/>
      <c r="BT209" s="319"/>
      <c r="BU209" s="319"/>
      <c r="BV209" s="319"/>
      <c r="BW209" s="319"/>
      <c r="BX209" s="319"/>
      <c r="BY209" s="319"/>
    </row>
    <row r="210" spans="1:77" ht="16" hidden="1" x14ac:dyDescent="0.2">
      <c r="A210" s="46"/>
      <c r="B210" s="217"/>
      <c r="C210" s="46"/>
      <c r="D210" s="46" t="s">
        <v>7</v>
      </c>
      <c r="E210" s="46" t="e">
        <f t="shared" si="78"/>
        <v>#DIV/0!</v>
      </c>
      <c r="F210" s="202"/>
      <c r="G210" s="202"/>
      <c r="H210" s="202"/>
      <c r="I210" s="202"/>
      <c r="J210" s="202"/>
      <c r="K210" s="202"/>
      <c r="L210" s="202"/>
      <c r="M210" s="202"/>
      <c r="N210" s="202"/>
      <c r="O210" s="191"/>
      <c r="P210" s="80" t="e">
        <f t="shared" si="79"/>
        <v>#DIV/0!</v>
      </c>
      <c r="Q210" s="80" t="e">
        <f t="shared" si="80"/>
        <v>#DIV/0!</v>
      </c>
      <c r="R210" s="79" t="e">
        <f t="shared" si="81"/>
        <v>#DIV/0!</v>
      </c>
      <c r="S210" s="79" t="e">
        <f t="shared" si="81"/>
        <v>#DIV/0!</v>
      </c>
      <c r="T210" s="79"/>
      <c r="U210" s="79" t="e">
        <f t="shared" si="82"/>
        <v>#DIV/0!</v>
      </c>
      <c r="V210" s="58">
        <f t="shared" si="77"/>
        <v>0</v>
      </c>
      <c r="W210" s="46" t="s">
        <v>7</v>
      </c>
      <c r="X210" s="272" t="e">
        <f t="shared" si="83"/>
        <v>#DIV/0!</v>
      </c>
      <c r="Y210" s="196"/>
      <c r="Z210" s="196"/>
      <c r="AA210" s="196"/>
      <c r="AB210" s="279"/>
      <c r="AC210" s="279"/>
      <c r="AD210" s="279"/>
      <c r="AE210" s="279"/>
      <c r="AF210" s="279"/>
      <c r="AG210" s="279"/>
      <c r="AH210" s="279"/>
      <c r="AI210" s="51"/>
      <c r="AJ210" s="51"/>
      <c r="AK210" s="51"/>
      <c r="AL210" s="51"/>
      <c r="AM210" s="47" t="e">
        <f t="shared" si="84"/>
        <v>#DIV/0!</v>
      </c>
      <c r="AN210" s="47" t="e">
        <f t="shared" si="85"/>
        <v>#DIV/0!</v>
      </c>
      <c r="AO210" s="280"/>
      <c r="AP210" s="281"/>
      <c r="AQ210" s="135"/>
      <c r="AR210" s="58"/>
      <c r="AS210" s="212"/>
      <c r="AT210" s="282"/>
      <c r="AU210" s="282"/>
      <c r="AV210" s="282"/>
      <c r="AW210" s="282"/>
      <c r="AX210" s="282"/>
      <c r="AY210" s="282"/>
      <c r="AZ210" s="282"/>
      <c r="BA210" s="282"/>
      <c r="BB210" s="282"/>
      <c r="BC210" s="282"/>
      <c r="BD210" s="282"/>
      <c r="BE210" s="282"/>
      <c r="BF210" s="282"/>
      <c r="BG210" s="14"/>
      <c r="BH210" s="14"/>
      <c r="BI210" s="54"/>
      <c r="BJ210" s="54"/>
      <c r="BK210" s="54"/>
      <c r="BL210" s="12"/>
      <c r="BM210" s="54"/>
      <c r="BN210" s="54"/>
      <c r="BO210" s="318"/>
      <c r="BP210" s="318"/>
      <c r="BQ210" s="318"/>
      <c r="BR210" s="319"/>
      <c r="BS210" s="319"/>
      <c r="BT210" s="319"/>
      <c r="BU210" s="319"/>
      <c r="BV210" s="319"/>
      <c r="BW210" s="319"/>
      <c r="BX210" s="319"/>
      <c r="BY210" s="319"/>
    </row>
    <row r="211" spans="1:77" ht="16" hidden="1" x14ac:dyDescent="0.2">
      <c r="A211" s="46"/>
      <c r="B211" s="217"/>
      <c r="C211" s="46"/>
      <c r="D211" s="46" t="s">
        <v>7</v>
      </c>
      <c r="E211" s="46" t="e">
        <f t="shared" si="78"/>
        <v>#DIV/0!</v>
      </c>
      <c r="F211" s="202"/>
      <c r="G211" s="202"/>
      <c r="H211" s="202"/>
      <c r="I211" s="202"/>
      <c r="J211" s="202"/>
      <c r="K211" s="202"/>
      <c r="L211" s="202"/>
      <c r="M211" s="202"/>
      <c r="N211" s="202"/>
      <c r="O211" s="191"/>
      <c r="P211" s="80" t="e">
        <f t="shared" si="79"/>
        <v>#DIV/0!</v>
      </c>
      <c r="Q211" s="80" t="e">
        <f t="shared" si="80"/>
        <v>#DIV/0!</v>
      </c>
      <c r="R211" s="79" t="e">
        <f t="shared" si="81"/>
        <v>#DIV/0!</v>
      </c>
      <c r="S211" s="79" t="e">
        <f t="shared" si="81"/>
        <v>#DIV/0!</v>
      </c>
      <c r="T211" s="79"/>
      <c r="U211" s="79" t="e">
        <f t="shared" si="82"/>
        <v>#DIV/0!</v>
      </c>
      <c r="V211" s="58">
        <f t="shared" si="77"/>
        <v>0</v>
      </c>
      <c r="W211" s="46" t="s">
        <v>7</v>
      </c>
      <c r="X211" s="272" t="e">
        <f t="shared" si="83"/>
        <v>#DIV/0!</v>
      </c>
      <c r="Y211" s="196"/>
      <c r="Z211" s="196"/>
      <c r="AA211" s="196"/>
      <c r="AB211" s="279"/>
      <c r="AC211" s="279"/>
      <c r="AD211" s="279"/>
      <c r="AE211" s="279"/>
      <c r="AF211" s="279"/>
      <c r="AG211" s="279"/>
      <c r="AH211" s="279"/>
      <c r="AI211" s="51"/>
      <c r="AJ211" s="51"/>
      <c r="AK211" s="51"/>
      <c r="AL211" s="51"/>
      <c r="AM211" s="47" t="e">
        <f t="shared" si="84"/>
        <v>#DIV/0!</v>
      </c>
      <c r="AN211" s="47" t="e">
        <f t="shared" si="85"/>
        <v>#DIV/0!</v>
      </c>
      <c r="AO211" s="280"/>
      <c r="AP211" s="281"/>
      <c r="AQ211" s="135"/>
      <c r="AR211" s="58"/>
      <c r="AS211" s="212"/>
      <c r="AT211" s="282"/>
      <c r="AU211" s="282"/>
      <c r="AV211" s="282"/>
      <c r="AW211" s="282"/>
      <c r="AX211" s="282"/>
      <c r="AY211" s="282"/>
      <c r="AZ211" s="282"/>
      <c r="BA211" s="282"/>
      <c r="BB211" s="282"/>
      <c r="BC211" s="282"/>
      <c r="BD211" s="282"/>
      <c r="BE211" s="282"/>
      <c r="BF211" s="282"/>
      <c r="BG211" s="14"/>
      <c r="BH211" s="14"/>
      <c r="BI211" s="54"/>
      <c r="BJ211" s="54"/>
      <c r="BK211" s="54"/>
      <c r="BL211" s="12"/>
      <c r="BM211" s="54"/>
      <c r="BN211" s="54"/>
      <c r="BO211" s="318"/>
      <c r="BP211" s="318"/>
      <c r="BQ211" s="318"/>
      <c r="BR211" s="319"/>
      <c r="BS211" s="319"/>
      <c r="BT211" s="319"/>
      <c r="BU211" s="319"/>
      <c r="BV211" s="319"/>
      <c r="BW211" s="319"/>
      <c r="BX211" s="319"/>
      <c r="BY211" s="319"/>
    </row>
    <row r="212" spans="1:77" ht="16" hidden="1" x14ac:dyDescent="0.2">
      <c r="A212" s="46"/>
      <c r="B212" s="217"/>
      <c r="C212" s="46"/>
      <c r="D212" s="46" t="s">
        <v>7</v>
      </c>
      <c r="E212" s="46" t="e">
        <f t="shared" si="78"/>
        <v>#DIV/0!</v>
      </c>
      <c r="F212" s="202"/>
      <c r="G212" s="202"/>
      <c r="H212" s="202"/>
      <c r="I212" s="202"/>
      <c r="J212" s="202"/>
      <c r="K212" s="202"/>
      <c r="L212" s="202"/>
      <c r="M212" s="202"/>
      <c r="N212" s="202"/>
      <c r="O212" s="191"/>
      <c r="P212" s="80" t="e">
        <f t="shared" si="79"/>
        <v>#DIV/0!</v>
      </c>
      <c r="Q212" s="80" t="e">
        <f t="shared" si="80"/>
        <v>#DIV/0!</v>
      </c>
      <c r="R212" s="79" t="e">
        <f t="shared" si="81"/>
        <v>#DIV/0!</v>
      </c>
      <c r="S212" s="79" t="e">
        <f t="shared" si="81"/>
        <v>#DIV/0!</v>
      </c>
      <c r="T212" s="79"/>
      <c r="U212" s="79" t="e">
        <f t="shared" si="82"/>
        <v>#DIV/0!</v>
      </c>
      <c r="V212" s="58">
        <f t="shared" si="77"/>
        <v>0</v>
      </c>
      <c r="W212" s="46" t="s">
        <v>7</v>
      </c>
      <c r="X212" s="272" t="e">
        <f t="shared" si="83"/>
        <v>#DIV/0!</v>
      </c>
      <c r="Y212" s="196"/>
      <c r="Z212" s="196"/>
      <c r="AA212" s="196"/>
      <c r="AB212" s="279"/>
      <c r="AC212" s="279"/>
      <c r="AD212" s="279"/>
      <c r="AE212" s="279"/>
      <c r="AF212" s="279"/>
      <c r="AG212" s="279"/>
      <c r="AH212" s="279"/>
      <c r="AI212" s="51"/>
      <c r="AJ212" s="51"/>
      <c r="AK212" s="51"/>
      <c r="AL212" s="51"/>
      <c r="AM212" s="47" t="e">
        <f t="shared" si="84"/>
        <v>#DIV/0!</v>
      </c>
      <c r="AN212" s="47" t="e">
        <f t="shared" si="85"/>
        <v>#DIV/0!</v>
      </c>
      <c r="AO212" s="280"/>
      <c r="AP212" s="281"/>
      <c r="AQ212" s="135"/>
      <c r="AR212" s="58"/>
      <c r="AS212" s="212"/>
      <c r="AT212" s="282"/>
      <c r="AU212" s="282"/>
      <c r="AV212" s="282"/>
      <c r="AW212" s="282"/>
      <c r="AX212" s="282"/>
      <c r="AY212" s="282"/>
      <c r="AZ212" s="282"/>
      <c r="BA212" s="282"/>
      <c r="BB212" s="282"/>
      <c r="BC212" s="282"/>
      <c r="BD212" s="282"/>
      <c r="BE212" s="282"/>
      <c r="BF212" s="282"/>
      <c r="BG212" s="14"/>
      <c r="BH212" s="14"/>
      <c r="BI212" s="54"/>
      <c r="BJ212" s="54"/>
      <c r="BK212" s="54"/>
      <c r="BL212" s="12"/>
      <c r="BM212" s="54"/>
      <c r="BN212" s="54"/>
      <c r="BO212" s="318"/>
      <c r="BP212" s="318"/>
      <c r="BQ212" s="318"/>
      <c r="BR212" s="319"/>
      <c r="BS212" s="319"/>
      <c r="BT212" s="319"/>
      <c r="BU212" s="319"/>
      <c r="BV212" s="319"/>
      <c r="BW212" s="319"/>
      <c r="BX212" s="319"/>
      <c r="BY212" s="319"/>
    </row>
    <row r="213" spans="1:77" ht="16" hidden="1" x14ac:dyDescent="0.2">
      <c r="A213" s="46"/>
      <c r="B213" s="217"/>
      <c r="C213" s="46"/>
      <c r="D213" s="46" t="s">
        <v>7</v>
      </c>
      <c r="E213" s="46" t="e">
        <f t="shared" si="78"/>
        <v>#DIV/0!</v>
      </c>
      <c r="F213" s="202"/>
      <c r="G213" s="202"/>
      <c r="H213" s="202"/>
      <c r="I213" s="202"/>
      <c r="J213" s="202"/>
      <c r="K213" s="202"/>
      <c r="L213" s="202"/>
      <c r="M213" s="202"/>
      <c r="N213" s="202"/>
      <c r="O213" s="191"/>
      <c r="P213" s="80" t="e">
        <f t="shared" si="79"/>
        <v>#DIV/0!</v>
      </c>
      <c r="Q213" s="80" t="e">
        <f t="shared" si="80"/>
        <v>#DIV/0!</v>
      </c>
      <c r="R213" s="79" t="e">
        <f t="shared" si="81"/>
        <v>#DIV/0!</v>
      </c>
      <c r="S213" s="79" t="e">
        <f t="shared" si="81"/>
        <v>#DIV/0!</v>
      </c>
      <c r="T213" s="79"/>
      <c r="U213" s="79" t="e">
        <f t="shared" si="82"/>
        <v>#DIV/0!</v>
      </c>
      <c r="V213" s="58">
        <f t="shared" si="77"/>
        <v>0</v>
      </c>
      <c r="W213" s="46" t="s">
        <v>7</v>
      </c>
      <c r="X213" s="272" t="e">
        <f t="shared" si="83"/>
        <v>#DIV/0!</v>
      </c>
      <c r="Y213" s="196"/>
      <c r="Z213" s="196"/>
      <c r="AA213" s="196"/>
      <c r="AB213" s="279"/>
      <c r="AC213" s="279"/>
      <c r="AD213" s="279"/>
      <c r="AE213" s="279"/>
      <c r="AF213" s="279"/>
      <c r="AG213" s="279"/>
      <c r="AH213" s="279"/>
      <c r="AI213" s="51"/>
      <c r="AJ213" s="51"/>
      <c r="AK213" s="51"/>
      <c r="AL213" s="51"/>
      <c r="AM213" s="47" t="e">
        <f t="shared" si="84"/>
        <v>#DIV/0!</v>
      </c>
      <c r="AN213" s="47" t="e">
        <f t="shared" si="85"/>
        <v>#DIV/0!</v>
      </c>
      <c r="AO213" s="280"/>
      <c r="AP213" s="281"/>
      <c r="AQ213" s="135"/>
      <c r="AR213" s="58"/>
      <c r="AS213" s="212"/>
      <c r="AT213" s="282"/>
      <c r="AU213" s="282"/>
      <c r="AV213" s="282"/>
      <c r="AW213" s="282"/>
      <c r="AX213" s="282"/>
      <c r="AY213" s="282"/>
      <c r="AZ213" s="282"/>
      <c r="BA213" s="282"/>
      <c r="BB213" s="282"/>
      <c r="BC213" s="282"/>
      <c r="BD213" s="282"/>
      <c r="BE213" s="282"/>
      <c r="BF213" s="282"/>
      <c r="BG213" s="14"/>
      <c r="BH213" s="14"/>
      <c r="BI213" s="54"/>
      <c r="BJ213" s="54"/>
      <c r="BK213" s="54"/>
      <c r="BL213" s="12"/>
      <c r="BM213" s="54"/>
      <c r="BN213" s="54"/>
      <c r="BO213" s="318"/>
      <c r="BP213" s="318"/>
      <c r="BQ213" s="318"/>
      <c r="BR213" s="319"/>
      <c r="BS213" s="319"/>
      <c r="BT213" s="319"/>
      <c r="BU213" s="319"/>
      <c r="BV213" s="319"/>
      <c r="BW213" s="319"/>
      <c r="BX213" s="319"/>
      <c r="BY213" s="319"/>
    </row>
    <row r="214" spans="1:77" ht="16" hidden="1" x14ac:dyDescent="0.2">
      <c r="A214" s="46"/>
      <c r="B214" s="217"/>
      <c r="C214" s="46"/>
      <c r="D214" s="46" t="s">
        <v>7</v>
      </c>
      <c r="E214" s="46" t="e">
        <f t="shared" si="78"/>
        <v>#DIV/0!</v>
      </c>
      <c r="F214" s="202"/>
      <c r="G214" s="202"/>
      <c r="H214" s="202"/>
      <c r="I214" s="202"/>
      <c r="J214" s="202"/>
      <c r="K214" s="202"/>
      <c r="L214" s="202"/>
      <c r="M214" s="202"/>
      <c r="N214" s="202"/>
      <c r="O214" s="191"/>
      <c r="P214" s="80" t="e">
        <f t="shared" si="79"/>
        <v>#DIV/0!</v>
      </c>
      <c r="Q214" s="80" t="e">
        <f t="shared" si="80"/>
        <v>#DIV/0!</v>
      </c>
      <c r="R214" s="79" t="e">
        <f t="shared" si="81"/>
        <v>#DIV/0!</v>
      </c>
      <c r="S214" s="79" t="e">
        <f t="shared" si="81"/>
        <v>#DIV/0!</v>
      </c>
      <c r="T214" s="79"/>
      <c r="U214" s="79" t="e">
        <f t="shared" si="82"/>
        <v>#DIV/0!</v>
      </c>
      <c r="V214" s="58">
        <f t="shared" si="77"/>
        <v>0</v>
      </c>
      <c r="W214" s="46" t="s">
        <v>7</v>
      </c>
      <c r="X214" s="272" t="e">
        <f t="shared" si="83"/>
        <v>#DIV/0!</v>
      </c>
      <c r="Y214" s="196"/>
      <c r="Z214" s="196"/>
      <c r="AA214" s="196"/>
      <c r="AB214" s="279"/>
      <c r="AC214" s="279"/>
      <c r="AD214" s="279"/>
      <c r="AE214" s="279"/>
      <c r="AF214" s="279"/>
      <c r="AG214" s="279"/>
      <c r="AH214" s="279"/>
      <c r="AI214" s="51"/>
      <c r="AJ214" s="51"/>
      <c r="AK214" s="51"/>
      <c r="AL214" s="51"/>
      <c r="AM214" s="47" t="e">
        <f t="shared" si="84"/>
        <v>#DIV/0!</v>
      </c>
      <c r="AN214" s="47" t="e">
        <f t="shared" si="85"/>
        <v>#DIV/0!</v>
      </c>
      <c r="AO214" s="280"/>
      <c r="AP214" s="281"/>
      <c r="AQ214" s="135"/>
      <c r="AR214" s="58"/>
      <c r="AS214" s="212"/>
      <c r="AT214" s="282"/>
      <c r="AU214" s="282"/>
      <c r="AV214" s="282"/>
      <c r="AW214" s="282"/>
      <c r="AX214" s="282"/>
      <c r="AY214" s="282"/>
      <c r="AZ214" s="282"/>
      <c r="BA214" s="282"/>
      <c r="BB214" s="282"/>
      <c r="BC214" s="282"/>
      <c r="BD214" s="282"/>
      <c r="BE214" s="282"/>
      <c r="BF214" s="282"/>
      <c r="BG214" s="14"/>
      <c r="BH214" s="14"/>
      <c r="BI214" s="54"/>
      <c r="BJ214" s="54"/>
      <c r="BK214" s="54"/>
      <c r="BL214" s="12"/>
      <c r="BM214" s="54"/>
      <c r="BN214" s="54"/>
      <c r="BO214" s="318"/>
      <c r="BP214" s="318"/>
      <c r="BQ214" s="318"/>
      <c r="BR214" s="319"/>
      <c r="BS214" s="319"/>
      <c r="BT214" s="319"/>
      <c r="BU214" s="319"/>
      <c r="BV214" s="319"/>
      <c r="BW214" s="319"/>
      <c r="BX214" s="319"/>
      <c r="BY214" s="319"/>
    </row>
    <row r="215" spans="1:77" ht="16" hidden="1" x14ac:dyDescent="0.2">
      <c r="A215" s="46"/>
      <c r="B215" s="217"/>
      <c r="C215" s="46"/>
      <c r="D215" s="46" t="s">
        <v>7</v>
      </c>
      <c r="E215" s="46" t="e">
        <f t="shared" si="78"/>
        <v>#DIV/0!</v>
      </c>
      <c r="F215" s="202"/>
      <c r="G215" s="202"/>
      <c r="H215" s="202"/>
      <c r="I215" s="202"/>
      <c r="J215" s="202"/>
      <c r="K215" s="202"/>
      <c r="L215" s="202"/>
      <c r="M215" s="202"/>
      <c r="N215" s="202"/>
      <c r="O215" s="191"/>
      <c r="P215" s="80" t="e">
        <f t="shared" si="79"/>
        <v>#DIV/0!</v>
      </c>
      <c r="Q215" s="80" t="e">
        <f t="shared" si="80"/>
        <v>#DIV/0!</v>
      </c>
      <c r="R215" s="79" t="e">
        <f t="shared" si="81"/>
        <v>#DIV/0!</v>
      </c>
      <c r="S215" s="79" t="e">
        <f t="shared" si="81"/>
        <v>#DIV/0!</v>
      </c>
      <c r="T215" s="79"/>
      <c r="U215" s="79" t="e">
        <f t="shared" si="82"/>
        <v>#DIV/0!</v>
      </c>
      <c r="V215" s="58">
        <f t="shared" si="77"/>
        <v>0</v>
      </c>
      <c r="W215" s="46" t="s">
        <v>7</v>
      </c>
      <c r="X215" s="272" t="e">
        <f t="shared" si="83"/>
        <v>#DIV/0!</v>
      </c>
      <c r="Y215" s="196"/>
      <c r="Z215" s="196"/>
      <c r="AA215" s="196"/>
      <c r="AB215" s="279"/>
      <c r="AC215" s="279"/>
      <c r="AD215" s="279"/>
      <c r="AE215" s="279"/>
      <c r="AF215" s="279"/>
      <c r="AG215" s="279"/>
      <c r="AH215" s="279"/>
      <c r="AI215" s="51"/>
      <c r="AJ215" s="51"/>
      <c r="AK215" s="51"/>
      <c r="AL215" s="51"/>
      <c r="AM215" s="47" t="e">
        <f t="shared" si="84"/>
        <v>#DIV/0!</v>
      </c>
      <c r="AN215" s="47" t="e">
        <f t="shared" si="85"/>
        <v>#DIV/0!</v>
      </c>
      <c r="AO215" s="280"/>
      <c r="AP215" s="281"/>
      <c r="AQ215" s="135"/>
      <c r="AR215" s="58"/>
      <c r="AS215" s="212"/>
      <c r="AT215" s="282"/>
      <c r="AU215" s="282"/>
      <c r="AV215" s="282"/>
      <c r="AW215" s="282"/>
      <c r="AX215" s="282"/>
      <c r="AY215" s="282"/>
      <c r="AZ215" s="282"/>
      <c r="BA215" s="282"/>
      <c r="BB215" s="282"/>
      <c r="BC215" s="282"/>
      <c r="BD215" s="282"/>
      <c r="BE215" s="282"/>
      <c r="BF215" s="282"/>
      <c r="BG215" s="14"/>
      <c r="BH215" s="14"/>
      <c r="BI215" s="54"/>
      <c r="BJ215" s="54"/>
      <c r="BK215" s="54"/>
      <c r="BL215" s="12"/>
      <c r="BM215" s="54"/>
      <c r="BN215" s="54"/>
      <c r="BO215" s="318"/>
      <c r="BP215" s="318"/>
      <c r="BQ215" s="318"/>
      <c r="BR215" s="319"/>
      <c r="BS215" s="319"/>
      <c r="BT215" s="319"/>
      <c r="BU215" s="319"/>
      <c r="BV215" s="319"/>
      <c r="BW215" s="319"/>
      <c r="BX215" s="319"/>
      <c r="BY215" s="319"/>
    </row>
    <row r="216" spans="1:77" ht="16" hidden="1" x14ac:dyDescent="0.2">
      <c r="A216" s="46"/>
      <c r="B216" s="217"/>
      <c r="C216" s="46"/>
      <c r="D216" s="46" t="s">
        <v>7</v>
      </c>
      <c r="E216" s="46" t="e">
        <f t="shared" si="78"/>
        <v>#DIV/0!</v>
      </c>
      <c r="F216" s="202"/>
      <c r="G216" s="202"/>
      <c r="H216" s="202"/>
      <c r="I216" s="202"/>
      <c r="J216" s="202"/>
      <c r="K216" s="202"/>
      <c r="L216" s="202"/>
      <c r="M216" s="202"/>
      <c r="N216" s="202"/>
      <c r="O216" s="191"/>
      <c r="P216" s="80" t="e">
        <f t="shared" si="79"/>
        <v>#DIV/0!</v>
      </c>
      <c r="Q216" s="80" t="e">
        <f t="shared" si="80"/>
        <v>#DIV/0!</v>
      </c>
      <c r="R216" s="79" t="e">
        <f t="shared" si="81"/>
        <v>#DIV/0!</v>
      </c>
      <c r="S216" s="79" t="e">
        <f t="shared" si="81"/>
        <v>#DIV/0!</v>
      </c>
      <c r="T216" s="79"/>
      <c r="U216" s="79" t="e">
        <f t="shared" si="82"/>
        <v>#DIV/0!</v>
      </c>
      <c r="V216" s="58">
        <f t="shared" si="77"/>
        <v>0</v>
      </c>
      <c r="W216" s="46" t="s">
        <v>7</v>
      </c>
      <c r="X216" s="272" t="e">
        <f t="shared" si="83"/>
        <v>#DIV/0!</v>
      </c>
      <c r="Y216" s="196"/>
      <c r="Z216" s="196"/>
      <c r="AA216" s="196"/>
      <c r="AB216" s="279"/>
      <c r="AC216" s="279"/>
      <c r="AD216" s="279"/>
      <c r="AE216" s="279"/>
      <c r="AF216" s="279"/>
      <c r="AG216" s="279"/>
      <c r="AH216" s="279"/>
      <c r="AI216" s="51"/>
      <c r="AJ216" s="51"/>
      <c r="AK216" s="51"/>
      <c r="AL216" s="51"/>
      <c r="AM216" s="47" t="e">
        <f t="shared" si="84"/>
        <v>#DIV/0!</v>
      </c>
      <c r="AN216" s="47" t="e">
        <f t="shared" si="85"/>
        <v>#DIV/0!</v>
      </c>
      <c r="AO216" s="280"/>
      <c r="AP216" s="281"/>
      <c r="AQ216" s="135"/>
      <c r="AR216" s="58"/>
      <c r="AS216" s="212"/>
      <c r="AT216" s="282"/>
      <c r="AU216" s="282"/>
      <c r="AV216" s="282"/>
      <c r="AW216" s="282"/>
      <c r="AX216" s="282"/>
      <c r="AY216" s="282"/>
      <c r="AZ216" s="282"/>
      <c r="BA216" s="282"/>
      <c r="BB216" s="282"/>
      <c r="BC216" s="282"/>
      <c r="BD216" s="282"/>
      <c r="BE216" s="282"/>
      <c r="BF216" s="282"/>
      <c r="BG216" s="14"/>
      <c r="BH216" s="14"/>
      <c r="BI216" s="54"/>
      <c r="BJ216" s="54"/>
      <c r="BK216" s="54"/>
      <c r="BL216" s="12"/>
      <c r="BM216" s="54"/>
      <c r="BN216" s="54"/>
      <c r="BO216" s="318"/>
      <c r="BP216" s="318"/>
      <c r="BQ216" s="318"/>
      <c r="BR216" s="319"/>
      <c r="BS216" s="319"/>
      <c r="BT216" s="319"/>
      <c r="BU216" s="319"/>
      <c r="BV216" s="319"/>
      <c r="BW216" s="319"/>
      <c r="BX216" s="319"/>
      <c r="BY216" s="319"/>
    </row>
    <row r="217" spans="1:77" ht="16" hidden="1" x14ac:dyDescent="0.2">
      <c r="A217" s="46"/>
      <c r="B217" s="217"/>
      <c r="C217" s="46"/>
      <c r="D217" s="46" t="s">
        <v>7</v>
      </c>
      <c r="E217" s="46" t="e">
        <f t="shared" si="78"/>
        <v>#DIV/0!</v>
      </c>
      <c r="F217" s="202"/>
      <c r="G217" s="202"/>
      <c r="H217" s="202"/>
      <c r="I217" s="202"/>
      <c r="J217" s="202"/>
      <c r="K217" s="202"/>
      <c r="L217" s="202"/>
      <c r="M217" s="202"/>
      <c r="N217" s="202"/>
      <c r="O217" s="191"/>
      <c r="P217" s="80" t="e">
        <f t="shared" si="79"/>
        <v>#DIV/0!</v>
      </c>
      <c r="Q217" s="80" t="e">
        <f t="shared" si="80"/>
        <v>#DIV/0!</v>
      </c>
      <c r="R217" s="79" t="e">
        <f t="shared" si="81"/>
        <v>#DIV/0!</v>
      </c>
      <c r="S217" s="79" t="e">
        <f t="shared" si="81"/>
        <v>#DIV/0!</v>
      </c>
      <c r="T217" s="79"/>
      <c r="U217" s="79" t="e">
        <f t="shared" si="82"/>
        <v>#DIV/0!</v>
      </c>
      <c r="V217" s="58">
        <f t="shared" si="77"/>
        <v>0</v>
      </c>
      <c r="W217" s="46" t="s">
        <v>7</v>
      </c>
      <c r="X217" s="272" t="e">
        <f t="shared" si="83"/>
        <v>#DIV/0!</v>
      </c>
      <c r="Y217" s="196"/>
      <c r="Z217" s="196"/>
      <c r="AA217" s="196"/>
      <c r="AB217" s="279"/>
      <c r="AC217" s="279"/>
      <c r="AD217" s="279"/>
      <c r="AE217" s="279"/>
      <c r="AF217" s="279"/>
      <c r="AG217" s="279"/>
      <c r="AH217" s="279"/>
      <c r="AI217" s="51"/>
      <c r="AJ217" s="51"/>
      <c r="AK217" s="51"/>
      <c r="AL217" s="51"/>
      <c r="AM217" s="47" t="e">
        <f t="shared" si="84"/>
        <v>#DIV/0!</v>
      </c>
      <c r="AN217" s="47" t="e">
        <f t="shared" si="85"/>
        <v>#DIV/0!</v>
      </c>
      <c r="AO217" s="280"/>
      <c r="AP217" s="281"/>
      <c r="AQ217" s="135"/>
      <c r="AR217" s="58"/>
      <c r="AS217" s="212"/>
      <c r="AT217" s="282"/>
      <c r="AU217" s="282"/>
      <c r="AV217" s="282"/>
      <c r="AW217" s="282"/>
      <c r="AX217" s="282"/>
      <c r="AY217" s="282"/>
      <c r="AZ217" s="282"/>
      <c r="BA217" s="282"/>
      <c r="BB217" s="282"/>
      <c r="BC217" s="282"/>
      <c r="BD217" s="282"/>
      <c r="BE217" s="282"/>
      <c r="BF217" s="282"/>
      <c r="BG217" s="14"/>
      <c r="BH217" s="14"/>
      <c r="BI217" s="54"/>
      <c r="BJ217" s="54"/>
      <c r="BK217" s="54"/>
      <c r="BL217" s="12"/>
      <c r="BM217" s="54"/>
      <c r="BN217" s="54"/>
      <c r="BO217" s="318"/>
      <c r="BP217" s="318"/>
      <c r="BQ217" s="318"/>
      <c r="BR217" s="319"/>
      <c r="BS217" s="319"/>
      <c r="BT217" s="319"/>
      <c r="BU217" s="319"/>
      <c r="BV217" s="319"/>
      <c r="BW217" s="319"/>
      <c r="BX217" s="319"/>
      <c r="BY217" s="319"/>
    </row>
    <row r="218" spans="1:77" ht="16" hidden="1" x14ac:dyDescent="0.2">
      <c r="A218" s="46"/>
      <c r="B218" s="217"/>
      <c r="C218" s="46"/>
      <c r="D218" s="46" t="s">
        <v>7</v>
      </c>
      <c r="E218" s="46" t="e">
        <f t="shared" si="78"/>
        <v>#DIV/0!</v>
      </c>
      <c r="F218" s="202"/>
      <c r="G218" s="202"/>
      <c r="H218" s="202"/>
      <c r="I218" s="202"/>
      <c r="J218" s="202"/>
      <c r="K218" s="202"/>
      <c r="L218" s="202"/>
      <c r="M218" s="202"/>
      <c r="N218" s="202"/>
      <c r="O218" s="191"/>
      <c r="P218" s="80" t="e">
        <f t="shared" si="79"/>
        <v>#DIV/0!</v>
      </c>
      <c r="Q218" s="80" t="e">
        <f t="shared" si="80"/>
        <v>#DIV/0!</v>
      </c>
      <c r="R218" s="79" t="e">
        <f t="shared" si="81"/>
        <v>#DIV/0!</v>
      </c>
      <c r="S218" s="79" t="e">
        <f t="shared" si="81"/>
        <v>#DIV/0!</v>
      </c>
      <c r="T218" s="79"/>
      <c r="U218" s="79" t="e">
        <f t="shared" si="82"/>
        <v>#DIV/0!</v>
      </c>
      <c r="V218" s="58">
        <f t="shared" si="77"/>
        <v>0</v>
      </c>
      <c r="W218" s="46" t="s">
        <v>7</v>
      </c>
      <c r="X218" s="272" t="e">
        <f t="shared" si="83"/>
        <v>#DIV/0!</v>
      </c>
      <c r="Y218" s="196"/>
      <c r="Z218" s="196"/>
      <c r="AA218" s="196"/>
      <c r="AB218" s="279"/>
      <c r="AC218" s="279"/>
      <c r="AD218" s="279"/>
      <c r="AE218" s="279"/>
      <c r="AF218" s="279"/>
      <c r="AG218" s="279"/>
      <c r="AH218" s="279"/>
      <c r="AI218" s="51"/>
      <c r="AJ218" s="51"/>
      <c r="AK218" s="51"/>
      <c r="AL218" s="51"/>
      <c r="AM218" s="47" t="e">
        <f t="shared" si="84"/>
        <v>#DIV/0!</v>
      </c>
      <c r="AN218" s="47" t="e">
        <f t="shared" si="85"/>
        <v>#DIV/0!</v>
      </c>
      <c r="AO218" s="280"/>
      <c r="AP218" s="281"/>
      <c r="AQ218" s="135"/>
      <c r="AR218" s="58"/>
      <c r="AS218" s="212"/>
      <c r="AT218" s="282"/>
      <c r="AU218" s="282"/>
      <c r="AV218" s="282"/>
      <c r="AW218" s="282"/>
      <c r="AX218" s="282"/>
      <c r="AY218" s="282"/>
      <c r="AZ218" s="282"/>
      <c r="BA218" s="282"/>
      <c r="BB218" s="282"/>
      <c r="BC218" s="282"/>
      <c r="BD218" s="282"/>
      <c r="BE218" s="282"/>
      <c r="BF218" s="282"/>
      <c r="BG218" s="14"/>
      <c r="BH218" s="14"/>
      <c r="BI218" s="54"/>
      <c r="BJ218" s="54"/>
      <c r="BK218" s="54"/>
      <c r="BL218" s="12"/>
      <c r="BM218" s="54"/>
      <c r="BN218" s="54"/>
      <c r="BO218" s="318"/>
      <c r="BP218" s="318"/>
      <c r="BQ218" s="318"/>
      <c r="BR218" s="319"/>
      <c r="BS218" s="319"/>
      <c r="BT218" s="319"/>
      <c r="BU218" s="319"/>
      <c r="BV218" s="319"/>
      <c r="BW218" s="319"/>
      <c r="BX218" s="319"/>
      <c r="BY218" s="319"/>
    </row>
    <row r="219" spans="1:77" ht="16" hidden="1" x14ac:dyDescent="0.2">
      <c r="A219" s="46"/>
      <c r="B219" s="217"/>
      <c r="C219" s="46"/>
      <c r="D219" s="46" t="s">
        <v>7</v>
      </c>
      <c r="E219" s="46" t="e">
        <f t="shared" si="78"/>
        <v>#DIV/0!</v>
      </c>
      <c r="F219" s="202"/>
      <c r="G219" s="202"/>
      <c r="H219" s="202"/>
      <c r="I219" s="202"/>
      <c r="J219" s="202"/>
      <c r="K219" s="202"/>
      <c r="L219" s="202"/>
      <c r="M219" s="202"/>
      <c r="N219" s="202"/>
      <c r="O219" s="191"/>
      <c r="P219" s="80" t="e">
        <f t="shared" si="79"/>
        <v>#DIV/0!</v>
      </c>
      <c r="Q219" s="80" t="e">
        <f t="shared" si="80"/>
        <v>#DIV/0!</v>
      </c>
      <c r="R219" s="79" t="e">
        <f t="shared" si="81"/>
        <v>#DIV/0!</v>
      </c>
      <c r="S219" s="79" t="e">
        <f t="shared" si="81"/>
        <v>#DIV/0!</v>
      </c>
      <c r="T219" s="79"/>
      <c r="U219" s="79" t="e">
        <f t="shared" si="82"/>
        <v>#DIV/0!</v>
      </c>
      <c r="V219" s="58">
        <f t="shared" si="77"/>
        <v>0</v>
      </c>
      <c r="W219" s="46" t="s">
        <v>7</v>
      </c>
      <c r="X219" s="272" t="e">
        <f t="shared" si="83"/>
        <v>#DIV/0!</v>
      </c>
      <c r="Y219" s="196"/>
      <c r="Z219" s="196"/>
      <c r="AA219" s="196"/>
      <c r="AB219" s="279"/>
      <c r="AC219" s="279"/>
      <c r="AD219" s="279"/>
      <c r="AE219" s="279"/>
      <c r="AF219" s="279"/>
      <c r="AG219" s="279"/>
      <c r="AH219" s="279"/>
      <c r="AI219" s="51"/>
      <c r="AJ219" s="51"/>
      <c r="AK219" s="51"/>
      <c r="AL219" s="51"/>
      <c r="AM219" s="47" t="e">
        <f t="shared" si="84"/>
        <v>#DIV/0!</v>
      </c>
      <c r="AN219" s="47" t="e">
        <f t="shared" si="85"/>
        <v>#DIV/0!</v>
      </c>
      <c r="AO219" s="280"/>
      <c r="AP219" s="281"/>
      <c r="AQ219" s="135"/>
      <c r="AR219" s="58"/>
      <c r="AS219" s="212"/>
      <c r="AT219" s="282"/>
      <c r="AU219" s="282"/>
      <c r="AV219" s="282"/>
      <c r="AW219" s="282"/>
      <c r="AX219" s="282"/>
      <c r="AY219" s="282"/>
      <c r="AZ219" s="282"/>
      <c r="BA219" s="282"/>
      <c r="BB219" s="282"/>
      <c r="BC219" s="282"/>
      <c r="BD219" s="282"/>
      <c r="BE219" s="282"/>
      <c r="BF219" s="282"/>
      <c r="BG219" s="14"/>
      <c r="BH219" s="14"/>
      <c r="BI219" s="54"/>
      <c r="BJ219" s="54"/>
      <c r="BK219" s="54"/>
      <c r="BL219" s="12"/>
      <c r="BM219" s="54"/>
      <c r="BN219" s="54"/>
      <c r="BO219" s="318"/>
      <c r="BP219" s="318"/>
      <c r="BQ219" s="318"/>
      <c r="BR219" s="319"/>
      <c r="BS219" s="319"/>
      <c r="BT219" s="319"/>
      <c r="BU219" s="319"/>
      <c r="BV219" s="319"/>
      <c r="BW219" s="319"/>
      <c r="BX219" s="319"/>
      <c r="BY219" s="319"/>
    </row>
    <row r="220" spans="1:77" ht="16" hidden="1" x14ac:dyDescent="0.2">
      <c r="A220" s="46"/>
      <c r="B220" s="217"/>
      <c r="C220" s="46"/>
      <c r="D220" s="46" t="s">
        <v>7</v>
      </c>
      <c r="E220" s="46" t="e">
        <f t="shared" si="78"/>
        <v>#DIV/0!</v>
      </c>
      <c r="F220" s="202"/>
      <c r="G220" s="202"/>
      <c r="H220" s="202"/>
      <c r="I220" s="202"/>
      <c r="J220" s="202"/>
      <c r="K220" s="202"/>
      <c r="L220" s="202"/>
      <c r="M220" s="202"/>
      <c r="N220" s="202"/>
      <c r="O220" s="191"/>
      <c r="P220" s="80" t="e">
        <f t="shared" si="79"/>
        <v>#DIV/0!</v>
      </c>
      <c r="Q220" s="80" t="e">
        <f t="shared" si="80"/>
        <v>#DIV/0!</v>
      </c>
      <c r="R220" s="79" t="e">
        <f t="shared" si="81"/>
        <v>#DIV/0!</v>
      </c>
      <c r="S220" s="79" t="e">
        <f t="shared" si="81"/>
        <v>#DIV/0!</v>
      </c>
      <c r="T220" s="79"/>
      <c r="U220" s="79" t="e">
        <f t="shared" si="82"/>
        <v>#DIV/0!</v>
      </c>
      <c r="V220" s="58">
        <f t="shared" si="77"/>
        <v>0</v>
      </c>
      <c r="W220" s="46" t="s">
        <v>7</v>
      </c>
      <c r="X220" s="272" t="e">
        <f t="shared" si="83"/>
        <v>#DIV/0!</v>
      </c>
      <c r="Y220" s="196"/>
      <c r="Z220" s="196"/>
      <c r="AA220" s="196"/>
      <c r="AB220" s="279"/>
      <c r="AC220" s="279"/>
      <c r="AD220" s="279"/>
      <c r="AE220" s="279"/>
      <c r="AF220" s="279"/>
      <c r="AG220" s="279"/>
      <c r="AH220" s="279"/>
      <c r="AI220" s="51"/>
      <c r="AJ220" s="51"/>
      <c r="AK220" s="51"/>
      <c r="AL220" s="51"/>
      <c r="AM220" s="47" t="e">
        <f t="shared" si="84"/>
        <v>#DIV/0!</v>
      </c>
      <c r="AN220" s="47" t="e">
        <f t="shared" si="85"/>
        <v>#DIV/0!</v>
      </c>
      <c r="AO220" s="280"/>
      <c r="AP220" s="281"/>
      <c r="AQ220" s="135"/>
      <c r="AR220" s="58"/>
      <c r="AS220" s="212"/>
      <c r="AT220" s="282"/>
      <c r="AU220" s="282"/>
      <c r="AV220" s="282"/>
      <c r="AW220" s="282"/>
      <c r="AX220" s="282"/>
      <c r="AY220" s="282"/>
      <c r="AZ220" s="282"/>
      <c r="BA220" s="282"/>
      <c r="BB220" s="282"/>
      <c r="BC220" s="282"/>
      <c r="BD220" s="282"/>
      <c r="BE220" s="282"/>
      <c r="BF220" s="282"/>
      <c r="BG220" s="14"/>
      <c r="BH220" s="14"/>
      <c r="BI220" s="54"/>
      <c r="BJ220" s="54"/>
      <c r="BK220" s="54"/>
      <c r="BL220" s="12"/>
      <c r="BM220" s="54"/>
      <c r="BN220" s="54"/>
      <c r="BO220" s="318"/>
      <c r="BP220" s="318"/>
      <c r="BQ220" s="318"/>
      <c r="BR220" s="319"/>
      <c r="BS220" s="319"/>
      <c r="BT220" s="319"/>
      <c r="BU220" s="319"/>
      <c r="BV220" s="319"/>
      <c r="BW220" s="319"/>
      <c r="BX220" s="319"/>
      <c r="BY220" s="319"/>
    </row>
    <row r="221" spans="1:77" ht="16" hidden="1" x14ac:dyDescent="0.2">
      <c r="A221" s="46"/>
      <c r="B221" s="217"/>
      <c r="C221" s="46"/>
      <c r="D221" s="46" t="s">
        <v>7</v>
      </c>
      <c r="E221" s="46" t="e">
        <f t="shared" si="78"/>
        <v>#DIV/0!</v>
      </c>
      <c r="F221" s="202"/>
      <c r="G221" s="202"/>
      <c r="H221" s="202"/>
      <c r="I221" s="202"/>
      <c r="J221" s="202"/>
      <c r="K221" s="202"/>
      <c r="L221" s="202"/>
      <c r="M221" s="202"/>
      <c r="N221" s="202"/>
      <c r="O221" s="191"/>
      <c r="P221" s="80" t="e">
        <f t="shared" si="79"/>
        <v>#DIV/0!</v>
      </c>
      <c r="Q221" s="80" t="e">
        <f t="shared" si="80"/>
        <v>#DIV/0!</v>
      </c>
      <c r="R221" s="79" t="e">
        <f t="shared" si="81"/>
        <v>#DIV/0!</v>
      </c>
      <c r="S221" s="79" t="e">
        <f t="shared" si="81"/>
        <v>#DIV/0!</v>
      </c>
      <c r="T221" s="79"/>
      <c r="U221" s="79" t="e">
        <f t="shared" si="82"/>
        <v>#DIV/0!</v>
      </c>
      <c r="V221" s="58">
        <f t="shared" si="77"/>
        <v>0</v>
      </c>
      <c r="W221" s="46" t="s">
        <v>7</v>
      </c>
      <c r="X221" s="272" t="e">
        <f t="shared" si="83"/>
        <v>#DIV/0!</v>
      </c>
      <c r="Y221" s="196"/>
      <c r="Z221" s="196"/>
      <c r="AA221" s="196"/>
      <c r="AB221" s="279"/>
      <c r="AC221" s="279"/>
      <c r="AD221" s="279"/>
      <c r="AE221" s="279"/>
      <c r="AF221" s="279"/>
      <c r="AG221" s="279"/>
      <c r="AH221" s="279"/>
      <c r="AI221" s="51"/>
      <c r="AJ221" s="51"/>
      <c r="AK221" s="51"/>
      <c r="AL221" s="51"/>
      <c r="AM221" s="47" t="e">
        <f t="shared" si="84"/>
        <v>#DIV/0!</v>
      </c>
      <c r="AN221" s="47" t="e">
        <f t="shared" si="85"/>
        <v>#DIV/0!</v>
      </c>
      <c r="AO221" s="280"/>
      <c r="AP221" s="281"/>
      <c r="AQ221" s="135"/>
      <c r="AR221" s="58"/>
      <c r="AS221" s="212"/>
      <c r="AT221" s="282"/>
      <c r="AU221" s="282"/>
      <c r="AV221" s="282"/>
      <c r="AW221" s="282"/>
      <c r="AX221" s="282"/>
      <c r="AY221" s="282"/>
      <c r="AZ221" s="282"/>
      <c r="BA221" s="282"/>
      <c r="BB221" s="282"/>
      <c r="BC221" s="282"/>
      <c r="BD221" s="282"/>
      <c r="BE221" s="282"/>
      <c r="BF221" s="282"/>
      <c r="BG221" s="14"/>
      <c r="BH221" s="14"/>
      <c r="BI221" s="54"/>
      <c r="BJ221" s="54"/>
      <c r="BK221" s="54"/>
      <c r="BL221" s="12"/>
      <c r="BM221" s="54"/>
      <c r="BN221" s="54"/>
      <c r="BO221" s="318"/>
      <c r="BP221" s="318"/>
      <c r="BQ221" s="318"/>
      <c r="BR221" s="319"/>
      <c r="BS221" s="319"/>
      <c r="BT221" s="319"/>
      <c r="BU221" s="319"/>
      <c r="BV221" s="319"/>
      <c r="BW221" s="319"/>
      <c r="BX221" s="319"/>
      <c r="BY221" s="319"/>
    </row>
    <row r="222" spans="1:77" ht="16" hidden="1" x14ac:dyDescent="0.2">
      <c r="A222" s="46"/>
      <c r="B222" s="217"/>
      <c r="C222" s="46"/>
      <c r="D222" s="46" t="s">
        <v>7</v>
      </c>
      <c r="E222" s="46" t="e">
        <f t="shared" si="78"/>
        <v>#DIV/0!</v>
      </c>
      <c r="F222" s="202"/>
      <c r="G222" s="202"/>
      <c r="H222" s="202"/>
      <c r="I222" s="202"/>
      <c r="J222" s="202"/>
      <c r="K222" s="202"/>
      <c r="L222" s="202"/>
      <c r="M222" s="202"/>
      <c r="N222" s="202"/>
      <c r="O222" s="191"/>
      <c r="P222" s="80" t="e">
        <f t="shared" si="79"/>
        <v>#DIV/0!</v>
      </c>
      <c r="Q222" s="80" t="e">
        <f t="shared" si="80"/>
        <v>#DIV/0!</v>
      </c>
      <c r="R222" s="79" t="e">
        <f t="shared" si="81"/>
        <v>#DIV/0!</v>
      </c>
      <c r="S222" s="79" t="e">
        <f t="shared" si="81"/>
        <v>#DIV/0!</v>
      </c>
      <c r="T222" s="79"/>
      <c r="U222" s="79" t="e">
        <f t="shared" si="82"/>
        <v>#DIV/0!</v>
      </c>
      <c r="V222" s="58">
        <f t="shared" si="77"/>
        <v>0</v>
      </c>
      <c r="W222" s="46" t="s">
        <v>7</v>
      </c>
      <c r="X222" s="272" t="e">
        <f t="shared" si="83"/>
        <v>#DIV/0!</v>
      </c>
      <c r="Y222" s="196"/>
      <c r="Z222" s="196"/>
      <c r="AA222" s="196"/>
      <c r="AB222" s="279"/>
      <c r="AC222" s="279"/>
      <c r="AD222" s="279"/>
      <c r="AE222" s="279"/>
      <c r="AF222" s="279"/>
      <c r="AG222" s="279"/>
      <c r="AH222" s="279"/>
      <c r="AI222" s="51"/>
      <c r="AJ222" s="51"/>
      <c r="AK222" s="51"/>
      <c r="AL222" s="51"/>
      <c r="AM222" s="47" t="e">
        <f t="shared" si="84"/>
        <v>#DIV/0!</v>
      </c>
      <c r="AN222" s="47" t="e">
        <f t="shared" si="85"/>
        <v>#DIV/0!</v>
      </c>
      <c r="AO222" s="280"/>
      <c r="AP222" s="281"/>
      <c r="AQ222" s="135"/>
      <c r="AR222" s="58"/>
      <c r="AS222" s="212"/>
      <c r="AT222" s="282"/>
      <c r="AU222" s="282"/>
      <c r="AV222" s="282"/>
      <c r="AW222" s="282"/>
      <c r="AX222" s="282"/>
      <c r="AY222" s="282"/>
      <c r="AZ222" s="282"/>
      <c r="BA222" s="282"/>
      <c r="BB222" s="282"/>
      <c r="BC222" s="282"/>
      <c r="BD222" s="282"/>
      <c r="BE222" s="282"/>
      <c r="BF222" s="282"/>
      <c r="BG222" s="14"/>
      <c r="BH222" s="14"/>
      <c r="BI222" s="54"/>
      <c r="BJ222" s="54"/>
      <c r="BK222" s="54"/>
      <c r="BL222" s="12"/>
      <c r="BM222" s="54"/>
      <c r="BN222" s="54"/>
      <c r="BO222" s="318"/>
      <c r="BP222" s="318"/>
      <c r="BQ222" s="318"/>
      <c r="BR222" s="319"/>
      <c r="BS222" s="319"/>
      <c r="BT222" s="319"/>
      <c r="BU222" s="319"/>
      <c r="BV222" s="319"/>
      <c r="BW222" s="319"/>
      <c r="BX222" s="319"/>
      <c r="BY222" s="319"/>
    </row>
    <row r="223" spans="1:77" x14ac:dyDescent="0.2">
      <c r="A223" s="326"/>
      <c r="B223" s="327"/>
      <c r="C223" s="323"/>
      <c r="D223" s="49"/>
      <c r="E223" s="49"/>
      <c r="F223" s="327"/>
      <c r="G223" s="323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328"/>
      <c r="BK223" s="49"/>
      <c r="BL223" s="49"/>
      <c r="BM223" s="49"/>
      <c r="BN223" s="49"/>
      <c r="BO223" s="49"/>
      <c r="BP223" s="49"/>
      <c r="BQ223" s="49"/>
    </row>
    <row r="224" spans="1:77" x14ac:dyDescent="0.2">
      <c r="F224"/>
      <c r="G224"/>
      <c r="H224"/>
      <c r="I224"/>
    </row>
    <row r="225" spans="1:80" x14ac:dyDescent="0.2">
      <c r="F225"/>
      <c r="G225"/>
      <c r="H225"/>
      <c r="I225"/>
    </row>
    <row r="226" spans="1:80" x14ac:dyDescent="0.2">
      <c r="F226"/>
      <c r="G226"/>
      <c r="H226"/>
      <c r="I226"/>
    </row>
    <row r="227" spans="1:80" x14ac:dyDescent="0.2">
      <c r="F227"/>
      <c r="G227"/>
      <c r="H227"/>
      <c r="I227"/>
    </row>
    <row r="228" spans="1:80" x14ac:dyDescent="0.2">
      <c r="F228"/>
      <c r="G228"/>
      <c r="H228"/>
      <c r="I228"/>
    </row>
    <row r="229" spans="1:80" x14ac:dyDescent="0.2">
      <c r="F229"/>
      <c r="G229"/>
      <c r="H229"/>
      <c r="I229"/>
    </row>
    <row r="230" spans="1:80" x14ac:dyDescent="0.2">
      <c r="F230"/>
      <c r="G230"/>
      <c r="H230"/>
      <c r="I230"/>
    </row>
    <row r="231" spans="1:80" ht="16" thickBot="1" x14ac:dyDescent="0.25">
      <c r="A231" s="326"/>
      <c r="B231" s="327"/>
      <c r="C231" s="323"/>
      <c r="D231" s="49"/>
      <c r="E231" s="49"/>
      <c r="F231" s="327"/>
      <c r="G231" s="323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328"/>
      <c r="BK231" s="49"/>
      <c r="BL231" s="49"/>
      <c r="BM231" s="49"/>
      <c r="BN231" s="49"/>
      <c r="BO231" s="49"/>
      <c r="BP231" s="49"/>
      <c r="BQ231" s="49"/>
    </row>
    <row r="232" spans="1:80" ht="69" thickBot="1" x14ac:dyDescent="0.25">
      <c r="A232" s="299" t="s">
        <v>61</v>
      </c>
      <c r="B232" s="300"/>
      <c r="C232" s="301" t="s">
        <v>2</v>
      </c>
      <c r="D232" s="301" t="s">
        <v>6</v>
      </c>
      <c r="E232" s="300" t="s">
        <v>97</v>
      </c>
      <c r="F232" s="501" t="s">
        <v>62</v>
      </c>
      <c r="G232" s="501"/>
      <c r="H232" s="501"/>
      <c r="I232" s="501"/>
      <c r="J232" s="501"/>
      <c r="K232" s="501"/>
      <c r="L232" s="501"/>
      <c r="M232" s="501"/>
      <c r="N232" s="501"/>
      <c r="O232" s="501"/>
      <c r="P232" s="399" t="s">
        <v>95</v>
      </c>
      <c r="Q232" s="399" t="s">
        <v>96</v>
      </c>
      <c r="R232" s="399" t="s">
        <v>51</v>
      </c>
      <c r="S232" s="400" t="s">
        <v>55</v>
      </c>
      <c r="T232" s="400" t="s">
        <v>128</v>
      </c>
      <c r="U232" s="400" t="s">
        <v>129</v>
      </c>
      <c r="V232" s="300" t="s">
        <v>61</v>
      </c>
      <c r="W232" s="301" t="s">
        <v>6</v>
      </c>
      <c r="X232" s="300" t="s">
        <v>97</v>
      </c>
      <c r="Y232" s="500" t="s">
        <v>5</v>
      </c>
      <c r="Z232" s="500"/>
      <c r="AA232" s="500"/>
      <c r="AB232" s="500"/>
      <c r="AC232" s="500"/>
      <c r="AD232" s="500"/>
      <c r="AE232" s="500"/>
      <c r="AF232" s="500"/>
      <c r="AG232" s="500"/>
      <c r="AH232" s="500"/>
      <c r="AI232" s="500"/>
      <c r="AJ232" s="500"/>
      <c r="AK232" s="500"/>
      <c r="AL232" s="500"/>
      <c r="AM232" s="304" t="s">
        <v>53</v>
      </c>
      <c r="AN232" s="305" t="s">
        <v>45</v>
      </c>
      <c r="AO232" s="306" t="s">
        <v>133</v>
      </c>
      <c r="AP232" s="306" t="s">
        <v>131</v>
      </c>
      <c r="AQ232" s="306" t="s">
        <v>132</v>
      </c>
      <c r="AR232" s="300" t="s">
        <v>61</v>
      </c>
      <c r="AS232" s="301" t="s">
        <v>6</v>
      </c>
      <c r="AT232" s="498" t="s">
        <v>80</v>
      </c>
      <c r="AU232" s="498"/>
      <c r="AV232" s="498"/>
      <c r="AW232" s="498"/>
      <c r="AX232" s="498"/>
      <c r="AY232" s="498"/>
      <c r="AZ232" s="498"/>
      <c r="BA232" s="498"/>
      <c r="BB232" s="498"/>
      <c r="BC232" s="498"/>
      <c r="BD232" s="498"/>
      <c r="BE232" s="307" t="s">
        <v>67</v>
      </c>
      <c r="BF232" s="308" t="s">
        <v>68</v>
      </c>
      <c r="BG232" s="14"/>
      <c r="BH232" s="14"/>
      <c r="BI232" s="54"/>
      <c r="BJ232" s="54"/>
      <c r="BK232" s="54"/>
      <c r="BL232" s="146" t="s">
        <v>61</v>
      </c>
      <c r="BM232" s="147" t="s">
        <v>6</v>
      </c>
      <c r="BN232" s="495" t="s">
        <v>83</v>
      </c>
      <c r="BO232" s="496"/>
      <c r="BP232" s="497"/>
      <c r="BQ232" s="317"/>
      <c r="BR232" s="317"/>
      <c r="BS232" s="317"/>
      <c r="BT232" s="317"/>
      <c r="BU232" s="317"/>
      <c r="BV232" s="317"/>
      <c r="BW232" s="317"/>
      <c r="BX232" s="317" t="s">
        <v>124</v>
      </c>
      <c r="BY232" s="315" t="s">
        <v>125</v>
      </c>
      <c r="BZ232" s="54"/>
      <c r="CA232" s="54"/>
      <c r="CB232" s="49"/>
    </row>
    <row r="233" spans="1:80" ht="16" x14ac:dyDescent="0.2">
      <c r="A233" s="89">
        <v>43929</v>
      </c>
      <c r="B233" s="89"/>
      <c r="C233" s="52">
        <v>0</v>
      </c>
      <c r="D233" s="187" t="s">
        <v>8</v>
      </c>
      <c r="E233" s="187" t="e">
        <f t="shared" ref="E233:E296" si="86">S233/R233</f>
        <v>#REF!</v>
      </c>
      <c r="F233" s="401" t="e">
        <f>#REF!</f>
        <v>#REF!</v>
      </c>
      <c r="G233" s="401" t="e">
        <f>#REF!</f>
        <v>#REF!</v>
      </c>
      <c r="H233" s="401" t="e">
        <f>#REF!</f>
        <v>#REF!</v>
      </c>
      <c r="I233" s="401" t="e">
        <f>#REF!</f>
        <v>#REF!</v>
      </c>
      <c r="J233" s="401" t="e">
        <f>#REF!</f>
        <v>#REF!</v>
      </c>
      <c r="K233" s="401"/>
      <c r="L233" s="401"/>
      <c r="M233" s="401"/>
      <c r="N233" s="401"/>
      <c r="O233" s="402"/>
      <c r="P233" s="403" t="e">
        <f>AVERAGE(F233,I233:J233)/0.94</f>
        <v>#REF!</v>
      </c>
      <c r="Q233" s="403" t="e">
        <f>STDEV(F233,I233:J233)/0.94</f>
        <v>#REF!</v>
      </c>
      <c r="R233" s="404" t="e">
        <f t="shared" ref="R233:R246" si="87">P233*1000</f>
        <v>#REF!</v>
      </c>
      <c r="S233" s="404" t="e">
        <f t="shared" ref="S233:S296" si="88">Q233*1000</f>
        <v>#REF!</v>
      </c>
      <c r="T233" s="404"/>
      <c r="U233" s="404"/>
      <c r="V233" s="89">
        <v>43929</v>
      </c>
      <c r="W233" s="52" t="s">
        <v>8</v>
      </c>
      <c r="X233" s="187" t="e">
        <f t="shared" ref="X233:X253" si="89">AN233/AM233</f>
        <v>#REF!</v>
      </c>
      <c r="Y233" s="201" t="e">
        <f>#REF!</f>
        <v>#REF!</v>
      </c>
      <c r="Z233" s="201" t="e">
        <f>#REF!</f>
        <v>#REF!</v>
      </c>
      <c r="AA233" s="201" t="e">
        <f>#REF!</f>
        <v>#REF!</v>
      </c>
      <c r="AB233" s="201"/>
      <c r="AC233" s="201"/>
      <c r="AD233" s="201"/>
      <c r="AE233" s="201"/>
      <c r="AF233" s="201"/>
      <c r="AG233" s="201"/>
      <c r="AH233" s="201"/>
      <c r="AI233" s="53"/>
      <c r="AJ233" s="53"/>
      <c r="AK233" s="53"/>
      <c r="AL233" s="53"/>
      <c r="AM233" s="133" t="e">
        <f>AVERAGE(Y233:AL233)</f>
        <v>#REF!</v>
      </c>
      <c r="AN233" s="133" t="e">
        <f>STDEV(Y233:AL233)</f>
        <v>#REF!</v>
      </c>
      <c r="AO233" s="136"/>
      <c r="AP233" s="136"/>
      <c r="AQ233" s="136"/>
      <c r="AR233" s="89">
        <v>43929</v>
      </c>
      <c r="AS233" s="52" t="s">
        <v>8</v>
      </c>
      <c r="AT233" s="176" t="e">
        <f t="shared" ref="AT233:AV234" si="90">$AQ$7*Y233</f>
        <v>#REF!</v>
      </c>
      <c r="AU233" s="176" t="e">
        <f t="shared" si="90"/>
        <v>#REF!</v>
      </c>
      <c r="AV233" s="176" t="e">
        <f t="shared" si="90"/>
        <v>#REF!</v>
      </c>
      <c r="AW233" s="176"/>
      <c r="AX233" s="176"/>
      <c r="AY233" s="176"/>
      <c r="AZ233" s="176"/>
      <c r="BA233" s="176"/>
      <c r="BB233" s="176"/>
      <c r="BC233" s="176"/>
      <c r="BD233" s="176"/>
      <c r="BE233" s="176" t="e">
        <f>AVERAGE(AT233:BD233)</f>
        <v>#REF!</v>
      </c>
      <c r="BF233" s="176" t="e">
        <f>STDEV(AT233:BD233)</f>
        <v>#REF!</v>
      </c>
      <c r="BG233" s="14" t="e">
        <f t="shared" ref="BG233:BG246" si="91">BE233/10^6</f>
        <v>#REF!</v>
      </c>
      <c r="BH233" s="14" t="e">
        <f t="shared" ref="BH233:BH246" si="92">BF233/10^6</f>
        <v>#REF!</v>
      </c>
      <c r="BL233" s="148">
        <v>43929</v>
      </c>
      <c r="BM233" s="46" t="s">
        <v>7</v>
      </c>
      <c r="BN233" s="46"/>
      <c r="BO233" s="223"/>
      <c r="BP233" s="223"/>
      <c r="BQ233" s="223"/>
      <c r="BR233" s="144"/>
      <c r="BS233" s="144"/>
      <c r="BT233" s="144"/>
      <c r="BU233" s="144"/>
      <c r="BV233" s="144"/>
      <c r="BW233" s="144"/>
      <c r="BX233" s="144" t="e">
        <f>AVEDEV(BO233:BW233)</f>
        <v>#NUM!</v>
      </c>
      <c r="BY233" s="144" t="e">
        <f>STDEV(BO233:BW233)</f>
        <v>#DIV/0!</v>
      </c>
      <c r="CB233" s="184"/>
    </row>
    <row r="234" spans="1:80" ht="16" x14ac:dyDescent="0.2">
      <c r="A234" s="58">
        <v>43945</v>
      </c>
      <c r="B234" s="58"/>
      <c r="C234" s="46">
        <f>A234-$A$7</f>
        <v>16</v>
      </c>
      <c r="D234" s="185" t="s">
        <v>8</v>
      </c>
      <c r="E234" s="185" t="e">
        <f t="shared" si="86"/>
        <v>#REF!</v>
      </c>
      <c r="F234" s="405" t="e">
        <f>#REF!</f>
        <v>#REF!</v>
      </c>
      <c r="G234" s="405" t="e">
        <f>#REF!</f>
        <v>#REF!</v>
      </c>
      <c r="H234" s="405" t="e">
        <f>#REF!</f>
        <v>#REF!</v>
      </c>
      <c r="I234" s="405" t="e">
        <f>#REF!</f>
        <v>#REF!</v>
      </c>
      <c r="J234" s="405" t="e">
        <f>#REF!</f>
        <v>#REF!</v>
      </c>
      <c r="K234" s="405" t="e">
        <f>#REF!</f>
        <v>#REF!</v>
      </c>
      <c r="L234" s="405" t="e">
        <f>#REF!</f>
        <v>#REF!</v>
      </c>
      <c r="M234" s="405" t="e">
        <f>#REF!</f>
        <v>#REF!</v>
      </c>
      <c r="N234" s="405" t="e">
        <f>#REF!</f>
        <v>#REF!</v>
      </c>
      <c r="O234" s="406"/>
      <c r="P234" s="407" t="e">
        <f>AVERAGE(F234:N234)/0.94</f>
        <v>#REF!</v>
      </c>
      <c r="Q234" s="407" t="e">
        <f>STDEV((G234:H234))/0.94</f>
        <v>#REF!</v>
      </c>
      <c r="R234" s="408" t="e">
        <f t="shared" si="87"/>
        <v>#REF!</v>
      </c>
      <c r="S234" s="408" t="e">
        <f t="shared" si="88"/>
        <v>#REF!</v>
      </c>
      <c r="T234" s="408"/>
      <c r="U234" s="408"/>
      <c r="V234" s="58">
        <v>43945</v>
      </c>
      <c r="W234" s="46" t="s">
        <v>8</v>
      </c>
      <c r="X234" s="185" t="e">
        <f t="shared" si="89"/>
        <v>#REF!</v>
      </c>
      <c r="Y234" s="214" t="e">
        <f>#REF!</f>
        <v>#REF!</v>
      </c>
      <c r="Z234" s="195" t="e">
        <f>#REF!</f>
        <v>#REF!</v>
      </c>
      <c r="AA234" s="194" t="e">
        <f>#REF!</f>
        <v>#REF!</v>
      </c>
      <c r="AB234" s="213" t="e">
        <f>#REF!</f>
        <v>#REF!</v>
      </c>
      <c r="AC234" s="213" t="e">
        <f>#REF!</f>
        <v>#REF!</v>
      </c>
      <c r="AD234" s="197" t="e">
        <f>#REF!</f>
        <v>#REF!</v>
      </c>
      <c r="AE234" s="197" t="e">
        <f>#REF!</f>
        <v>#REF!</v>
      </c>
      <c r="AF234" s="197" t="e">
        <f>#REF!</f>
        <v>#REF!</v>
      </c>
      <c r="AG234" s="197" t="e">
        <f>#REF!</f>
        <v>#REF!</v>
      </c>
      <c r="AH234" s="197"/>
      <c r="AI234" s="48"/>
      <c r="AJ234" s="48"/>
      <c r="AK234" s="48"/>
      <c r="AL234" s="48"/>
      <c r="AM234" s="133" t="e">
        <f>AVERAGE(Y234:AC234,AD234)</f>
        <v>#REF!</v>
      </c>
      <c r="AN234" s="133" t="e">
        <f>STDEV(Y234:AC234,AD234)</f>
        <v>#REF!</v>
      </c>
      <c r="AO234" s="135"/>
      <c r="AP234" s="135"/>
      <c r="AQ234" s="135"/>
      <c r="AR234" s="58">
        <v>43945</v>
      </c>
      <c r="AS234" s="46" t="s">
        <v>8</v>
      </c>
      <c r="AT234" s="141" t="e">
        <f t="shared" si="90"/>
        <v>#REF!</v>
      </c>
      <c r="AU234" s="141" t="e">
        <f t="shared" si="90"/>
        <v>#REF!</v>
      </c>
      <c r="AV234" s="141" t="e">
        <f t="shared" si="90"/>
        <v>#REF!</v>
      </c>
      <c r="AW234" s="141"/>
      <c r="AX234" s="141"/>
      <c r="AY234" s="141" t="e">
        <f>$AQ$7*AD234</f>
        <v>#REF!</v>
      </c>
      <c r="AZ234" s="141" t="e">
        <f>$AQ$7*AE234</f>
        <v>#REF!</v>
      </c>
      <c r="BA234" s="141" t="e">
        <f>$AQ$7*AF234</f>
        <v>#REF!</v>
      </c>
      <c r="BB234" s="141" t="e">
        <f>$AQ$7*AG234</f>
        <v>#REF!</v>
      </c>
      <c r="BC234" s="141"/>
      <c r="BD234" s="141"/>
      <c r="BE234" s="141" t="e">
        <f t="shared" ref="BE234:BE246" si="93">AVERAGE(AT234:BD234)</f>
        <v>#REF!</v>
      </c>
      <c r="BF234" s="141" t="e">
        <f t="shared" ref="BF234:BF246" si="94">STDEV(AT234:BD234)</f>
        <v>#REF!</v>
      </c>
      <c r="BG234" s="14" t="e">
        <f t="shared" si="91"/>
        <v>#REF!</v>
      </c>
      <c r="BH234" s="14" t="e">
        <f t="shared" si="92"/>
        <v>#REF!</v>
      </c>
      <c r="BL234" s="148">
        <v>43945</v>
      </c>
      <c r="BM234" s="46" t="s">
        <v>7</v>
      </c>
      <c r="BN234" s="46"/>
      <c r="BO234" s="223"/>
      <c r="BP234" s="223"/>
      <c r="BQ234" s="223"/>
      <c r="BR234" s="144"/>
      <c r="BS234" s="144"/>
      <c r="BT234" s="144"/>
      <c r="BU234" s="144"/>
      <c r="BV234" s="144"/>
      <c r="BW234" s="144"/>
      <c r="BX234" s="144" t="e">
        <f t="shared" ref="BX234:BX266" si="95">AVEDEV(BO234:BW234)</f>
        <v>#NUM!</v>
      </c>
      <c r="BY234" s="144" t="e">
        <f t="shared" ref="BY234:BY266" si="96">STDEV(BO234:BW234)</f>
        <v>#DIV/0!</v>
      </c>
      <c r="CB234" s="184"/>
    </row>
    <row r="235" spans="1:80" ht="16" x14ac:dyDescent="0.2">
      <c r="A235" s="58">
        <v>43956</v>
      </c>
      <c r="B235" s="58"/>
      <c r="C235" s="46">
        <f t="shared" ref="C235:C246" si="97">A235-$A$7</f>
        <v>27</v>
      </c>
      <c r="D235" s="185" t="s">
        <v>8</v>
      </c>
      <c r="E235" s="185" t="e">
        <f t="shared" si="86"/>
        <v>#REF!</v>
      </c>
      <c r="F235" s="405" t="e">
        <f>#REF!</f>
        <v>#REF!</v>
      </c>
      <c r="G235" s="405" t="e">
        <f>#REF!</f>
        <v>#REF!</v>
      </c>
      <c r="H235" s="405" t="e">
        <f>#REF!</f>
        <v>#REF!</v>
      </c>
      <c r="I235" s="405" t="e">
        <f>#REF!</f>
        <v>#REF!</v>
      </c>
      <c r="J235" s="405" t="e">
        <f>#REF!</f>
        <v>#REF!</v>
      </c>
      <c r="K235" s="405"/>
      <c r="L235" s="405"/>
      <c r="M235" s="405"/>
      <c r="N235" s="405"/>
      <c r="O235" s="406"/>
      <c r="P235" s="407" t="e">
        <f>AVERAGE(F235:J235)/0.94</f>
        <v>#REF!</v>
      </c>
      <c r="Q235" s="407" t="e">
        <f>STDEV(F235:J235)/0.94</f>
        <v>#REF!</v>
      </c>
      <c r="R235" s="408" t="e">
        <f t="shared" si="87"/>
        <v>#REF!</v>
      </c>
      <c r="S235" s="408" t="e">
        <f t="shared" si="88"/>
        <v>#REF!</v>
      </c>
      <c r="T235" s="408"/>
      <c r="U235" s="408"/>
      <c r="V235" s="58">
        <v>43956</v>
      </c>
      <c r="W235" s="46" t="s">
        <v>8</v>
      </c>
      <c r="X235" s="185" t="e">
        <f t="shared" si="89"/>
        <v>#REF!</v>
      </c>
      <c r="Y235" s="195" t="e">
        <f>#REF!</f>
        <v>#REF!</v>
      </c>
      <c r="Z235" s="194" t="e">
        <f>#REF!</f>
        <v>#REF!</v>
      </c>
      <c r="AA235" s="194" t="e">
        <f>#REF!</f>
        <v>#REF!</v>
      </c>
      <c r="AB235" s="194" t="e">
        <f>#REF!</f>
        <v>#REF!</v>
      </c>
      <c r="AC235" s="197" t="e">
        <f>#REF!</f>
        <v>#REF!</v>
      </c>
      <c r="AD235" s="197"/>
      <c r="AE235" s="197"/>
      <c r="AF235" s="197"/>
      <c r="AG235" s="197"/>
      <c r="AH235" s="197"/>
      <c r="AI235" s="48"/>
      <c r="AJ235" s="48"/>
      <c r="AK235" s="48"/>
      <c r="AL235" s="48"/>
      <c r="AM235" s="133" t="e">
        <f t="shared" ref="AM235:AM246" si="98">AVERAGE(Y235:AL235)</f>
        <v>#REF!</v>
      </c>
      <c r="AN235" s="133" t="e">
        <f t="shared" ref="AN235:AN246" si="99">STDEV(Y235:AL235)</f>
        <v>#REF!</v>
      </c>
      <c r="AO235" s="135"/>
      <c r="AP235" s="135"/>
      <c r="AQ235" s="135"/>
      <c r="AR235" s="58">
        <v>43956</v>
      </c>
      <c r="AS235" s="46" t="s">
        <v>8</v>
      </c>
      <c r="AT235" s="141"/>
      <c r="AU235" s="141" t="e">
        <f t="shared" ref="AU235:AU243" si="100">$AQ$7*Z235</f>
        <v>#REF!</v>
      </c>
      <c r="AV235" s="141" t="e">
        <f t="shared" ref="AV235:AV243" si="101">$AQ$7*AA235</f>
        <v>#REF!</v>
      </c>
      <c r="AW235" s="141" t="e">
        <f>$AQ$7*AB235</f>
        <v>#REF!</v>
      </c>
      <c r="AX235" s="141" t="e">
        <f>$AQ$7*AC235</f>
        <v>#REF!</v>
      </c>
      <c r="AY235" s="141"/>
      <c r="AZ235" s="141"/>
      <c r="BA235" s="141"/>
      <c r="BB235" s="141"/>
      <c r="BC235" s="141"/>
      <c r="BD235" s="141"/>
      <c r="BE235" s="141" t="e">
        <f t="shared" si="93"/>
        <v>#REF!</v>
      </c>
      <c r="BF235" s="141" t="e">
        <f t="shared" si="94"/>
        <v>#REF!</v>
      </c>
      <c r="BG235" s="14" t="e">
        <f t="shared" si="91"/>
        <v>#REF!</v>
      </c>
      <c r="BH235" s="14" t="e">
        <f t="shared" si="92"/>
        <v>#REF!</v>
      </c>
      <c r="BL235" s="148">
        <v>43956</v>
      </c>
      <c r="BM235" s="46" t="s">
        <v>7</v>
      </c>
      <c r="BN235" s="46"/>
      <c r="BO235" s="223"/>
      <c r="BP235" s="223"/>
      <c r="BQ235" s="223"/>
      <c r="BR235" s="144"/>
      <c r="BS235" s="144"/>
      <c r="BT235" s="144"/>
      <c r="BU235" s="144"/>
      <c r="BV235" s="144"/>
      <c r="BW235" s="144"/>
      <c r="BX235" s="144" t="e">
        <f t="shared" si="95"/>
        <v>#NUM!</v>
      </c>
      <c r="BY235" s="144" t="e">
        <f t="shared" si="96"/>
        <v>#DIV/0!</v>
      </c>
      <c r="CB235" s="184"/>
    </row>
    <row r="236" spans="1:80" ht="16" x14ac:dyDescent="0.2">
      <c r="A236" s="58">
        <v>43970</v>
      </c>
      <c r="B236" s="58"/>
      <c r="C236" s="46">
        <f t="shared" si="97"/>
        <v>41</v>
      </c>
      <c r="D236" s="185" t="s">
        <v>8</v>
      </c>
      <c r="E236" s="185" t="e">
        <f t="shared" si="86"/>
        <v>#REF!</v>
      </c>
      <c r="F236" s="405" t="e">
        <f>#REF!</f>
        <v>#REF!</v>
      </c>
      <c r="G236" s="405" t="e">
        <f>#REF!</f>
        <v>#REF!</v>
      </c>
      <c r="H236" s="405" t="e">
        <f>#REF!</f>
        <v>#REF!</v>
      </c>
      <c r="I236" s="405" t="e">
        <f>#REF!</f>
        <v>#REF!</v>
      </c>
      <c r="J236" s="405" t="e">
        <f>#REF!</f>
        <v>#REF!</v>
      </c>
      <c r="K236" s="405" t="e">
        <f>#REF!</f>
        <v>#REF!</v>
      </c>
      <c r="L236" s="405" t="e">
        <f>#REF!</f>
        <v>#REF!</v>
      </c>
      <c r="M236" s="405"/>
      <c r="N236" s="405"/>
      <c r="O236" s="406"/>
      <c r="P236" s="407" t="e">
        <f>AVERAGE(F236:O236)/0.94</f>
        <v>#REF!</v>
      </c>
      <c r="Q236" s="407" t="e">
        <f>STDEV(F236:O236)/0.94</f>
        <v>#REF!</v>
      </c>
      <c r="R236" s="408" t="e">
        <f t="shared" si="87"/>
        <v>#REF!</v>
      </c>
      <c r="S236" s="408" t="e">
        <f t="shared" si="88"/>
        <v>#REF!</v>
      </c>
      <c r="T236" s="408"/>
      <c r="U236" s="408"/>
      <c r="V236" s="58">
        <v>43970</v>
      </c>
      <c r="W236" s="46" t="s">
        <v>8</v>
      </c>
      <c r="X236" s="185" t="e">
        <f t="shared" si="89"/>
        <v>#REF!</v>
      </c>
      <c r="Y236" s="195" t="e">
        <f>#REF!</f>
        <v>#REF!</v>
      </c>
      <c r="Z236" s="195" t="e">
        <f>#REF!</f>
        <v>#REF!</v>
      </c>
      <c r="AA236" s="195" t="e">
        <f>#REF!</f>
        <v>#REF!</v>
      </c>
      <c r="AB236" s="194" t="e">
        <f>#REF!</f>
        <v>#REF!</v>
      </c>
      <c r="AC236" s="197" t="e">
        <f>#REF!</f>
        <v>#REF!</v>
      </c>
      <c r="AD236" s="197" t="e">
        <f>#REF!</f>
        <v>#REF!</v>
      </c>
      <c r="AE236" s="215" t="e">
        <f>#REF!</f>
        <v>#REF!</v>
      </c>
      <c r="AF236" s="197"/>
      <c r="AG236" s="197"/>
      <c r="AH236" s="197"/>
      <c r="AI236" s="48"/>
      <c r="AJ236" s="48"/>
      <c r="AK236" s="48"/>
      <c r="AL236" s="48"/>
      <c r="AM236" s="133" t="e">
        <f>AVERAGE(Y236:AD236)</f>
        <v>#REF!</v>
      </c>
      <c r="AN236" s="133" t="e">
        <f>STDEV(Y236:AD236)</f>
        <v>#REF!</v>
      </c>
      <c r="AO236" s="135"/>
      <c r="AP236" s="135"/>
      <c r="AQ236" s="135"/>
      <c r="AR236" s="58">
        <v>43970</v>
      </c>
      <c r="AS236" s="46" t="s">
        <v>8</v>
      </c>
      <c r="AT236" s="141" t="e">
        <f t="shared" ref="AT236:AT243" si="102">$AQ$7*Y236</f>
        <v>#REF!</v>
      </c>
      <c r="AU236" s="141" t="e">
        <f t="shared" si="100"/>
        <v>#REF!</v>
      </c>
      <c r="AV236" s="141" t="e">
        <f t="shared" si="101"/>
        <v>#REF!</v>
      </c>
      <c r="AW236" s="141" t="e">
        <f>$AQ$7*AB236</f>
        <v>#REF!</v>
      </c>
      <c r="AX236" s="141" t="e">
        <f>$AQ$7*AC236</f>
        <v>#REF!</v>
      </c>
      <c r="AY236" s="141" t="e">
        <f>$AQ$7*AD236</f>
        <v>#REF!</v>
      </c>
      <c r="AZ236" s="141"/>
      <c r="BA236" s="141"/>
      <c r="BB236" s="141"/>
      <c r="BC236" s="141"/>
      <c r="BD236" s="141"/>
      <c r="BE236" s="141" t="e">
        <f t="shared" si="93"/>
        <v>#REF!</v>
      </c>
      <c r="BF236" s="141" t="e">
        <f t="shared" si="94"/>
        <v>#REF!</v>
      </c>
      <c r="BG236" s="14" t="e">
        <f t="shared" si="91"/>
        <v>#REF!</v>
      </c>
      <c r="BH236" s="14" t="e">
        <f t="shared" si="92"/>
        <v>#REF!</v>
      </c>
      <c r="BL236" s="148">
        <v>43970</v>
      </c>
      <c r="BM236" s="46" t="s">
        <v>7</v>
      </c>
      <c r="BN236" s="46"/>
      <c r="BO236" s="223"/>
      <c r="BP236" s="223"/>
      <c r="BQ236" s="223"/>
      <c r="BR236" s="144"/>
      <c r="BS236" s="144"/>
      <c r="BT236" s="144"/>
      <c r="BU236" s="144"/>
      <c r="BV236" s="144"/>
      <c r="BW236" s="144"/>
      <c r="BX236" s="144" t="e">
        <f t="shared" si="95"/>
        <v>#NUM!</v>
      </c>
      <c r="BY236" s="144" t="e">
        <f t="shared" si="96"/>
        <v>#DIV/0!</v>
      </c>
      <c r="CB236" s="184"/>
    </row>
    <row r="237" spans="1:80" ht="16" x14ac:dyDescent="0.2">
      <c r="A237" s="58">
        <v>43984</v>
      </c>
      <c r="B237" s="58"/>
      <c r="C237" s="46">
        <f t="shared" si="97"/>
        <v>55</v>
      </c>
      <c r="D237" s="185" t="s">
        <v>8</v>
      </c>
      <c r="E237" s="185" t="e">
        <f t="shared" si="86"/>
        <v>#REF!</v>
      </c>
      <c r="F237" s="405" t="e">
        <f>#REF!</f>
        <v>#REF!</v>
      </c>
      <c r="G237" s="405" t="e">
        <f>#REF!</f>
        <v>#REF!</v>
      </c>
      <c r="H237" s="405" t="e">
        <f>#REF!</f>
        <v>#REF!</v>
      </c>
      <c r="I237" s="405" t="e">
        <f>#REF!</f>
        <v>#REF!</v>
      </c>
      <c r="J237" s="405" t="e">
        <f>#REF!</f>
        <v>#REF!</v>
      </c>
      <c r="K237" s="405" t="e">
        <f>#REF!</f>
        <v>#REF!</v>
      </c>
      <c r="L237" s="405" t="e">
        <f>#REF!</f>
        <v>#REF!</v>
      </c>
      <c r="M237" s="405" t="e">
        <f>#REF!</f>
        <v>#REF!</v>
      </c>
      <c r="N237" s="405"/>
      <c r="O237" s="406"/>
      <c r="P237" s="407" t="e">
        <f>AVERAGE(F237:O237)/0.94</f>
        <v>#REF!</v>
      </c>
      <c r="Q237" s="407" t="e">
        <f>STDEV(F237:O237)/0.94</f>
        <v>#REF!</v>
      </c>
      <c r="R237" s="408" t="e">
        <f t="shared" si="87"/>
        <v>#REF!</v>
      </c>
      <c r="S237" s="408" t="e">
        <f t="shared" si="88"/>
        <v>#REF!</v>
      </c>
      <c r="T237" s="408"/>
      <c r="U237" s="408"/>
      <c r="V237" s="58">
        <v>43984</v>
      </c>
      <c r="W237" s="46" t="s">
        <v>8</v>
      </c>
      <c r="X237" s="185" t="e">
        <f t="shared" si="89"/>
        <v>#REF!</v>
      </c>
      <c r="Y237" s="195" t="e">
        <f>#REF!</f>
        <v>#REF!</v>
      </c>
      <c r="Z237" s="195" t="e">
        <f>#REF!</f>
        <v>#REF!</v>
      </c>
      <c r="AA237" s="195" t="e">
        <f>#REF!</f>
        <v>#REF!</v>
      </c>
      <c r="AB237" s="194" t="e">
        <f>#REF!</f>
        <v>#REF!</v>
      </c>
      <c r="AC237" s="194" t="e">
        <f>#REF!</f>
        <v>#REF!</v>
      </c>
      <c r="AD237" s="213" t="e">
        <f>#REF!</f>
        <v>#REF!</v>
      </c>
      <c r="AE237" s="215" t="e">
        <f>#REF!</f>
        <v>#REF!</v>
      </c>
      <c r="AF237" s="215" t="e">
        <f>#REF!</f>
        <v>#REF!</v>
      </c>
      <c r="AG237" s="197"/>
      <c r="AH237" s="197"/>
      <c r="AI237" s="48"/>
      <c r="AJ237" s="48"/>
      <c r="AK237" s="48"/>
      <c r="AL237" s="48"/>
      <c r="AM237" s="133" t="e">
        <f>AVERAGE(Y237:AC237)</f>
        <v>#REF!</v>
      </c>
      <c r="AN237" s="133" t="e">
        <f>STDEV(Y237:AC237)</f>
        <v>#REF!</v>
      </c>
      <c r="AO237" s="135"/>
      <c r="AP237" s="135"/>
      <c r="AQ237" s="135"/>
      <c r="AR237" s="58">
        <v>43984</v>
      </c>
      <c r="AS237" s="46" t="s">
        <v>8</v>
      </c>
      <c r="AT237" s="141" t="e">
        <f t="shared" si="102"/>
        <v>#REF!</v>
      </c>
      <c r="AU237" s="141" t="e">
        <f t="shared" si="100"/>
        <v>#REF!</v>
      </c>
      <c r="AV237" s="141" t="e">
        <f t="shared" si="101"/>
        <v>#REF!</v>
      </c>
      <c r="AW237" s="141" t="e">
        <f t="shared" ref="AW237:AW242" si="103">$AQ$7*AB237</f>
        <v>#REF!</v>
      </c>
      <c r="AX237" s="141" t="e">
        <f t="shared" ref="AX237:AX242" si="104">$AQ$7*AC237</f>
        <v>#REF!</v>
      </c>
      <c r="AY237" s="141"/>
      <c r="AZ237" s="141"/>
      <c r="BA237" s="141"/>
      <c r="BB237" s="141"/>
      <c r="BC237" s="141"/>
      <c r="BD237" s="141"/>
      <c r="BE237" s="141" t="e">
        <f t="shared" si="93"/>
        <v>#REF!</v>
      </c>
      <c r="BF237" s="141" t="e">
        <f t="shared" si="94"/>
        <v>#REF!</v>
      </c>
      <c r="BG237" s="14" t="e">
        <f t="shared" si="91"/>
        <v>#REF!</v>
      </c>
      <c r="BH237" s="14" t="e">
        <f t="shared" si="92"/>
        <v>#REF!</v>
      </c>
      <c r="BL237" s="148">
        <v>43984</v>
      </c>
      <c r="BM237" s="46" t="s">
        <v>7</v>
      </c>
      <c r="BN237" s="46"/>
      <c r="BO237" s="223"/>
      <c r="BP237" s="223"/>
      <c r="BQ237" s="223"/>
      <c r="BR237" s="144"/>
      <c r="BS237" s="144"/>
      <c r="BT237" s="144"/>
      <c r="BU237" s="144"/>
      <c r="BV237" s="144"/>
      <c r="BW237" s="144"/>
      <c r="BX237" s="144" t="e">
        <f t="shared" si="95"/>
        <v>#NUM!</v>
      </c>
      <c r="BY237" s="144" t="e">
        <f t="shared" si="96"/>
        <v>#DIV/0!</v>
      </c>
      <c r="CB237" s="33"/>
    </row>
    <row r="238" spans="1:80" ht="16" x14ac:dyDescent="0.2">
      <c r="A238" s="58">
        <v>43992</v>
      </c>
      <c r="B238" s="58"/>
      <c r="C238" s="46">
        <f t="shared" si="97"/>
        <v>63</v>
      </c>
      <c r="D238" s="185" t="s">
        <v>8</v>
      </c>
      <c r="E238" s="185" t="e">
        <f t="shared" si="86"/>
        <v>#REF!</v>
      </c>
      <c r="F238" s="405" t="e">
        <f>#REF!</f>
        <v>#REF!</v>
      </c>
      <c r="G238" s="405" t="e">
        <f>#REF!</f>
        <v>#REF!</v>
      </c>
      <c r="H238" s="405" t="e">
        <f>#REF!</f>
        <v>#REF!</v>
      </c>
      <c r="I238" s="405" t="e">
        <f>#REF!</f>
        <v>#REF!</v>
      </c>
      <c r="J238" s="405" t="e">
        <f>#REF!</f>
        <v>#REF!</v>
      </c>
      <c r="K238" s="405" t="e">
        <f>#REF!</f>
        <v>#REF!</v>
      </c>
      <c r="L238" s="405" t="e">
        <f>#REF!</f>
        <v>#REF!</v>
      </c>
      <c r="M238" s="405" t="e">
        <f>#REF!</f>
        <v>#REF!</v>
      </c>
      <c r="N238" s="405"/>
      <c r="O238" s="406"/>
      <c r="P238" s="407" t="e">
        <f>AVERAGE(F238:I238)/0.94</f>
        <v>#REF!</v>
      </c>
      <c r="Q238" s="407" t="e">
        <f>STDEV(F238:I238)/0.94</f>
        <v>#REF!</v>
      </c>
      <c r="R238" s="408" t="e">
        <f t="shared" si="87"/>
        <v>#REF!</v>
      </c>
      <c r="S238" s="408" t="e">
        <f t="shared" si="88"/>
        <v>#REF!</v>
      </c>
      <c r="T238" s="408"/>
      <c r="U238" s="408"/>
      <c r="V238" s="58">
        <v>43992</v>
      </c>
      <c r="W238" s="46" t="s">
        <v>8</v>
      </c>
      <c r="X238" s="185" t="e">
        <f t="shared" si="89"/>
        <v>#REF!</v>
      </c>
      <c r="Y238" s="195" t="e">
        <f>#REF!</f>
        <v>#REF!</v>
      </c>
      <c r="Z238" s="195" t="e">
        <f>#REF!</f>
        <v>#REF!</v>
      </c>
      <c r="AA238" s="194" t="e">
        <f>#REF!</f>
        <v>#REF!</v>
      </c>
      <c r="AB238" s="194" t="e">
        <f>#REF!</f>
        <v>#REF!</v>
      </c>
      <c r="AC238" s="194" t="e">
        <f>#REF!</f>
        <v>#REF!</v>
      </c>
      <c r="AD238" s="197"/>
      <c r="AE238" s="197"/>
      <c r="AF238" s="197"/>
      <c r="AG238" s="197"/>
      <c r="AH238" s="197"/>
      <c r="AI238" s="48"/>
      <c r="AJ238" s="48"/>
      <c r="AK238" s="48"/>
      <c r="AL238" s="48"/>
      <c r="AM238" s="133" t="e">
        <f>AVERAGE(AA238:AC238)</f>
        <v>#REF!</v>
      </c>
      <c r="AN238" s="133" t="e">
        <f>STDEV(AA238:AC238)</f>
        <v>#REF!</v>
      </c>
      <c r="AO238" s="135"/>
      <c r="AP238" s="135"/>
      <c r="AQ238" s="135"/>
      <c r="AR238" s="58">
        <v>43992</v>
      </c>
      <c r="AS238" s="46" t="s">
        <v>8</v>
      </c>
      <c r="AT238" s="141" t="e">
        <f t="shared" si="102"/>
        <v>#REF!</v>
      </c>
      <c r="AU238" s="141" t="e">
        <f t="shared" si="100"/>
        <v>#REF!</v>
      </c>
      <c r="AV238" s="141" t="e">
        <f t="shared" si="101"/>
        <v>#REF!</v>
      </c>
      <c r="AW238" s="141" t="e">
        <f t="shared" si="103"/>
        <v>#REF!</v>
      </c>
      <c r="AX238" s="141" t="e">
        <f t="shared" si="104"/>
        <v>#REF!</v>
      </c>
      <c r="AY238" s="141"/>
      <c r="AZ238" s="141"/>
      <c r="BA238" s="141"/>
      <c r="BB238" s="141"/>
      <c r="BC238" s="141"/>
      <c r="BD238" s="141"/>
      <c r="BE238" s="141" t="e">
        <f t="shared" si="93"/>
        <v>#REF!</v>
      </c>
      <c r="BF238" s="141" t="e">
        <f t="shared" si="94"/>
        <v>#REF!</v>
      </c>
      <c r="BG238" s="14" t="e">
        <f t="shared" si="91"/>
        <v>#REF!</v>
      </c>
      <c r="BH238" s="14" t="e">
        <f t="shared" si="92"/>
        <v>#REF!</v>
      </c>
      <c r="BL238" s="148">
        <v>43992</v>
      </c>
      <c r="BM238" s="46" t="s">
        <v>7</v>
      </c>
      <c r="BN238" s="46"/>
      <c r="BO238" s="223"/>
      <c r="BP238" s="223"/>
      <c r="BQ238" s="223"/>
      <c r="BR238" s="144"/>
      <c r="BS238" s="144"/>
      <c r="BT238" s="144"/>
      <c r="BU238" s="144"/>
      <c r="BV238" s="144"/>
      <c r="BW238" s="144"/>
      <c r="BX238" s="144" t="e">
        <f t="shared" si="95"/>
        <v>#NUM!</v>
      </c>
      <c r="BY238" s="144" t="e">
        <f t="shared" si="96"/>
        <v>#DIV/0!</v>
      </c>
      <c r="CB238" s="184"/>
    </row>
    <row r="239" spans="1:80" ht="16" x14ac:dyDescent="0.2">
      <c r="A239" s="58">
        <v>43998</v>
      </c>
      <c r="B239" s="58"/>
      <c r="C239" s="46">
        <f t="shared" si="97"/>
        <v>69</v>
      </c>
      <c r="D239" s="185" t="s">
        <v>8</v>
      </c>
      <c r="E239" s="185" t="e">
        <f t="shared" si="86"/>
        <v>#REF!</v>
      </c>
      <c r="F239" s="405" t="e">
        <f>#REF!</f>
        <v>#REF!</v>
      </c>
      <c r="G239" s="405" t="e">
        <f>#REF!</f>
        <v>#REF!</v>
      </c>
      <c r="H239" s="405" t="e">
        <f>#REF!</f>
        <v>#REF!</v>
      </c>
      <c r="I239" s="405" t="e">
        <f>#REF!</f>
        <v>#REF!</v>
      </c>
      <c r="J239" s="405" t="e">
        <f>#REF!</f>
        <v>#REF!</v>
      </c>
      <c r="K239" s="405" t="e">
        <f>#REF!</f>
        <v>#REF!</v>
      </c>
      <c r="L239" s="405"/>
      <c r="M239" s="405"/>
      <c r="N239" s="405"/>
      <c r="O239" s="406"/>
      <c r="P239" s="407" t="e">
        <f>AVERAGE(F239:O239)/0.94</f>
        <v>#REF!</v>
      </c>
      <c r="Q239" s="407" t="e">
        <f>STDEV(F239:O239)/0.94</f>
        <v>#REF!</v>
      </c>
      <c r="R239" s="408" t="e">
        <f t="shared" si="87"/>
        <v>#REF!</v>
      </c>
      <c r="S239" s="408" t="e">
        <f t="shared" si="88"/>
        <v>#REF!</v>
      </c>
      <c r="T239" s="408"/>
      <c r="U239" s="408"/>
      <c r="V239" s="58">
        <v>43998</v>
      </c>
      <c r="W239" s="46" t="s">
        <v>8</v>
      </c>
      <c r="X239" s="185" t="e">
        <f t="shared" si="89"/>
        <v>#REF!</v>
      </c>
      <c r="Y239" s="195" t="e">
        <f>#REF!</f>
        <v>#REF!</v>
      </c>
      <c r="Z239" s="195" t="e">
        <f>#REF!</f>
        <v>#REF!</v>
      </c>
      <c r="AA239" s="195" t="e">
        <f>#REF!</f>
        <v>#REF!</v>
      </c>
      <c r="AB239" s="194" t="e">
        <f>#REF!</f>
        <v>#REF!</v>
      </c>
      <c r="AC239" s="194" t="e">
        <f>#REF!</f>
        <v>#REF!</v>
      </c>
      <c r="AD239" s="194" t="e">
        <f>#REF!</f>
        <v>#REF!</v>
      </c>
      <c r="AE239" s="197"/>
      <c r="AF239" s="197"/>
      <c r="AG239" s="197"/>
      <c r="AH239" s="197"/>
      <c r="AI239" s="48"/>
      <c r="AJ239" s="48"/>
      <c r="AK239" s="48"/>
      <c r="AL239" s="48"/>
      <c r="AM239" s="133" t="e">
        <f>AVERAGE(Y239:AL239)</f>
        <v>#REF!</v>
      </c>
      <c r="AN239" s="133" t="e">
        <f t="shared" si="99"/>
        <v>#REF!</v>
      </c>
      <c r="AO239" s="137"/>
      <c r="AP239" s="135"/>
      <c r="AQ239" s="135"/>
      <c r="AR239" s="58">
        <v>43998</v>
      </c>
      <c r="AS239" s="46" t="s">
        <v>8</v>
      </c>
      <c r="AT239" s="141" t="e">
        <f t="shared" si="102"/>
        <v>#REF!</v>
      </c>
      <c r="AU239" s="141" t="e">
        <f t="shared" si="100"/>
        <v>#REF!</v>
      </c>
      <c r="AV239" s="141" t="e">
        <f t="shared" si="101"/>
        <v>#REF!</v>
      </c>
      <c r="AW239" s="141" t="e">
        <f t="shared" si="103"/>
        <v>#REF!</v>
      </c>
      <c r="AX239" s="141" t="e">
        <f t="shared" si="104"/>
        <v>#REF!</v>
      </c>
      <c r="AY239" s="141" t="e">
        <f>$AQ$7*AD239</f>
        <v>#REF!</v>
      </c>
      <c r="AZ239" s="141"/>
      <c r="BA239" s="141"/>
      <c r="BB239" s="141"/>
      <c r="BC239" s="141"/>
      <c r="BD239" s="141"/>
      <c r="BE239" s="141" t="e">
        <f t="shared" si="93"/>
        <v>#REF!</v>
      </c>
      <c r="BF239" s="141" t="e">
        <f t="shared" si="94"/>
        <v>#REF!</v>
      </c>
      <c r="BG239" s="14" t="e">
        <f t="shared" si="91"/>
        <v>#REF!</v>
      </c>
      <c r="BH239" s="14" t="e">
        <f t="shared" si="92"/>
        <v>#REF!</v>
      </c>
      <c r="BL239" s="148">
        <v>43998</v>
      </c>
      <c r="BM239" s="46" t="s">
        <v>7</v>
      </c>
      <c r="BN239" s="46"/>
      <c r="BO239" s="223"/>
      <c r="BP239" s="223"/>
      <c r="BQ239" s="223"/>
      <c r="BR239" s="144"/>
      <c r="BS239" s="144"/>
      <c r="BT239" s="144"/>
      <c r="BU239" s="144"/>
      <c r="BV239" s="144"/>
      <c r="BW239" s="144"/>
      <c r="BX239" s="144" t="e">
        <f t="shared" si="95"/>
        <v>#NUM!</v>
      </c>
      <c r="BY239" s="144" t="e">
        <f t="shared" si="96"/>
        <v>#DIV/0!</v>
      </c>
      <c r="CB239" s="184"/>
    </row>
    <row r="240" spans="1:80" ht="16" x14ac:dyDescent="0.2">
      <c r="A240" s="58">
        <v>43999</v>
      </c>
      <c r="B240" s="58"/>
      <c r="C240" s="46">
        <f t="shared" si="97"/>
        <v>70</v>
      </c>
      <c r="D240" s="185" t="s">
        <v>8</v>
      </c>
      <c r="E240" s="185" t="e">
        <f t="shared" si="86"/>
        <v>#REF!</v>
      </c>
      <c r="F240" s="405" t="e">
        <f>#REF!</f>
        <v>#REF!</v>
      </c>
      <c r="G240" s="405" t="e">
        <f>#REF!</f>
        <v>#REF!</v>
      </c>
      <c r="H240" s="405" t="e">
        <f>#REF!</f>
        <v>#REF!</v>
      </c>
      <c r="I240" s="405" t="e">
        <f>#REF!</f>
        <v>#REF!</v>
      </c>
      <c r="J240" s="405" t="e">
        <f>#REF!</f>
        <v>#REF!</v>
      </c>
      <c r="K240" s="405" t="e">
        <f>#REF!</f>
        <v>#REF!</v>
      </c>
      <c r="L240" s="405"/>
      <c r="M240" s="405"/>
      <c r="N240" s="405"/>
      <c r="O240" s="406"/>
      <c r="P240" s="407" t="e">
        <f>AVERAGE(F240:O240)/0.94</f>
        <v>#REF!</v>
      </c>
      <c r="Q240" s="407" t="e">
        <f>STDEV(F240:O240)/0.94</f>
        <v>#REF!</v>
      </c>
      <c r="R240" s="408" t="e">
        <f t="shared" si="87"/>
        <v>#REF!</v>
      </c>
      <c r="S240" s="408" t="e">
        <f t="shared" si="88"/>
        <v>#REF!</v>
      </c>
      <c r="T240" s="408"/>
      <c r="U240" s="408"/>
      <c r="V240" s="58">
        <v>43999</v>
      </c>
      <c r="W240" s="46" t="s">
        <v>8</v>
      </c>
      <c r="X240" s="185" t="e">
        <f t="shared" si="89"/>
        <v>#REF!</v>
      </c>
      <c r="Y240" s="195" t="e">
        <f>#REF!</f>
        <v>#REF!</v>
      </c>
      <c r="Z240" s="195" t="e">
        <f>#REF!</f>
        <v>#REF!</v>
      </c>
      <c r="AA240" s="195" t="e">
        <f>#REF!</f>
        <v>#REF!</v>
      </c>
      <c r="AB240" s="194" t="e">
        <f>#REF!</f>
        <v>#REF!</v>
      </c>
      <c r="AC240" s="194" t="e">
        <f>#REF!</f>
        <v>#REF!</v>
      </c>
      <c r="AD240" s="194" t="e">
        <f>#REF!</f>
        <v>#REF!</v>
      </c>
      <c r="AE240" s="197"/>
      <c r="AF240" s="197"/>
      <c r="AG240" s="197"/>
      <c r="AH240" s="197"/>
      <c r="AI240" s="48"/>
      <c r="AJ240" s="48"/>
      <c r="AK240" s="48"/>
      <c r="AL240" s="48"/>
      <c r="AM240" s="133" t="e">
        <f t="shared" si="98"/>
        <v>#REF!</v>
      </c>
      <c r="AN240" s="133" t="e">
        <f t="shared" si="99"/>
        <v>#REF!</v>
      </c>
      <c r="AO240" s="137"/>
      <c r="AP240" s="135"/>
      <c r="AQ240" s="135"/>
      <c r="AR240" s="58">
        <v>43999</v>
      </c>
      <c r="AS240" s="46" t="s">
        <v>8</v>
      </c>
      <c r="AT240" s="141" t="e">
        <f t="shared" si="102"/>
        <v>#REF!</v>
      </c>
      <c r="AU240" s="141" t="e">
        <f t="shared" si="100"/>
        <v>#REF!</v>
      </c>
      <c r="AV240" s="141" t="e">
        <f t="shared" si="101"/>
        <v>#REF!</v>
      </c>
      <c r="AW240" s="141" t="e">
        <f t="shared" si="103"/>
        <v>#REF!</v>
      </c>
      <c r="AX240" s="141" t="e">
        <f t="shared" si="104"/>
        <v>#REF!</v>
      </c>
      <c r="AY240" s="141" t="e">
        <f>$AQ$7*AD240</f>
        <v>#REF!</v>
      </c>
      <c r="AZ240" s="141"/>
      <c r="BA240" s="141"/>
      <c r="BB240" s="141"/>
      <c r="BC240" s="141"/>
      <c r="BD240" s="141"/>
      <c r="BE240" s="141" t="e">
        <f t="shared" si="93"/>
        <v>#REF!</v>
      </c>
      <c r="BF240" s="141" t="e">
        <f t="shared" si="94"/>
        <v>#REF!</v>
      </c>
      <c r="BG240" s="14" t="e">
        <f t="shared" si="91"/>
        <v>#REF!</v>
      </c>
      <c r="BH240" s="14" t="e">
        <f t="shared" si="92"/>
        <v>#REF!</v>
      </c>
      <c r="BL240" s="148">
        <v>43999</v>
      </c>
      <c r="BM240" s="46" t="s">
        <v>7</v>
      </c>
      <c r="BN240" s="46"/>
      <c r="BO240" s="223"/>
      <c r="BP240" s="223"/>
      <c r="BQ240" s="223"/>
      <c r="BR240" s="144"/>
      <c r="BS240" s="144"/>
      <c r="BT240" s="144"/>
      <c r="BU240" s="144"/>
      <c r="BV240" s="144"/>
      <c r="BW240" s="144"/>
      <c r="BX240" s="144" t="e">
        <f t="shared" si="95"/>
        <v>#NUM!</v>
      </c>
      <c r="BY240" s="144" t="e">
        <f t="shared" si="96"/>
        <v>#DIV/0!</v>
      </c>
      <c r="CB240" s="184"/>
    </row>
    <row r="241" spans="1:80" ht="16" x14ac:dyDescent="0.2">
      <c r="A241" s="58">
        <v>44001</v>
      </c>
      <c r="B241" s="58"/>
      <c r="C241" s="46">
        <f t="shared" si="97"/>
        <v>72</v>
      </c>
      <c r="D241" s="185" t="s">
        <v>8</v>
      </c>
      <c r="E241" s="185" t="e">
        <f t="shared" si="86"/>
        <v>#REF!</v>
      </c>
      <c r="F241" s="405" t="e">
        <f>#REF!</f>
        <v>#REF!</v>
      </c>
      <c r="G241" s="405" t="e">
        <f>#REF!</f>
        <v>#REF!</v>
      </c>
      <c r="H241" s="405" t="e">
        <f>#REF!</f>
        <v>#REF!</v>
      </c>
      <c r="I241" s="405" t="e">
        <f>#REF!</f>
        <v>#REF!</v>
      </c>
      <c r="J241" s="405" t="e">
        <f>#REF!</f>
        <v>#REF!</v>
      </c>
      <c r="K241" s="405" t="e">
        <f>#REF!</f>
        <v>#REF!</v>
      </c>
      <c r="L241" s="405"/>
      <c r="M241" s="405"/>
      <c r="N241" s="405"/>
      <c r="O241" s="406"/>
      <c r="P241" s="407" t="e">
        <f>AVERAGE(F241:O241)/0.94</f>
        <v>#REF!</v>
      </c>
      <c r="Q241" s="407" t="e">
        <f>STDEV(F241:O241)/0.94</f>
        <v>#REF!</v>
      </c>
      <c r="R241" s="408" t="e">
        <f t="shared" si="87"/>
        <v>#REF!</v>
      </c>
      <c r="S241" s="408" t="e">
        <f t="shared" si="88"/>
        <v>#REF!</v>
      </c>
      <c r="T241" s="408"/>
      <c r="U241" s="408"/>
      <c r="V241" s="58">
        <v>44001</v>
      </c>
      <c r="W241" s="46" t="s">
        <v>8</v>
      </c>
      <c r="X241" s="185" t="e">
        <f t="shared" si="89"/>
        <v>#REF!</v>
      </c>
      <c r="Y241" s="195" t="e">
        <f>#REF!</f>
        <v>#REF!</v>
      </c>
      <c r="Z241" s="195" t="e">
        <f>#REF!</f>
        <v>#REF!</v>
      </c>
      <c r="AA241" s="195" t="e">
        <f>#REF!</f>
        <v>#REF!</v>
      </c>
      <c r="AB241" s="194" t="e">
        <f>#REF!</f>
        <v>#REF!</v>
      </c>
      <c r="AC241" s="194" t="e">
        <f>#REF!</f>
        <v>#REF!</v>
      </c>
      <c r="AD241" s="194" t="e">
        <f>#REF!</f>
        <v>#REF!</v>
      </c>
      <c r="AE241" s="197"/>
      <c r="AF241" s="197"/>
      <c r="AG241" s="197"/>
      <c r="AH241" s="197"/>
      <c r="AI241" s="48"/>
      <c r="AJ241" s="48"/>
      <c r="AK241" s="48"/>
      <c r="AL241" s="48"/>
      <c r="AM241" s="133" t="e">
        <f t="shared" si="98"/>
        <v>#REF!</v>
      </c>
      <c r="AN241" s="133" t="e">
        <f t="shared" si="99"/>
        <v>#REF!</v>
      </c>
      <c r="AO241" s="137"/>
      <c r="AP241" s="135"/>
      <c r="AQ241" s="135"/>
      <c r="AR241" s="58">
        <v>44001</v>
      </c>
      <c r="AS241" s="46" t="s">
        <v>8</v>
      </c>
      <c r="AT241" s="141" t="e">
        <f t="shared" si="102"/>
        <v>#REF!</v>
      </c>
      <c r="AU241" s="141" t="e">
        <f t="shared" si="100"/>
        <v>#REF!</v>
      </c>
      <c r="AV241" s="141" t="e">
        <f t="shared" si="101"/>
        <v>#REF!</v>
      </c>
      <c r="AW241" s="141" t="e">
        <f t="shared" si="103"/>
        <v>#REF!</v>
      </c>
      <c r="AX241" s="141" t="e">
        <f t="shared" si="104"/>
        <v>#REF!</v>
      </c>
      <c r="AY241" s="141" t="e">
        <f>$AQ$7*AD241</f>
        <v>#REF!</v>
      </c>
      <c r="AZ241" s="141"/>
      <c r="BA241" s="141"/>
      <c r="BB241" s="141"/>
      <c r="BC241" s="141"/>
      <c r="BD241" s="141"/>
      <c r="BE241" s="141" t="e">
        <f t="shared" si="93"/>
        <v>#REF!</v>
      </c>
      <c r="BF241" s="141" t="e">
        <f t="shared" si="94"/>
        <v>#REF!</v>
      </c>
      <c r="BG241" s="14" t="e">
        <f t="shared" si="91"/>
        <v>#REF!</v>
      </c>
      <c r="BH241" s="14" t="e">
        <f t="shared" si="92"/>
        <v>#REF!</v>
      </c>
      <c r="BI241" s="54"/>
      <c r="BJ241" s="54"/>
      <c r="BK241" s="54"/>
      <c r="BL241" s="148">
        <v>44001</v>
      </c>
      <c r="BM241" s="46" t="s">
        <v>7</v>
      </c>
      <c r="BN241" s="46"/>
      <c r="BO241" s="223"/>
      <c r="BP241" s="223"/>
      <c r="BQ241" s="223"/>
      <c r="BR241" s="144"/>
      <c r="BS241" s="144"/>
      <c r="BT241" s="144"/>
      <c r="BU241" s="144"/>
      <c r="BV241" s="144"/>
      <c r="BW241" s="144"/>
      <c r="BX241" s="144" t="e">
        <f t="shared" si="95"/>
        <v>#NUM!</v>
      </c>
      <c r="BY241" s="144" t="e">
        <f t="shared" si="96"/>
        <v>#DIV/0!</v>
      </c>
      <c r="BZ241" s="54"/>
      <c r="CA241" s="54"/>
      <c r="CB241" s="184"/>
    </row>
    <row r="242" spans="1:80" ht="16" x14ac:dyDescent="0.2">
      <c r="A242" s="58">
        <v>44003</v>
      </c>
      <c r="B242" s="58"/>
      <c r="C242" s="46">
        <f t="shared" si="97"/>
        <v>74</v>
      </c>
      <c r="D242" s="185" t="s">
        <v>8</v>
      </c>
      <c r="E242" s="185" t="e">
        <f t="shared" si="86"/>
        <v>#REF!</v>
      </c>
      <c r="F242" s="405" t="e">
        <f>#REF!</f>
        <v>#REF!</v>
      </c>
      <c r="G242" s="405" t="e">
        <f>#REF!</f>
        <v>#REF!</v>
      </c>
      <c r="H242" s="405" t="e">
        <f>#REF!</f>
        <v>#REF!</v>
      </c>
      <c r="I242" s="405" t="e">
        <f>#REF!</f>
        <v>#REF!</v>
      </c>
      <c r="J242" s="405" t="e">
        <f>#REF!</f>
        <v>#REF!</v>
      </c>
      <c r="K242" s="405" t="e">
        <f>#REF!</f>
        <v>#REF!</v>
      </c>
      <c r="L242" s="405" t="e">
        <f>#REF!</f>
        <v>#REF!</v>
      </c>
      <c r="M242" s="405" t="e">
        <f>#REF!</f>
        <v>#REF!</v>
      </c>
      <c r="N242" s="405"/>
      <c r="O242" s="406"/>
      <c r="P242" s="407" t="e">
        <f>AVERAGE(F242:O242)/0.94</f>
        <v>#REF!</v>
      </c>
      <c r="Q242" s="407" t="e">
        <f>STDEV(F242:O242)/0.94</f>
        <v>#REF!</v>
      </c>
      <c r="R242" s="408" t="e">
        <f t="shared" si="87"/>
        <v>#REF!</v>
      </c>
      <c r="S242" s="408" t="e">
        <f t="shared" si="88"/>
        <v>#REF!</v>
      </c>
      <c r="T242" s="408"/>
      <c r="U242" s="408"/>
      <c r="V242" s="58">
        <v>44003</v>
      </c>
      <c r="W242" s="46" t="s">
        <v>8</v>
      </c>
      <c r="X242" s="185" t="e">
        <f t="shared" si="89"/>
        <v>#REF!</v>
      </c>
      <c r="Y242" s="196" t="e">
        <f>#REF!</f>
        <v>#REF!</v>
      </c>
      <c r="Z242" s="196" t="e">
        <f>#REF!</f>
        <v>#REF!</v>
      </c>
      <c r="AA242" s="196" t="e">
        <f>#REF!</f>
        <v>#REF!</v>
      </c>
      <c r="AB242" s="195" t="e">
        <f>#REF!</f>
        <v>#REF!</v>
      </c>
      <c r="AC242" s="195" t="e">
        <f>#REF!</f>
        <v>#REF!</v>
      </c>
      <c r="AD242" s="197" t="e">
        <f>#REF!</f>
        <v>#REF!</v>
      </c>
      <c r="AE242" s="197" t="e">
        <f>#REF!</f>
        <v>#REF!</v>
      </c>
      <c r="AF242" s="197" t="e">
        <f>#REF!</f>
        <v>#REF!</v>
      </c>
      <c r="AG242" s="194"/>
      <c r="AH242" s="194"/>
      <c r="AI242" s="182"/>
      <c r="AJ242" s="182"/>
      <c r="AK242" s="182"/>
      <c r="AL242" s="48"/>
      <c r="AM242" s="133" t="e">
        <f t="shared" si="98"/>
        <v>#REF!</v>
      </c>
      <c r="AN242" s="133" t="e">
        <f t="shared" si="99"/>
        <v>#REF!</v>
      </c>
      <c r="AO242" s="137"/>
      <c r="AP242" s="135"/>
      <c r="AQ242" s="135"/>
      <c r="AR242" s="58">
        <v>44003</v>
      </c>
      <c r="AS242" s="46" t="s">
        <v>8</v>
      </c>
      <c r="AT242" s="141" t="e">
        <f t="shared" si="102"/>
        <v>#REF!</v>
      </c>
      <c r="AU242" s="141" t="e">
        <f t="shared" si="100"/>
        <v>#REF!</v>
      </c>
      <c r="AV242" s="141" t="e">
        <f t="shared" si="101"/>
        <v>#REF!</v>
      </c>
      <c r="AW242" s="141" t="e">
        <f t="shared" si="103"/>
        <v>#REF!</v>
      </c>
      <c r="AX242" s="141" t="e">
        <f t="shared" si="104"/>
        <v>#REF!</v>
      </c>
      <c r="AY242" s="141" t="e">
        <f>$AQ$7*AD242</f>
        <v>#REF!</v>
      </c>
      <c r="AZ242" s="141" t="e">
        <f>$AQ$7*AE242</f>
        <v>#REF!</v>
      </c>
      <c r="BA242" s="141" t="e">
        <f>$AQ$7*AF242</f>
        <v>#REF!</v>
      </c>
      <c r="BB242" s="141"/>
      <c r="BC242" s="141"/>
      <c r="BD242" s="141">
        <f>$AQ$7*AI242</f>
        <v>0</v>
      </c>
      <c r="BE242" s="141" t="e">
        <f t="shared" si="93"/>
        <v>#REF!</v>
      </c>
      <c r="BF242" s="141" t="e">
        <f t="shared" si="94"/>
        <v>#REF!</v>
      </c>
      <c r="BG242" s="14" t="e">
        <f t="shared" si="91"/>
        <v>#REF!</v>
      </c>
      <c r="BH242" s="14" t="e">
        <f t="shared" si="92"/>
        <v>#REF!</v>
      </c>
      <c r="BI242" s="54"/>
      <c r="BJ242" s="54"/>
      <c r="BK242" s="54"/>
      <c r="BL242" s="148">
        <v>44003</v>
      </c>
      <c r="BM242" s="46" t="s">
        <v>7</v>
      </c>
      <c r="BN242" s="46"/>
      <c r="BO242" s="224"/>
      <c r="BP242" s="223"/>
      <c r="BQ242" s="223"/>
      <c r="BR242" s="144"/>
      <c r="BS242" s="144"/>
      <c r="BT242" s="144"/>
      <c r="BU242" s="144"/>
      <c r="BV242" s="144"/>
      <c r="BW242" s="144"/>
      <c r="BX242" s="144" t="e">
        <f t="shared" si="95"/>
        <v>#NUM!</v>
      </c>
      <c r="BY242" s="144" t="e">
        <f t="shared" si="96"/>
        <v>#DIV/0!</v>
      </c>
      <c r="BZ242" s="54"/>
      <c r="CA242" s="54"/>
      <c r="CB242" s="184"/>
    </row>
    <row r="243" spans="1:80" ht="16" x14ac:dyDescent="0.2">
      <c r="A243" s="58">
        <v>44005</v>
      </c>
      <c r="B243" s="58"/>
      <c r="C243" s="46">
        <f t="shared" si="97"/>
        <v>76</v>
      </c>
      <c r="D243" s="185" t="s">
        <v>8</v>
      </c>
      <c r="E243" s="185" t="e">
        <f t="shared" si="86"/>
        <v>#REF!</v>
      </c>
      <c r="F243" s="405" t="e">
        <f>#REF!</f>
        <v>#REF!</v>
      </c>
      <c r="G243" s="405" t="e">
        <f>#REF!</f>
        <v>#REF!</v>
      </c>
      <c r="H243" s="405" t="e">
        <f>#REF!</f>
        <v>#REF!</v>
      </c>
      <c r="I243" s="405"/>
      <c r="J243" s="405"/>
      <c r="K243" s="405"/>
      <c r="L243" s="405"/>
      <c r="M243" s="405"/>
      <c r="N243" s="405"/>
      <c r="O243" s="406"/>
      <c r="P243" s="407" t="e">
        <f>AVERAGE(F243:G243)/0.94</f>
        <v>#REF!</v>
      </c>
      <c r="Q243" s="407" t="e">
        <f>STDEV(F243:G243)/0.94</f>
        <v>#REF!</v>
      </c>
      <c r="R243" s="408" t="e">
        <f t="shared" si="87"/>
        <v>#REF!</v>
      </c>
      <c r="S243" s="408" t="e">
        <f t="shared" si="88"/>
        <v>#REF!</v>
      </c>
      <c r="T243" s="408"/>
      <c r="U243" s="408"/>
      <c r="V243" s="58">
        <v>44005</v>
      </c>
      <c r="W243" s="46" t="s">
        <v>8</v>
      </c>
      <c r="X243" s="185" t="e">
        <f t="shared" si="89"/>
        <v>#REF!</v>
      </c>
      <c r="Y243" s="196" t="e">
        <f>#REF!</f>
        <v>#REF!</v>
      </c>
      <c r="Z243" s="196" t="e">
        <f>#REF!</f>
        <v>#REF!</v>
      </c>
      <c r="AA243" s="197" t="e">
        <f>#REF!</f>
        <v>#REF!</v>
      </c>
      <c r="AB243" s="197"/>
      <c r="AC243" s="197"/>
      <c r="AD243" s="197"/>
      <c r="AE243" s="197"/>
      <c r="AF243" s="197"/>
      <c r="AG243" s="197"/>
      <c r="AH243" s="197"/>
      <c r="AI243" s="48"/>
      <c r="AJ243" s="48"/>
      <c r="AK243" s="48"/>
      <c r="AL243" s="48"/>
      <c r="AM243" s="133" t="e">
        <f t="shared" si="98"/>
        <v>#REF!</v>
      </c>
      <c r="AN243" s="133" t="e">
        <f t="shared" si="99"/>
        <v>#REF!</v>
      </c>
      <c r="AO243" s="137"/>
      <c r="AP243" s="135"/>
      <c r="AQ243" s="135"/>
      <c r="AR243" s="58">
        <v>44005</v>
      </c>
      <c r="AS243" s="46" t="s">
        <v>8</v>
      </c>
      <c r="AT243" s="141" t="e">
        <f t="shared" si="102"/>
        <v>#REF!</v>
      </c>
      <c r="AU243" s="141" t="e">
        <f t="shared" si="100"/>
        <v>#REF!</v>
      </c>
      <c r="AV243" s="141" t="e">
        <f t="shared" si="101"/>
        <v>#REF!</v>
      </c>
      <c r="AW243" s="141"/>
      <c r="AX243" s="141"/>
      <c r="AY243" s="141"/>
      <c r="AZ243" s="141"/>
      <c r="BA243" s="141"/>
      <c r="BB243" s="141"/>
      <c r="BC243" s="141"/>
      <c r="BD243" s="141"/>
      <c r="BE243" s="141" t="e">
        <f t="shared" si="93"/>
        <v>#REF!</v>
      </c>
      <c r="BF243" s="141" t="e">
        <f t="shared" si="94"/>
        <v>#REF!</v>
      </c>
      <c r="BG243" s="14" t="e">
        <f t="shared" si="91"/>
        <v>#REF!</v>
      </c>
      <c r="BH243" s="14" t="e">
        <f t="shared" si="92"/>
        <v>#REF!</v>
      </c>
      <c r="BI243" s="54"/>
      <c r="BJ243" s="54"/>
      <c r="BK243" s="54"/>
      <c r="BL243" s="148">
        <v>44005</v>
      </c>
      <c r="BM243" s="46" t="s">
        <v>7</v>
      </c>
      <c r="BN243" s="46"/>
      <c r="BO243" s="223"/>
      <c r="BP243" s="223"/>
      <c r="BQ243" s="223"/>
      <c r="BR243" s="144"/>
      <c r="BS243" s="144"/>
      <c r="BT243" s="144"/>
      <c r="BU243" s="144"/>
      <c r="BV243" s="144"/>
      <c r="BW243" s="144"/>
      <c r="BX243" s="144" t="e">
        <f t="shared" si="95"/>
        <v>#NUM!</v>
      </c>
      <c r="BY243" s="144" t="e">
        <f t="shared" si="96"/>
        <v>#DIV/0!</v>
      </c>
      <c r="BZ243" s="54"/>
      <c r="CA243" s="54"/>
      <c r="CB243" s="184"/>
    </row>
    <row r="244" spans="1:80" ht="16" x14ac:dyDescent="0.2">
      <c r="A244" s="88">
        <v>44008</v>
      </c>
      <c r="B244" s="88"/>
      <c r="C244" s="46">
        <f t="shared" si="97"/>
        <v>79</v>
      </c>
      <c r="D244" s="185" t="s">
        <v>8</v>
      </c>
      <c r="E244" s="185" t="e">
        <f t="shared" si="86"/>
        <v>#REF!</v>
      </c>
      <c r="F244" s="405" t="e">
        <f>#REF!</f>
        <v>#REF!</v>
      </c>
      <c r="G244" s="405"/>
      <c r="H244" s="405"/>
      <c r="I244" s="405"/>
      <c r="J244" s="405"/>
      <c r="K244" s="405"/>
      <c r="L244" s="405"/>
      <c r="M244" s="405"/>
      <c r="N244" s="405"/>
      <c r="O244" s="406"/>
      <c r="P244" s="409" t="e">
        <f t="shared" ref="P244:P250" si="105">AVERAGE(F244:O244)/0.94</f>
        <v>#REF!</v>
      </c>
      <c r="Q244" s="409" t="e">
        <f>STDEV(F244:O244)/0.94</f>
        <v>#REF!</v>
      </c>
      <c r="R244" s="408" t="e">
        <f t="shared" si="87"/>
        <v>#REF!</v>
      </c>
      <c r="S244" s="408" t="e">
        <f t="shared" si="88"/>
        <v>#REF!</v>
      </c>
      <c r="T244" s="408"/>
      <c r="U244" s="408"/>
      <c r="V244" s="88">
        <v>44008</v>
      </c>
      <c r="W244" s="46" t="s">
        <v>8</v>
      </c>
      <c r="X244" s="185" t="e">
        <f t="shared" si="89"/>
        <v>#REF!</v>
      </c>
      <c r="Y244" s="196" t="e">
        <f>#REF!</f>
        <v>#REF!</v>
      </c>
      <c r="Z244" s="196"/>
      <c r="AA244" s="197"/>
      <c r="AB244" s="197"/>
      <c r="AC244" s="197"/>
      <c r="AD244" s="197"/>
      <c r="AE244" s="197"/>
      <c r="AF244" s="197"/>
      <c r="AG244" s="197"/>
      <c r="AH244" s="197"/>
      <c r="AI244" s="48"/>
      <c r="AJ244" s="48"/>
      <c r="AK244" s="48"/>
      <c r="AL244" s="48"/>
      <c r="AM244" s="133" t="e">
        <f t="shared" si="98"/>
        <v>#REF!</v>
      </c>
      <c r="AN244" s="133" t="e">
        <f t="shared" si="99"/>
        <v>#REF!</v>
      </c>
      <c r="AO244" s="137"/>
      <c r="AP244" s="135"/>
      <c r="AQ244" s="135"/>
      <c r="AR244" s="88">
        <v>44008</v>
      </c>
      <c r="AS244" s="46" t="s">
        <v>8</v>
      </c>
      <c r="AT244" s="141" t="e">
        <f>$AQ$7*Y244</f>
        <v>#REF!</v>
      </c>
      <c r="AU244" s="141"/>
      <c r="AV244" s="141"/>
      <c r="AW244" s="141"/>
      <c r="AX244" s="141"/>
      <c r="AY244" s="141"/>
      <c r="AZ244" s="141"/>
      <c r="BA244" s="141"/>
      <c r="BB244" s="141"/>
      <c r="BC244" s="141"/>
      <c r="BD244" s="141"/>
      <c r="BE244" s="141" t="e">
        <f t="shared" si="93"/>
        <v>#REF!</v>
      </c>
      <c r="BF244" s="141" t="e">
        <f t="shared" si="94"/>
        <v>#REF!</v>
      </c>
      <c r="BG244" s="14" t="e">
        <f t="shared" si="91"/>
        <v>#REF!</v>
      </c>
      <c r="BH244" s="14" t="e">
        <f t="shared" si="92"/>
        <v>#REF!</v>
      </c>
      <c r="BI244" s="54"/>
      <c r="BJ244" s="54"/>
      <c r="BK244" s="54"/>
      <c r="BL244" s="150">
        <v>44008</v>
      </c>
      <c r="BM244" s="46" t="s">
        <v>7</v>
      </c>
      <c r="BN244" s="46"/>
      <c r="BO244" s="223"/>
      <c r="BP244" s="223"/>
      <c r="BQ244" s="223"/>
      <c r="BR244" s="144"/>
      <c r="BS244" s="144"/>
      <c r="BT244" s="144"/>
      <c r="BU244" s="144"/>
      <c r="BV244" s="144"/>
      <c r="BW244" s="144"/>
      <c r="BX244" s="144" t="e">
        <f t="shared" si="95"/>
        <v>#NUM!</v>
      </c>
      <c r="BY244" s="144" t="e">
        <f t="shared" si="96"/>
        <v>#DIV/0!</v>
      </c>
      <c r="BZ244" s="54"/>
      <c r="CA244" s="54"/>
      <c r="CB244" s="184"/>
    </row>
    <row r="245" spans="1:80" ht="16" x14ac:dyDescent="0.2">
      <c r="A245" s="85">
        <v>44009</v>
      </c>
      <c r="B245" s="85"/>
      <c r="C245" s="46">
        <f t="shared" si="97"/>
        <v>80</v>
      </c>
      <c r="D245" s="185" t="s">
        <v>8</v>
      </c>
      <c r="E245" s="185" t="e">
        <f t="shared" si="86"/>
        <v>#REF!</v>
      </c>
      <c r="F245" s="405" t="e">
        <f>#REF!</f>
        <v>#REF!</v>
      </c>
      <c r="G245" s="405"/>
      <c r="H245" s="405"/>
      <c r="I245" s="405"/>
      <c r="J245" s="405"/>
      <c r="K245" s="405"/>
      <c r="L245" s="405"/>
      <c r="M245" s="405"/>
      <c r="N245" s="405"/>
      <c r="O245" s="406"/>
      <c r="P245" s="409" t="e">
        <f t="shared" si="105"/>
        <v>#REF!</v>
      </c>
      <c r="Q245" s="409" t="e">
        <f>STDEV(F245:O245)/0.94</f>
        <v>#REF!</v>
      </c>
      <c r="R245" s="408" t="e">
        <f t="shared" si="87"/>
        <v>#REF!</v>
      </c>
      <c r="S245" s="408" t="e">
        <f t="shared" si="88"/>
        <v>#REF!</v>
      </c>
      <c r="T245" s="410"/>
      <c r="U245" s="410"/>
      <c r="V245" s="85">
        <v>44009</v>
      </c>
      <c r="W245" s="46" t="s">
        <v>8</v>
      </c>
      <c r="X245" s="185" t="e">
        <f t="shared" si="89"/>
        <v>#REF!</v>
      </c>
      <c r="Y245" s="196" t="e">
        <f>#REF!</f>
        <v>#REF!</v>
      </c>
      <c r="Z245" s="196"/>
      <c r="AA245" s="196" t="e">
        <f>#REF!</f>
        <v>#REF!</v>
      </c>
      <c r="AB245" s="197"/>
      <c r="AC245" s="197"/>
      <c r="AD245" s="197"/>
      <c r="AE245" s="197"/>
      <c r="AF245" s="197"/>
      <c r="AG245" s="197"/>
      <c r="AH245" s="197"/>
      <c r="AI245" s="48"/>
      <c r="AJ245" s="48"/>
      <c r="AK245" s="48"/>
      <c r="AL245" s="48"/>
      <c r="AM245" s="133" t="e">
        <f>AVERAGE(Y245:AL245)</f>
        <v>#REF!</v>
      </c>
      <c r="AN245" s="133" t="e">
        <f>STDEV(Y245:AL245)</f>
        <v>#REF!</v>
      </c>
      <c r="AO245" s="137"/>
      <c r="AP245" s="135"/>
      <c r="AQ245" s="135"/>
      <c r="AR245" s="85">
        <v>44009</v>
      </c>
      <c r="AS245" s="46" t="s">
        <v>8</v>
      </c>
      <c r="AT245" s="141" t="e">
        <f>$AQ$7*Y245</f>
        <v>#REF!</v>
      </c>
      <c r="AU245" s="141"/>
      <c r="AV245" s="141" t="e">
        <f>$AQ$7*AA245</f>
        <v>#REF!</v>
      </c>
      <c r="AW245" s="141"/>
      <c r="AX245" s="141"/>
      <c r="AY245" s="141"/>
      <c r="AZ245" s="141"/>
      <c r="BA245" s="141"/>
      <c r="BB245" s="141"/>
      <c r="BC245" s="141"/>
      <c r="BD245" s="141"/>
      <c r="BE245" s="141" t="e">
        <f t="shared" si="93"/>
        <v>#REF!</v>
      </c>
      <c r="BF245" s="141" t="e">
        <f t="shared" si="94"/>
        <v>#REF!</v>
      </c>
      <c r="BG245" s="14" t="e">
        <f t="shared" si="91"/>
        <v>#REF!</v>
      </c>
      <c r="BH245" s="14" t="e">
        <f t="shared" si="92"/>
        <v>#REF!</v>
      </c>
      <c r="BI245" s="54"/>
      <c r="BJ245" s="54"/>
      <c r="BK245" s="54"/>
      <c r="BL245" s="151">
        <v>44009</v>
      </c>
      <c r="BM245" s="46" t="s">
        <v>7</v>
      </c>
      <c r="BN245" s="46"/>
      <c r="BO245" s="223"/>
      <c r="BP245" s="223"/>
      <c r="BQ245" s="223"/>
      <c r="BR245" s="144"/>
      <c r="BS245" s="144"/>
      <c r="BT245" s="144"/>
      <c r="BU245" s="144"/>
      <c r="BV245" s="144"/>
      <c r="BW245" s="144"/>
      <c r="BX245" s="144" t="e">
        <f t="shared" si="95"/>
        <v>#NUM!</v>
      </c>
      <c r="BY245" s="144" t="e">
        <f t="shared" si="96"/>
        <v>#DIV/0!</v>
      </c>
      <c r="BZ245" s="54"/>
      <c r="CA245" s="54"/>
      <c r="CB245" s="184"/>
    </row>
    <row r="246" spans="1:80" ht="17" thickBot="1" x14ac:dyDescent="0.25">
      <c r="A246" s="85">
        <v>44012</v>
      </c>
      <c r="B246" s="85"/>
      <c r="C246" s="212">
        <f t="shared" si="97"/>
        <v>83</v>
      </c>
      <c r="D246" s="272" t="s">
        <v>8</v>
      </c>
      <c r="E246" s="212" t="e">
        <f t="shared" si="86"/>
        <v>#REF!</v>
      </c>
      <c r="F246" s="411" t="e">
        <f>#REF!</f>
        <v>#REF!</v>
      </c>
      <c r="G246" s="412"/>
      <c r="H246" s="412"/>
      <c r="I246" s="412"/>
      <c r="J246" s="412"/>
      <c r="K246" s="412"/>
      <c r="L246" s="412"/>
      <c r="M246" s="412"/>
      <c r="N246" s="412"/>
      <c r="O246" s="413"/>
      <c r="P246" s="409" t="e">
        <f t="shared" si="105"/>
        <v>#REF!</v>
      </c>
      <c r="Q246" s="409" t="e">
        <f t="shared" ref="Q246:Q262" si="106">STDEV(F246:O246)/0.94</f>
        <v>#REF!</v>
      </c>
      <c r="R246" s="410" t="e">
        <f t="shared" si="87"/>
        <v>#REF!</v>
      </c>
      <c r="S246" s="410" t="e">
        <f t="shared" si="88"/>
        <v>#REF!</v>
      </c>
      <c r="T246" s="408"/>
      <c r="U246" s="408"/>
      <c r="V246" s="85">
        <v>44012</v>
      </c>
      <c r="W246" s="212" t="s">
        <v>8</v>
      </c>
      <c r="X246" s="272" t="e">
        <f t="shared" si="89"/>
        <v>#REF!</v>
      </c>
      <c r="Y246" s="277" t="e">
        <f>#REF!</f>
        <v>#REF!</v>
      </c>
      <c r="Z246" s="277"/>
      <c r="AA246" s="277"/>
      <c r="AB246" s="279"/>
      <c r="AC246" s="279"/>
      <c r="AD246" s="279"/>
      <c r="AE246" s="279"/>
      <c r="AF246" s="279"/>
      <c r="AG246" s="279"/>
      <c r="AH246" s="279"/>
      <c r="AI246" s="51"/>
      <c r="AJ246" s="51"/>
      <c r="AK246" s="51"/>
      <c r="AL246" s="51"/>
      <c r="AM246" s="47" t="e">
        <f t="shared" si="98"/>
        <v>#REF!</v>
      </c>
      <c r="AN246" s="47" t="e">
        <f t="shared" si="99"/>
        <v>#REF!</v>
      </c>
      <c r="AO246" s="280"/>
      <c r="AP246" s="281"/>
      <c r="AQ246" s="281"/>
      <c r="AR246" s="85">
        <v>44012</v>
      </c>
      <c r="AS246" s="212" t="s">
        <v>8</v>
      </c>
      <c r="AT246" s="282" t="e">
        <f>$AQ$7*Y246</f>
        <v>#REF!</v>
      </c>
      <c r="AU246" s="282"/>
      <c r="AV246" s="282"/>
      <c r="AW246" s="282"/>
      <c r="AX246" s="282"/>
      <c r="AY246" s="282"/>
      <c r="AZ246" s="282"/>
      <c r="BA246" s="282"/>
      <c r="BB246" s="282"/>
      <c r="BC246" s="282"/>
      <c r="BD246" s="282"/>
      <c r="BE246" s="282" t="e">
        <f t="shared" si="93"/>
        <v>#REF!</v>
      </c>
      <c r="BF246" s="282" t="e">
        <f t="shared" si="94"/>
        <v>#REF!</v>
      </c>
      <c r="BG246" s="14" t="e">
        <f t="shared" si="91"/>
        <v>#REF!</v>
      </c>
      <c r="BH246" s="14" t="e">
        <f t="shared" si="92"/>
        <v>#REF!</v>
      </c>
      <c r="BI246" s="92"/>
      <c r="BJ246" s="92"/>
      <c r="BK246" s="92"/>
      <c r="BL246" s="58">
        <v>44012</v>
      </c>
      <c r="BM246" s="46" t="s">
        <v>7</v>
      </c>
      <c r="BN246" s="46"/>
      <c r="BO246" s="223"/>
      <c r="BP246" s="223"/>
      <c r="BQ246" s="223"/>
      <c r="BR246" s="144"/>
      <c r="BS246" s="144"/>
      <c r="BT246" s="144"/>
      <c r="BU246" s="144"/>
      <c r="BV246" s="144"/>
      <c r="BW246" s="144"/>
      <c r="BX246" s="144" t="e">
        <f t="shared" si="95"/>
        <v>#NUM!</v>
      </c>
      <c r="BY246" s="144" t="e">
        <f t="shared" si="96"/>
        <v>#DIV/0!</v>
      </c>
      <c r="BZ246" s="92"/>
      <c r="CA246" s="92"/>
      <c r="CB246" s="184"/>
    </row>
    <row r="247" spans="1:80" ht="17" thickTop="1" x14ac:dyDescent="0.2">
      <c r="A247" s="58">
        <v>44019</v>
      </c>
      <c r="B247" s="58"/>
      <c r="C247" s="46"/>
      <c r="D247" s="46" t="s">
        <v>8</v>
      </c>
      <c r="E247" s="46" t="e">
        <f t="shared" si="86"/>
        <v>#DIV/0!</v>
      </c>
      <c r="F247" s="405">
        <v>0</v>
      </c>
      <c r="G247" s="405"/>
      <c r="H247" s="405"/>
      <c r="I247" s="405"/>
      <c r="J247" s="405"/>
      <c r="K247" s="405"/>
      <c r="L247" s="405"/>
      <c r="M247" s="405"/>
      <c r="N247" s="405"/>
      <c r="O247" s="406"/>
      <c r="P247" s="409">
        <f t="shared" si="105"/>
        <v>0</v>
      </c>
      <c r="Q247" s="409" t="e">
        <f t="shared" si="106"/>
        <v>#DIV/0!</v>
      </c>
      <c r="R247" s="410">
        <f t="shared" ref="R247:R253" si="107">P247*1000</f>
        <v>0</v>
      </c>
      <c r="S247" s="410" t="e">
        <f t="shared" si="88"/>
        <v>#DIV/0!</v>
      </c>
      <c r="T247" s="408"/>
      <c r="U247" s="408"/>
      <c r="V247" s="58">
        <v>44019</v>
      </c>
      <c r="W247" s="46" t="s">
        <v>8</v>
      </c>
      <c r="X247" s="185" t="e">
        <f t="shared" si="89"/>
        <v>#DIV/0!</v>
      </c>
      <c r="Y247" s="196">
        <v>0</v>
      </c>
      <c r="Z247" s="196"/>
      <c r="AA247" s="196"/>
      <c r="AB247" s="197"/>
      <c r="AC247" s="197"/>
      <c r="AD247" s="197"/>
      <c r="AE247" s="197"/>
      <c r="AF247" s="197"/>
      <c r="AG247" s="197"/>
      <c r="AH247" s="197"/>
      <c r="AI247" s="48"/>
      <c r="AJ247" s="48"/>
      <c r="AK247" s="48"/>
      <c r="AL247" s="48"/>
      <c r="AM247" s="47">
        <f>AVERAGE(Y247:AL247)</f>
        <v>0</v>
      </c>
      <c r="AN247" s="47" t="e">
        <f>STDEV(Y247:AL247)</f>
        <v>#DIV/0!</v>
      </c>
      <c r="AO247" s="137"/>
      <c r="AP247" s="135"/>
      <c r="AQ247" s="281"/>
      <c r="AR247" s="58">
        <v>44019</v>
      </c>
      <c r="AS247" s="46" t="s">
        <v>8</v>
      </c>
      <c r="AT247" s="141"/>
      <c r="AU247" s="141"/>
      <c r="AV247" s="141"/>
      <c r="AW247" s="141"/>
      <c r="AX247" s="141"/>
      <c r="AY247" s="141"/>
      <c r="AZ247" s="141"/>
      <c r="BA247" s="141"/>
      <c r="BB247" s="141"/>
      <c r="BC247" s="141"/>
      <c r="BD247" s="141"/>
      <c r="BE247" s="141" t="e">
        <f t="shared" ref="BE247:BE266" si="108">AVERAGE(AT247:BD247)</f>
        <v>#DIV/0!</v>
      </c>
      <c r="BF247" s="141" t="e">
        <f t="shared" ref="BF247:BF266" si="109">STDEV(AT247:BD247)</f>
        <v>#DIV/0!</v>
      </c>
      <c r="BG247" s="14" t="e">
        <f t="shared" ref="BG247:BH250" si="110">BE247/10^6</f>
        <v>#DIV/0!</v>
      </c>
      <c r="BH247" s="14" t="e">
        <f t="shared" si="110"/>
        <v>#DIV/0!</v>
      </c>
      <c r="BI247" s="54"/>
      <c r="BJ247" s="54"/>
      <c r="BK247" s="54"/>
      <c r="BL247" s="58">
        <v>44019</v>
      </c>
      <c r="BM247" s="46" t="s">
        <v>7</v>
      </c>
      <c r="BN247" s="46"/>
      <c r="BO247" s="223"/>
      <c r="BP247" s="223"/>
      <c r="BQ247" s="223"/>
      <c r="BR247" s="144"/>
      <c r="BS247" s="144"/>
      <c r="BT247" s="144"/>
      <c r="BU247" s="144"/>
      <c r="BV247" s="144"/>
      <c r="BW247" s="144"/>
      <c r="BX247" s="144" t="e">
        <f t="shared" si="95"/>
        <v>#NUM!</v>
      </c>
      <c r="BY247" s="144" t="e">
        <f t="shared" si="96"/>
        <v>#DIV/0!</v>
      </c>
      <c r="BZ247" s="54"/>
      <c r="CA247" s="54"/>
    </row>
    <row r="248" spans="1:80" ht="16" x14ac:dyDescent="0.2">
      <c r="A248" s="58">
        <v>44021</v>
      </c>
      <c r="B248" s="58"/>
      <c r="C248" s="46"/>
      <c r="D248" s="46" t="s">
        <v>8</v>
      </c>
      <c r="E248" s="46" t="e">
        <f t="shared" si="86"/>
        <v>#DIV/0!</v>
      </c>
      <c r="F248" s="405">
        <v>0</v>
      </c>
      <c r="G248" s="405"/>
      <c r="H248" s="405"/>
      <c r="I248" s="405"/>
      <c r="J248" s="405"/>
      <c r="K248" s="405"/>
      <c r="L248" s="405"/>
      <c r="M248" s="405"/>
      <c r="N248" s="405"/>
      <c r="O248" s="406"/>
      <c r="P248" s="409">
        <f t="shared" si="105"/>
        <v>0</v>
      </c>
      <c r="Q248" s="409" t="e">
        <f t="shared" si="106"/>
        <v>#DIV/0!</v>
      </c>
      <c r="R248" s="410">
        <f t="shared" si="107"/>
        <v>0</v>
      </c>
      <c r="S248" s="410" t="e">
        <f t="shared" si="88"/>
        <v>#DIV/0!</v>
      </c>
      <c r="T248" s="408"/>
      <c r="U248" s="408"/>
      <c r="V248" s="58">
        <v>44021</v>
      </c>
      <c r="W248" s="46" t="s">
        <v>8</v>
      </c>
      <c r="X248" s="272" t="e">
        <f t="shared" si="89"/>
        <v>#DIV/0!</v>
      </c>
      <c r="Y248" s="196">
        <v>0</v>
      </c>
      <c r="Z248" s="196"/>
      <c r="AA248" s="196"/>
      <c r="AB248" s="197"/>
      <c r="AC248" s="197"/>
      <c r="AD248" s="197"/>
      <c r="AE248" s="197"/>
      <c r="AF248" s="197"/>
      <c r="AG248" s="197"/>
      <c r="AH248" s="197"/>
      <c r="AI248" s="48"/>
      <c r="AJ248" s="48"/>
      <c r="AK248" s="48"/>
      <c r="AL248" s="48"/>
      <c r="AM248" s="47">
        <f>AVERAGE(Y248:AL248)</f>
        <v>0</v>
      </c>
      <c r="AN248" s="47" t="e">
        <f>STDEV(Y248:AL248)</f>
        <v>#DIV/0!</v>
      </c>
      <c r="AO248" s="137"/>
      <c r="AP248" s="135"/>
      <c r="AQ248" s="281"/>
      <c r="AR248" s="58">
        <v>44021</v>
      </c>
      <c r="AS248" s="46" t="s">
        <v>8</v>
      </c>
      <c r="AT248" s="141"/>
      <c r="AU248" s="141"/>
      <c r="AV248" s="141"/>
      <c r="AW248" s="141"/>
      <c r="AX248" s="141"/>
      <c r="AY248" s="141"/>
      <c r="AZ248" s="141"/>
      <c r="BA248" s="141"/>
      <c r="BB248" s="141"/>
      <c r="BC248" s="141"/>
      <c r="BD248" s="141"/>
      <c r="BE248" s="282" t="e">
        <f t="shared" si="108"/>
        <v>#DIV/0!</v>
      </c>
      <c r="BF248" s="282" t="e">
        <f t="shared" si="109"/>
        <v>#DIV/0!</v>
      </c>
      <c r="BG248" s="14" t="e">
        <f t="shared" si="110"/>
        <v>#DIV/0!</v>
      </c>
      <c r="BH248" s="14" t="e">
        <f t="shared" si="110"/>
        <v>#DIV/0!</v>
      </c>
      <c r="BI248" s="54"/>
      <c r="BJ248" s="54"/>
      <c r="BK248" s="54"/>
      <c r="BL248" s="58">
        <v>44021</v>
      </c>
      <c r="BM248" s="46" t="s">
        <v>7</v>
      </c>
      <c r="BN248" s="46"/>
      <c r="BO248" s="223"/>
      <c r="BP248" s="223"/>
      <c r="BQ248" s="223"/>
      <c r="BR248" s="144"/>
      <c r="BS248" s="144"/>
      <c r="BT248" s="144"/>
      <c r="BU248" s="144"/>
      <c r="BV248" s="144"/>
      <c r="BW248" s="144"/>
      <c r="BX248" s="144" t="e">
        <f t="shared" si="95"/>
        <v>#NUM!</v>
      </c>
      <c r="BY248" s="144" t="e">
        <f t="shared" si="96"/>
        <v>#DIV/0!</v>
      </c>
      <c r="BZ248" s="54"/>
      <c r="CA248" s="54"/>
    </row>
    <row r="249" spans="1:80" ht="16" x14ac:dyDescent="0.2">
      <c r="A249" s="58">
        <v>44024</v>
      </c>
      <c r="B249" s="58"/>
      <c r="C249" s="46"/>
      <c r="D249" s="46" t="s">
        <v>8</v>
      </c>
      <c r="E249" s="46" t="e">
        <f t="shared" si="86"/>
        <v>#REF!</v>
      </c>
      <c r="F249" s="405" t="e">
        <f>#REF!</f>
        <v>#REF!</v>
      </c>
      <c r="G249" s="405" t="e">
        <f>#REF!</f>
        <v>#REF!</v>
      </c>
      <c r="H249" s="405" t="e">
        <f>#REF!</f>
        <v>#REF!</v>
      </c>
      <c r="I249" s="405"/>
      <c r="J249" s="405"/>
      <c r="K249" s="405"/>
      <c r="L249" s="405"/>
      <c r="M249" s="405"/>
      <c r="N249" s="405"/>
      <c r="O249" s="406"/>
      <c r="P249" s="409" t="e">
        <f t="shared" si="105"/>
        <v>#REF!</v>
      </c>
      <c r="Q249" s="409" t="e">
        <f t="shared" si="106"/>
        <v>#REF!</v>
      </c>
      <c r="R249" s="410" t="e">
        <f t="shared" si="107"/>
        <v>#REF!</v>
      </c>
      <c r="S249" s="410" t="e">
        <f t="shared" si="88"/>
        <v>#REF!</v>
      </c>
      <c r="T249" s="408"/>
      <c r="U249" s="408"/>
      <c r="V249" s="58">
        <v>44024</v>
      </c>
      <c r="W249" s="46" t="s">
        <v>8</v>
      </c>
      <c r="X249" s="185" t="e">
        <f t="shared" si="89"/>
        <v>#REF!</v>
      </c>
      <c r="Y249" s="196" t="e">
        <f>#REF!</f>
        <v>#REF!</v>
      </c>
      <c r="Z249" s="196" t="e">
        <f>#REF!</f>
        <v>#REF!</v>
      </c>
      <c r="AA249" s="196" t="e">
        <f>#REF!</f>
        <v>#REF!</v>
      </c>
      <c r="AB249" s="197"/>
      <c r="AC249" s="197"/>
      <c r="AD249" s="197"/>
      <c r="AE249" s="197"/>
      <c r="AF249" s="197"/>
      <c r="AG249" s="197"/>
      <c r="AH249" s="197"/>
      <c r="AI249" s="48"/>
      <c r="AJ249" s="48"/>
      <c r="AK249" s="48"/>
      <c r="AL249" s="48"/>
      <c r="AM249" s="47" t="e">
        <f>AVERAGE(Y249:AL249)</f>
        <v>#REF!</v>
      </c>
      <c r="AN249" s="47" t="e">
        <f>STDEV(Y249:AL249)</f>
        <v>#REF!</v>
      </c>
      <c r="AO249" s="137"/>
      <c r="AP249" s="135"/>
      <c r="AQ249" s="281"/>
      <c r="AR249" s="58">
        <v>44024</v>
      </c>
      <c r="AS249" s="46" t="s">
        <v>8</v>
      </c>
      <c r="AT249" s="141"/>
      <c r="AU249" s="141"/>
      <c r="AV249" s="141"/>
      <c r="AW249" s="141"/>
      <c r="AX249" s="141"/>
      <c r="AY249" s="141"/>
      <c r="AZ249" s="141"/>
      <c r="BA249" s="141"/>
      <c r="BB249" s="141"/>
      <c r="BC249" s="141"/>
      <c r="BD249" s="141"/>
      <c r="BE249" s="141" t="e">
        <f t="shared" si="108"/>
        <v>#DIV/0!</v>
      </c>
      <c r="BF249" s="141" t="e">
        <f t="shared" si="109"/>
        <v>#DIV/0!</v>
      </c>
      <c r="BG249" s="14" t="e">
        <f t="shared" si="110"/>
        <v>#DIV/0!</v>
      </c>
      <c r="BH249" s="14" t="e">
        <f t="shared" si="110"/>
        <v>#DIV/0!</v>
      </c>
      <c r="BI249" s="54"/>
      <c r="BJ249" s="54"/>
      <c r="BK249" s="54"/>
      <c r="BL249" s="58">
        <v>44024</v>
      </c>
      <c r="BM249" s="46" t="s">
        <v>7</v>
      </c>
      <c r="BN249" s="46"/>
      <c r="BO249" s="223"/>
      <c r="BP249" s="223"/>
      <c r="BQ249" s="223"/>
      <c r="BR249" s="144"/>
      <c r="BS249" s="144"/>
      <c r="BT249" s="144"/>
      <c r="BU249" s="144"/>
      <c r="BV249" s="144"/>
      <c r="BW249" s="144"/>
      <c r="BX249" s="144" t="e">
        <f t="shared" si="95"/>
        <v>#NUM!</v>
      </c>
      <c r="BY249" s="144" t="e">
        <f t="shared" si="96"/>
        <v>#DIV/0!</v>
      </c>
      <c r="BZ249" s="54"/>
      <c r="CA249" s="54"/>
    </row>
    <row r="250" spans="1:80" ht="16" x14ac:dyDescent="0.2">
      <c r="A250" s="58">
        <v>44025</v>
      </c>
      <c r="B250" s="58"/>
      <c r="C250" s="46"/>
      <c r="D250" s="46" t="s">
        <v>8</v>
      </c>
      <c r="E250" s="46" t="e">
        <f t="shared" si="86"/>
        <v>#DIV/0!</v>
      </c>
      <c r="F250" s="405">
        <v>0</v>
      </c>
      <c r="G250" s="405"/>
      <c r="H250" s="405"/>
      <c r="I250" s="405"/>
      <c r="J250" s="405"/>
      <c r="K250" s="405"/>
      <c r="L250" s="405"/>
      <c r="M250" s="405"/>
      <c r="N250" s="405"/>
      <c r="O250" s="406"/>
      <c r="P250" s="409">
        <f t="shared" si="105"/>
        <v>0</v>
      </c>
      <c r="Q250" s="409" t="e">
        <f t="shared" si="106"/>
        <v>#DIV/0!</v>
      </c>
      <c r="R250" s="410">
        <f t="shared" si="107"/>
        <v>0</v>
      </c>
      <c r="S250" s="410" t="e">
        <f t="shared" si="88"/>
        <v>#DIV/0!</v>
      </c>
      <c r="T250" s="408"/>
      <c r="U250" s="408"/>
      <c r="V250" s="58">
        <v>44025</v>
      </c>
      <c r="W250" s="46" t="s">
        <v>8</v>
      </c>
      <c r="X250" s="272" t="e">
        <f t="shared" si="89"/>
        <v>#DIV/0!</v>
      </c>
      <c r="Y250" s="196">
        <v>0</v>
      </c>
      <c r="Z250" s="196"/>
      <c r="AA250" s="196"/>
      <c r="AB250" s="197"/>
      <c r="AC250" s="197"/>
      <c r="AD250" s="197"/>
      <c r="AE250" s="197"/>
      <c r="AF250" s="197"/>
      <c r="AG250" s="197"/>
      <c r="AH250" s="197"/>
      <c r="AI250" s="48"/>
      <c r="AJ250" s="48"/>
      <c r="AK250" s="48"/>
      <c r="AL250" s="48"/>
      <c r="AM250" s="47">
        <f>AVERAGE(Y250:AL250)</f>
        <v>0</v>
      </c>
      <c r="AN250" s="47" t="e">
        <f>STDEV(Y250:AL250)</f>
        <v>#DIV/0!</v>
      </c>
      <c r="AO250" s="137"/>
      <c r="AP250" s="135"/>
      <c r="AQ250" s="281"/>
      <c r="AR250" s="58">
        <v>44025</v>
      </c>
      <c r="AS250" s="46" t="s">
        <v>8</v>
      </c>
      <c r="AT250" s="141"/>
      <c r="AU250" s="141"/>
      <c r="AV250" s="141"/>
      <c r="AW250" s="141"/>
      <c r="AX250" s="141"/>
      <c r="AY250" s="141"/>
      <c r="AZ250" s="141"/>
      <c r="BA250" s="141"/>
      <c r="BB250" s="141"/>
      <c r="BC250" s="141"/>
      <c r="BD250" s="141"/>
      <c r="BE250" s="282" t="e">
        <f t="shared" si="108"/>
        <v>#DIV/0!</v>
      </c>
      <c r="BF250" s="282" t="e">
        <f t="shared" si="109"/>
        <v>#DIV/0!</v>
      </c>
      <c r="BG250" s="14" t="e">
        <f t="shared" si="110"/>
        <v>#DIV/0!</v>
      </c>
      <c r="BH250" s="14" t="e">
        <f t="shared" si="110"/>
        <v>#DIV/0!</v>
      </c>
      <c r="BI250" s="54"/>
      <c r="BJ250" s="54"/>
      <c r="BK250" s="54"/>
      <c r="BL250" s="58">
        <v>44025</v>
      </c>
      <c r="BM250" s="46" t="s">
        <v>7</v>
      </c>
      <c r="BN250" s="46"/>
      <c r="BO250" s="223"/>
      <c r="BP250" s="223"/>
      <c r="BQ250" s="223"/>
      <c r="BR250" s="144"/>
      <c r="BS250" s="144"/>
      <c r="BT250" s="144"/>
      <c r="BU250" s="144"/>
      <c r="BV250" s="144"/>
      <c r="BW250" s="144"/>
      <c r="BX250" s="144" t="e">
        <f t="shared" si="95"/>
        <v>#NUM!</v>
      </c>
      <c r="BY250" s="144" t="e">
        <f t="shared" si="96"/>
        <v>#DIV/0!</v>
      </c>
      <c r="BZ250" s="54"/>
      <c r="CA250" s="54"/>
    </row>
    <row r="251" spans="1:80" ht="16" x14ac:dyDescent="0.2">
      <c r="A251" s="58">
        <f>A25</f>
        <v>44027</v>
      </c>
      <c r="B251" s="58"/>
      <c r="C251" s="46"/>
      <c r="D251" s="46" t="s">
        <v>8</v>
      </c>
      <c r="E251" s="46" t="e">
        <f t="shared" si="86"/>
        <v>#REF!</v>
      </c>
      <c r="F251" s="405" t="e">
        <f>#REF!</f>
        <v>#REF!</v>
      </c>
      <c r="G251" s="405"/>
      <c r="H251" s="405"/>
      <c r="I251" s="405"/>
      <c r="J251" s="405"/>
      <c r="K251" s="405"/>
      <c r="L251" s="405"/>
      <c r="M251" s="405"/>
      <c r="N251" s="405"/>
      <c r="O251" s="406"/>
      <c r="P251" s="409" t="e">
        <f t="shared" ref="P251:P262" si="111">AVERAGE(F251:O251)/0.94</f>
        <v>#REF!</v>
      </c>
      <c r="Q251" s="409" t="e">
        <f t="shared" si="106"/>
        <v>#REF!</v>
      </c>
      <c r="R251" s="410" t="e">
        <f t="shared" si="107"/>
        <v>#REF!</v>
      </c>
      <c r="S251" s="414" t="e">
        <f t="shared" si="88"/>
        <v>#REF!</v>
      </c>
      <c r="T251" s="408"/>
      <c r="U251" s="408"/>
      <c r="V251" s="58">
        <f>A251</f>
        <v>44027</v>
      </c>
      <c r="W251" s="297" t="s">
        <v>8</v>
      </c>
      <c r="X251" s="185" t="e">
        <f t="shared" si="89"/>
        <v>#REF!</v>
      </c>
      <c r="Y251" s="196" t="e">
        <f>#REF!</f>
        <v>#REF!</v>
      </c>
      <c r="Z251" s="196"/>
      <c r="AA251" s="196"/>
      <c r="AB251" s="197"/>
      <c r="AC251" s="197"/>
      <c r="AD251" s="197"/>
      <c r="AE251" s="197"/>
      <c r="AF251" s="197"/>
      <c r="AG251" s="197"/>
      <c r="AH251" s="197"/>
      <c r="AI251" s="48"/>
      <c r="AJ251" s="48"/>
      <c r="AK251" s="48"/>
      <c r="AL251" s="48"/>
      <c r="AM251" s="47" t="e">
        <f t="shared" ref="AM251:AM261" si="112">AVERAGE(Y251:AL251)</f>
        <v>#REF!</v>
      </c>
      <c r="AN251" s="47" t="e">
        <f t="shared" ref="AN251:AN261" si="113">STDEV(Y251:AL251)</f>
        <v>#REF!</v>
      </c>
      <c r="AO251" s="137"/>
      <c r="AP251" s="135"/>
      <c r="AQ251" s="281"/>
      <c r="AR251" s="58">
        <f>A251</f>
        <v>44027</v>
      </c>
      <c r="AS251" s="212" t="s">
        <v>8</v>
      </c>
      <c r="AT251" s="141"/>
      <c r="AU251" s="141"/>
      <c r="AV251" s="141"/>
      <c r="AW251" s="141"/>
      <c r="AX251" s="141"/>
      <c r="AY251" s="141"/>
      <c r="AZ251" s="141"/>
      <c r="BA251" s="141"/>
      <c r="BB251" s="141"/>
      <c r="BC251" s="141"/>
      <c r="BD251" s="141"/>
      <c r="BE251" s="141" t="e">
        <f t="shared" si="108"/>
        <v>#DIV/0!</v>
      </c>
      <c r="BF251" s="141" t="e">
        <f t="shared" si="109"/>
        <v>#DIV/0!</v>
      </c>
      <c r="BG251" s="14" t="e">
        <f t="shared" ref="BG251:BH253" si="114">BE251/10^6</f>
        <v>#DIV/0!</v>
      </c>
      <c r="BH251" s="14" t="e">
        <f t="shared" si="114"/>
        <v>#DIV/0!</v>
      </c>
      <c r="BI251" s="33"/>
      <c r="BJ251" s="33"/>
      <c r="BK251" s="33"/>
      <c r="BL251" s="58">
        <v>44027</v>
      </c>
      <c r="BM251" s="46" t="s">
        <v>7</v>
      </c>
      <c r="BN251" s="46"/>
      <c r="BO251" s="223"/>
      <c r="BP251" s="223"/>
      <c r="BQ251" s="223"/>
      <c r="BR251" s="144"/>
      <c r="BS251" s="144"/>
      <c r="BT251" s="144"/>
      <c r="BU251" s="144"/>
      <c r="BV251" s="144"/>
      <c r="BW251" s="144"/>
      <c r="BX251" s="144" t="e">
        <f t="shared" si="95"/>
        <v>#NUM!</v>
      </c>
      <c r="BY251" s="144" t="e">
        <f t="shared" si="96"/>
        <v>#DIV/0!</v>
      </c>
      <c r="BZ251" s="33"/>
      <c r="CA251" s="33"/>
    </row>
    <row r="252" spans="1:80" ht="16" x14ac:dyDescent="0.2">
      <c r="A252" s="58">
        <v>44029</v>
      </c>
      <c r="B252" s="58"/>
      <c r="C252" s="46"/>
      <c r="D252" s="46" t="s">
        <v>8</v>
      </c>
      <c r="E252" s="46" t="e">
        <f t="shared" si="86"/>
        <v>#REF!</v>
      </c>
      <c r="F252" s="405" t="e">
        <f>#REF!</f>
        <v>#REF!</v>
      </c>
      <c r="G252" s="405" t="e">
        <f>#REF!</f>
        <v>#REF!</v>
      </c>
      <c r="H252" s="405" t="e">
        <f>#REF!</f>
        <v>#REF!</v>
      </c>
      <c r="I252" s="405"/>
      <c r="J252" s="405"/>
      <c r="K252" s="405"/>
      <c r="L252" s="405"/>
      <c r="M252" s="405"/>
      <c r="N252" s="405"/>
      <c r="O252" s="406"/>
      <c r="P252" s="409" t="e">
        <f t="shared" si="111"/>
        <v>#REF!</v>
      </c>
      <c r="Q252" s="409" t="e">
        <f t="shared" si="106"/>
        <v>#REF!</v>
      </c>
      <c r="R252" s="410" t="e">
        <f t="shared" si="107"/>
        <v>#REF!</v>
      </c>
      <c r="S252" s="410" t="e">
        <f t="shared" si="88"/>
        <v>#REF!</v>
      </c>
      <c r="T252" s="408"/>
      <c r="U252" s="408"/>
      <c r="V252" s="58">
        <v>44029</v>
      </c>
      <c r="W252" s="212" t="s">
        <v>8</v>
      </c>
      <c r="X252" s="185" t="e">
        <f t="shared" si="89"/>
        <v>#REF!</v>
      </c>
      <c r="Y252" s="196" t="e">
        <f>#REF!</f>
        <v>#REF!</v>
      </c>
      <c r="Z252" s="196" t="e">
        <f>#REF!</f>
        <v>#REF!</v>
      </c>
      <c r="AA252" s="196" t="e">
        <f>#REF!</f>
        <v>#REF!</v>
      </c>
      <c r="AB252" s="197"/>
      <c r="AC252" s="197"/>
      <c r="AD252" s="197"/>
      <c r="AE252" s="197"/>
      <c r="AF252" s="197"/>
      <c r="AG252" s="197"/>
      <c r="AH252" s="197"/>
      <c r="AI252" s="48"/>
      <c r="AJ252" s="48"/>
      <c r="AK252" s="48"/>
      <c r="AL252" s="48"/>
      <c r="AM252" s="47" t="e">
        <f t="shared" si="112"/>
        <v>#REF!</v>
      </c>
      <c r="AN252" s="47" t="e">
        <f t="shared" si="113"/>
        <v>#REF!</v>
      </c>
      <c r="AO252" s="137"/>
      <c r="AP252" s="135"/>
      <c r="AQ252" s="281"/>
      <c r="AR252" s="58">
        <v>44029</v>
      </c>
      <c r="AS252" s="212" t="s">
        <v>8</v>
      </c>
      <c r="AT252" s="141"/>
      <c r="AU252" s="141"/>
      <c r="AV252" s="141"/>
      <c r="AW252" s="141"/>
      <c r="AX252" s="141"/>
      <c r="AY252" s="141"/>
      <c r="AZ252" s="141"/>
      <c r="BA252" s="141"/>
      <c r="BB252" s="141"/>
      <c r="BC252" s="141"/>
      <c r="BD252" s="141"/>
      <c r="BE252" s="141" t="e">
        <f t="shared" si="108"/>
        <v>#DIV/0!</v>
      </c>
      <c r="BF252" s="141" t="e">
        <f t="shared" si="109"/>
        <v>#DIV/0!</v>
      </c>
      <c r="BG252" s="14" t="e">
        <f t="shared" si="114"/>
        <v>#DIV/0!</v>
      </c>
      <c r="BH252" s="14" t="e">
        <f t="shared" si="114"/>
        <v>#DIV/0!</v>
      </c>
      <c r="BI252" s="54"/>
      <c r="BJ252" s="54"/>
      <c r="BK252" s="54"/>
      <c r="BL252" s="58">
        <v>44029</v>
      </c>
      <c r="BM252" s="46" t="s">
        <v>7</v>
      </c>
      <c r="BN252" s="46"/>
      <c r="BO252" s="223"/>
      <c r="BP252" s="223"/>
      <c r="BQ252" s="223"/>
      <c r="BR252" s="144"/>
      <c r="BS252" s="144"/>
      <c r="BT252" s="144"/>
      <c r="BU252" s="144"/>
      <c r="BV252" s="144"/>
      <c r="BW252" s="144"/>
      <c r="BX252" s="144" t="e">
        <f t="shared" si="95"/>
        <v>#NUM!</v>
      </c>
      <c r="BY252" s="144" t="e">
        <f t="shared" si="96"/>
        <v>#DIV/0!</v>
      </c>
      <c r="BZ252" s="54"/>
      <c r="CA252" s="54"/>
    </row>
    <row r="253" spans="1:80" ht="16" x14ac:dyDescent="0.2">
      <c r="A253" s="58">
        <v>44031</v>
      </c>
      <c r="B253" s="58"/>
      <c r="C253" s="46"/>
      <c r="D253" s="46" t="s">
        <v>8</v>
      </c>
      <c r="E253" s="46" t="e">
        <f t="shared" si="86"/>
        <v>#REF!</v>
      </c>
      <c r="F253" s="405" t="e">
        <f>#REF!</f>
        <v>#REF!</v>
      </c>
      <c r="G253" s="405" t="e">
        <f>#REF!</f>
        <v>#REF!</v>
      </c>
      <c r="H253" s="405" t="e">
        <f>#REF!</f>
        <v>#REF!</v>
      </c>
      <c r="I253" s="405"/>
      <c r="J253" s="405"/>
      <c r="K253" s="405"/>
      <c r="L253" s="405"/>
      <c r="M253" s="405"/>
      <c r="N253" s="405"/>
      <c r="O253" s="406"/>
      <c r="P253" s="409" t="e">
        <f t="shared" si="111"/>
        <v>#REF!</v>
      </c>
      <c r="Q253" s="409" t="e">
        <f t="shared" si="106"/>
        <v>#REF!</v>
      </c>
      <c r="R253" s="410" t="e">
        <f t="shared" si="107"/>
        <v>#REF!</v>
      </c>
      <c r="S253" s="410" t="e">
        <f t="shared" si="88"/>
        <v>#REF!</v>
      </c>
      <c r="T253" s="408"/>
      <c r="U253" s="408"/>
      <c r="V253" s="85">
        <v>44031</v>
      </c>
      <c r="W253" s="46" t="s">
        <v>8</v>
      </c>
      <c r="X253" s="272" t="e">
        <f t="shared" si="89"/>
        <v>#REF!</v>
      </c>
      <c r="Y253" s="196" t="e">
        <f>#REF!</f>
        <v>#REF!</v>
      </c>
      <c r="Z253" s="196" t="e">
        <f>#REF!</f>
        <v>#REF!</v>
      </c>
      <c r="AA253" s="196" t="e">
        <f>#REF!</f>
        <v>#REF!</v>
      </c>
      <c r="AB253" s="197"/>
      <c r="AC253" s="197"/>
      <c r="AD253" s="197"/>
      <c r="AE253" s="197"/>
      <c r="AF253" s="197"/>
      <c r="AG253" s="197"/>
      <c r="AH253" s="197"/>
      <c r="AI253" s="48"/>
      <c r="AJ253" s="48"/>
      <c r="AK253" s="48"/>
      <c r="AL253" s="48"/>
      <c r="AM253" s="47" t="e">
        <f t="shared" si="112"/>
        <v>#REF!</v>
      </c>
      <c r="AN253" s="47" t="e">
        <f t="shared" si="113"/>
        <v>#REF!</v>
      </c>
      <c r="AO253" s="137"/>
      <c r="AP253" s="135"/>
      <c r="AQ253" s="281"/>
      <c r="AR253" s="85">
        <v>44031</v>
      </c>
      <c r="AS253" s="46" t="s">
        <v>8</v>
      </c>
      <c r="AT253" s="141"/>
      <c r="AU253" s="141"/>
      <c r="AV253" s="141"/>
      <c r="AW253" s="141"/>
      <c r="AX253" s="141"/>
      <c r="AY253" s="141"/>
      <c r="AZ253" s="141"/>
      <c r="BA253" s="141"/>
      <c r="BB253" s="141"/>
      <c r="BC253" s="141"/>
      <c r="BD253" s="141"/>
      <c r="BE253" s="282" t="e">
        <f t="shared" si="108"/>
        <v>#DIV/0!</v>
      </c>
      <c r="BF253" s="282" t="e">
        <f t="shared" si="109"/>
        <v>#DIV/0!</v>
      </c>
      <c r="BG253" s="14" t="e">
        <f t="shared" si="114"/>
        <v>#DIV/0!</v>
      </c>
      <c r="BH253" s="14" t="e">
        <f t="shared" si="114"/>
        <v>#DIV/0!</v>
      </c>
      <c r="BI253" s="54"/>
      <c r="BJ253" s="54"/>
      <c r="BK253" s="54"/>
      <c r="BL253" s="58">
        <v>44031</v>
      </c>
      <c r="BM253" s="46" t="s">
        <v>7</v>
      </c>
      <c r="BN253" s="46"/>
      <c r="BO253" s="223"/>
      <c r="BP253" s="223"/>
      <c r="BQ253" s="223"/>
      <c r="BR253" s="144"/>
      <c r="BS253" s="144"/>
      <c r="BT253" s="144"/>
      <c r="BU253" s="144"/>
      <c r="BV253" s="144"/>
      <c r="BW253" s="144"/>
      <c r="BX253" s="144" t="e">
        <f t="shared" si="95"/>
        <v>#NUM!</v>
      </c>
      <c r="BY253" s="144" t="e">
        <f t="shared" si="96"/>
        <v>#DIV/0!</v>
      </c>
      <c r="BZ253" s="54"/>
      <c r="CA253" s="54"/>
    </row>
    <row r="254" spans="1:80" ht="16" x14ac:dyDescent="0.2">
      <c r="A254" s="58">
        <f>A28</f>
        <v>44033</v>
      </c>
      <c r="B254" s="58"/>
      <c r="C254" s="46"/>
      <c r="D254" s="46" t="s">
        <v>8</v>
      </c>
      <c r="E254" s="46" t="e">
        <f t="shared" si="86"/>
        <v>#REF!</v>
      </c>
      <c r="F254" s="405" t="e">
        <f>#REF!</f>
        <v>#REF!</v>
      </c>
      <c r="G254" s="405" t="e">
        <f>#REF!</f>
        <v>#REF!</v>
      </c>
      <c r="H254" s="405"/>
      <c r="I254" s="405"/>
      <c r="J254" s="405"/>
      <c r="K254" s="405"/>
      <c r="L254" s="405"/>
      <c r="M254" s="405"/>
      <c r="N254" s="405"/>
      <c r="O254" s="406"/>
      <c r="P254" s="409" t="e">
        <f t="shared" si="111"/>
        <v>#REF!</v>
      </c>
      <c r="Q254" s="409" t="e">
        <f t="shared" si="106"/>
        <v>#REF!</v>
      </c>
      <c r="R254" s="410" t="e">
        <f t="shared" ref="R254:R260" si="115">P254*1000</f>
        <v>#REF!</v>
      </c>
      <c r="S254" s="414" t="e">
        <f t="shared" si="88"/>
        <v>#REF!</v>
      </c>
      <c r="T254" s="408"/>
      <c r="U254" s="408"/>
      <c r="V254" s="58">
        <f t="shared" ref="V254:V317" si="116">A254</f>
        <v>44033</v>
      </c>
      <c r="W254" s="298" t="s">
        <v>8</v>
      </c>
      <c r="X254" s="272" t="e">
        <f t="shared" ref="X254:X260" si="117">AN254/AM254</f>
        <v>#REF!</v>
      </c>
      <c r="Y254" s="196" t="e">
        <f>#REF!</f>
        <v>#REF!</v>
      </c>
      <c r="Z254" s="196" t="e">
        <f>#REF!</f>
        <v>#REF!</v>
      </c>
      <c r="AA254" s="196"/>
      <c r="AB254" s="197"/>
      <c r="AC254" s="197"/>
      <c r="AD254" s="197"/>
      <c r="AE254" s="197"/>
      <c r="AF254" s="197"/>
      <c r="AG254" s="197"/>
      <c r="AH254" s="197"/>
      <c r="AI254" s="48"/>
      <c r="AJ254" s="48"/>
      <c r="AK254" s="48"/>
      <c r="AL254" s="48"/>
      <c r="AM254" s="47" t="e">
        <f t="shared" si="112"/>
        <v>#REF!</v>
      </c>
      <c r="AN254" s="47" t="e">
        <f t="shared" si="113"/>
        <v>#REF!</v>
      </c>
      <c r="AO254" s="137"/>
      <c r="AP254" s="135"/>
      <c r="AQ254" s="281"/>
      <c r="AR254" s="58">
        <f t="shared" ref="AR254:AR317" si="118">A254</f>
        <v>44033</v>
      </c>
      <c r="AS254" s="46" t="s">
        <v>8</v>
      </c>
      <c r="AT254" s="141"/>
      <c r="AU254" s="141"/>
      <c r="AV254" s="141"/>
      <c r="AW254" s="141"/>
      <c r="AX254" s="141"/>
      <c r="AY254" s="141"/>
      <c r="AZ254" s="141"/>
      <c r="BA254" s="141"/>
      <c r="BB254" s="141"/>
      <c r="BC254" s="141"/>
      <c r="BD254" s="141"/>
      <c r="BE254" s="282" t="e">
        <f t="shared" si="108"/>
        <v>#DIV/0!</v>
      </c>
      <c r="BF254" s="282" t="e">
        <f t="shared" si="109"/>
        <v>#DIV/0!</v>
      </c>
      <c r="BG254" s="14" t="e">
        <f t="shared" ref="BG254:BG266" si="119">BE254/10^6</f>
        <v>#DIV/0!</v>
      </c>
      <c r="BH254" s="14" t="e">
        <f t="shared" ref="BH254:BH266" si="120">BF254/10^6</f>
        <v>#DIV/0!</v>
      </c>
      <c r="BI254" s="33"/>
      <c r="BJ254" s="33"/>
      <c r="BK254" s="33"/>
      <c r="BL254" s="58">
        <v>44033</v>
      </c>
      <c r="BM254" s="46" t="s">
        <v>7</v>
      </c>
      <c r="BN254" s="46"/>
      <c r="BO254" s="223"/>
      <c r="BP254" s="223"/>
      <c r="BQ254" s="223"/>
      <c r="BR254" s="144"/>
      <c r="BS254" s="144"/>
      <c r="BT254" s="144"/>
      <c r="BU254" s="144"/>
      <c r="BV254" s="144"/>
      <c r="BW254" s="144"/>
      <c r="BX254" s="144" t="e">
        <f t="shared" si="95"/>
        <v>#NUM!</v>
      </c>
      <c r="BY254" s="144" t="e">
        <f t="shared" si="96"/>
        <v>#DIV/0!</v>
      </c>
      <c r="BZ254" s="33"/>
      <c r="CA254" s="33"/>
    </row>
    <row r="255" spans="1:80" ht="16" x14ac:dyDescent="0.2">
      <c r="A255" s="58">
        <f>A29</f>
        <v>44035</v>
      </c>
      <c r="B255" s="58"/>
      <c r="C255" s="46"/>
      <c r="D255" s="46" t="s">
        <v>7</v>
      </c>
      <c r="E255" s="46" t="e">
        <f t="shared" si="86"/>
        <v>#REF!</v>
      </c>
      <c r="F255" s="405"/>
      <c r="G255" s="405" t="e">
        <f>#REF!</f>
        <v>#REF!</v>
      </c>
      <c r="H255" s="405" t="e">
        <f>#REF!</f>
        <v>#REF!</v>
      </c>
      <c r="I255" s="405"/>
      <c r="J255" s="405"/>
      <c r="K255" s="405"/>
      <c r="L255" s="405"/>
      <c r="M255" s="405"/>
      <c r="N255" s="405"/>
      <c r="O255" s="406"/>
      <c r="P255" s="409" t="e">
        <f t="shared" si="111"/>
        <v>#REF!</v>
      </c>
      <c r="Q255" s="409" t="e">
        <f t="shared" si="106"/>
        <v>#REF!</v>
      </c>
      <c r="R255" s="410" t="e">
        <f>P255*1000</f>
        <v>#REF!</v>
      </c>
      <c r="S255" s="414" t="e">
        <f t="shared" si="88"/>
        <v>#REF!</v>
      </c>
      <c r="T255" s="408"/>
      <c r="U255" s="408"/>
      <c r="V255" s="58">
        <f t="shared" si="116"/>
        <v>44035</v>
      </c>
      <c r="W255" s="298" t="s">
        <v>7</v>
      </c>
      <c r="X255" s="272" t="e">
        <f>AN255/AM255</f>
        <v>#REF!</v>
      </c>
      <c r="Y255" s="196"/>
      <c r="Z255" s="196" t="e">
        <f>#REF!</f>
        <v>#REF!</v>
      </c>
      <c r="AA255" s="196" t="e">
        <f>#REF!</f>
        <v>#REF!</v>
      </c>
      <c r="AB255" s="197"/>
      <c r="AC255" s="197"/>
      <c r="AD255" s="197"/>
      <c r="AE255" s="197"/>
      <c r="AF255" s="197"/>
      <c r="AG255" s="197"/>
      <c r="AH255" s="197"/>
      <c r="AI255" s="48"/>
      <c r="AJ255" s="48"/>
      <c r="AK255" s="48"/>
      <c r="AL255" s="48"/>
      <c r="AM255" s="47" t="e">
        <f t="shared" si="112"/>
        <v>#REF!</v>
      </c>
      <c r="AN255" s="47" t="e">
        <f t="shared" si="113"/>
        <v>#REF!</v>
      </c>
      <c r="AO255" s="137"/>
      <c r="AP255" s="135"/>
      <c r="AQ255" s="281"/>
      <c r="AR255" s="58">
        <f t="shared" si="118"/>
        <v>44035</v>
      </c>
      <c r="AS255" s="46" t="s">
        <v>7</v>
      </c>
      <c r="AT255" s="141"/>
      <c r="AU255" s="141"/>
      <c r="AV255" s="141"/>
      <c r="AW255" s="141"/>
      <c r="AX255" s="141"/>
      <c r="AY255" s="141"/>
      <c r="AZ255" s="141"/>
      <c r="BA255" s="141"/>
      <c r="BB255" s="141"/>
      <c r="BC255" s="141"/>
      <c r="BD255" s="141"/>
      <c r="BE255" s="282" t="e">
        <f t="shared" si="108"/>
        <v>#DIV/0!</v>
      </c>
      <c r="BF255" s="282" t="e">
        <f t="shared" si="109"/>
        <v>#DIV/0!</v>
      </c>
      <c r="BG255" s="14" t="e">
        <f t="shared" si="119"/>
        <v>#DIV/0!</v>
      </c>
      <c r="BH255" s="14" t="e">
        <f t="shared" si="120"/>
        <v>#DIV/0!</v>
      </c>
      <c r="BL255" s="58">
        <v>44035</v>
      </c>
      <c r="BM255" s="46" t="s">
        <v>7</v>
      </c>
      <c r="BN255" s="46"/>
      <c r="BO255" s="223"/>
      <c r="BP255" s="223"/>
      <c r="BQ255" s="223"/>
      <c r="BR255" s="144"/>
      <c r="BS255" s="144"/>
      <c r="BT255" s="144"/>
      <c r="BU255" s="144"/>
      <c r="BV255" s="144"/>
      <c r="BW255" s="144"/>
      <c r="BX255" s="144" t="e">
        <f t="shared" si="95"/>
        <v>#NUM!</v>
      </c>
      <c r="BY255" s="144" t="e">
        <f t="shared" si="96"/>
        <v>#DIV/0!</v>
      </c>
    </row>
    <row r="256" spans="1:80" ht="16" x14ac:dyDescent="0.2">
      <c r="A256" s="58">
        <f>A30</f>
        <v>44037</v>
      </c>
      <c r="B256" s="58"/>
      <c r="C256" s="46"/>
      <c r="D256" s="46" t="s">
        <v>8</v>
      </c>
      <c r="E256" s="46" t="e">
        <f t="shared" si="86"/>
        <v>#REF!</v>
      </c>
      <c r="F256" s="405" t="e">
        <f>#REF!</f>
        <v>#REF!</v>
      </c>
      <c r="G256" s="405"/>
      <c r="H256" s="405" t="e">
        <f>#REF!</f>
        <v>#REF!</v>
      </c>
      <c r="I256" s="405"/>
      <c r="J256" s="405"/>
      <c r="K256" s="405"/>
      <c r="L256" s="405"/>
      <c r="M256" s="405"/>
      <c r="N256" s="405"/>
      <c r="O256" s="406"/>
      <c r="P256" s="409" t="e">
        <f t="shared" si="111"/>
        <v>#REF!</v>
      </c>
      <c r="Q256" s="409" t="e">
        <f t="shared" si="106"/>
        <v>#REF!</v>
      </c>
      <c r="R256" s="410" t="e">
        <f t="shared" si="115"/>
        <v>#REF!</v>
      </c>
      <c r="S256" s="414" t="e">
        <f t="shared" si="88"/>
        <v>#REF!</v>
      </c>
      <c r="T256" s="408"/>
      <c r="U256" s="408"/>
      <c r="V256" s="58">
        <f t="shared" si="116"/>
        <v>44037</v>
      </c>
      <c r="W256" s="298" t="s">
        <v>8</v>
      </c>
      <c r="X256" s="272" t="e">
        <f t="shared" si="117"/>
        <v>#REF!</v>
      </c>
      <c r="Y256" s="196" t="e">
        <f>#REF!</f>
        <v>#REF!</v>
      </c>
      <c r="Z256" s="196"/>
      <c r="AA256" s="196" t="e">
        <f>#REF!</f>
        <v>#REF!</v>
      </c>
      <c r="AB256" s="197"/>
      <c r="AC256" s="197"/>
      <c r="AD256" s="197"/>
      <c r="AE256" s="197"/>
      <c r="AF256" s="197"/>
      <c r="AG256" s="197"/>
      <c r="AH256" s="197"/>
      <c r="AI256" s="48"/>
      <c r="AJ256" s="48"/>
      <c r="AK256" s="48"/>
      <c r="AL256" s="48"/>
      <c r="AM256" s="47" t="e">
        <f t="shared" si="112"/>
        <v>#REF!</v>
      </c>
      <c r="AN256" s="47" t="e">
        <f t="shared" si="113"/>
        <v>#REF!</v>
      </c>
      <c r="AO256" s="137"/>
      <c r="AP256" s="135"/>
      <c r="AQ256" s="281"/>
      <c r="AR256" s="58">
        <f t="shared" si="118"/>
        <v>44037</v>
      </c>
      <c r="AS256" s="46" t="s">
        <v>8</v>
      </c>
      <c r="AT256" s="141"/>
      <c r="AU256" s="141"/>
      <c r="AV256" s="141"/>
      <c r="AW256" s="141"/>
      <c r="AX256" s="141"/>
      <c r="AY256" s="141"/>
      <c r="AZ256" s="141"/>
      <c r="BA256" s="141"/>
      <c r="BB256" s="141"/>
      <c r="BC256" s="141"/>
      <c r="BD256" s="141"/>
      <c r="BE256" s="282" t="e">
        <f t="shared" si="108"/>
        <v>#DIV/0!</v>
      </c>
      <c r="BF256" s="282" t="e">
        <f t="shared" si="109"/>
        <v>#DIV/0!</v>
      </c>
      <c r="BG256" s="14" t="e">
        <f t="shared" si="119"/>
        <v>#DIV/0!</v>
      </c>
      <c r="BH256" s="14" t="e">
        <f t="shared" si="120"/>
        <v>#DIV/0!</v>
      </c>
      <c r="BL256" s="58">
        <v>44037</v>
      </c>
      <c r="BM256" s="46" t="s">
        <v>7</v>
      </c>
      <c r="BN256" s="46"/>
      <c r="BO256" s="223"/>
      <c r="BP256" s="223"/>
      <c r="BQ256" s="223"/>
      <c r="BR256" s="144"/>
      <c r="BS256" s="144"/>
      <c r="BT256" s="144"/>
      <c r="BU256" s="144"/>
      <c r="BV256" s="144"/>
      <c r="BW256" s="144"/>
      <c r="BX256" s="144" t="e">
        <f t="shared" si="95"/>
        <v>#NUM!</v>
      </c>
      <c r="BY256" s="144" t="e">
        <f t="shared" si="96"/>
        <v>#DIV/0!</v>
      </c>
    </row>
    <row r="257" spans="1:77" ht="16" x14ac:dyDescent="0.2">
      <c r="A257" s="58">
        <f>A31</f>
        <v>44039</v>
      </c>
      <c r="B257" s="58"/>
      <c r="C257" s="46"/>
      <c r="D257" s="46" t="s">
        <v>8</v>
      </c>
      <c r="E257" s="46" t="e">
        <f t="shared" si="86"/>
        <v>#REF!</v>
      </c>
      <c r="F257" s="405" t="e">
        <f>#REF!</f>
        <v>#REF!</v>
      </c>
      <c r="G257" s="405" t="e">
        <f>#REF!</f>
        <v>#REF!</v>
      </c>
      <c r="H257" s="405" t="e">
        <f>#REF!</f>
        <v>#REF!</v>
      </c>
      <c r="I257" s="405"/>
      <c r="J257" s="405"/>
      <c r="K257" s="405"/>
      <c r="L257" s="405"/>
      <c r="M257" s="405"/>
      <c r="N257" s="405"/>
      <c r="O257" s="406"/>
      <c r="P257" s="409" t="e">
        <f t="shared" si="111"/>
        <v>#REF!</v>
      </c>
      <c r="Q257" s="409" t="e">
        <f t="shared" si="106"/>
        <v>#REF!</v>
      </c>
      <c r="R257" s="410" t="e">
        <f t="shared" si="115"/>
        <v>#REF!</v>
      </c>
      <c r="S257" s="414" t="e">
        <f t="shared" si="88"/>
        <v>#REF!</v>
      </c>
      <c r="T257" s="408"/>
      <c r="U257" s="408"/>
      <c r="V257" s="58">
        <f t="shared" si="116"/>
        <v>44039</v>
      </c>
      <c r="W257" s="297" t="s">
        <v>8</v>
      </c>
      <c r="X257" s="185" t="e">
        <f t="shared" si="117"/>
        <v>#REF!</v>
      </c>
      <c r="Y257" s="196" t="e">
        <f>#REF!</f>
        <v>#REF!</v>
      </c>
      <c r="Z257" s="196" t="e">
        <f>#REF!</f>
        <v>#REF!</v>
      </c>
      <c r="AA257" s="196" t="e">
        <f>#REF!</f>
        <v>#REF!</v>
      </c>
      <c r="AB257" s="197"/>
      <c r="AC257" s="197"/>
      <c r="AD257" s="197"/>
      <c r="AE257" s="197"/>
      <c r="AF257" s="197"/>
      <c r="AG257" s="197"/>
      <c r="AH257" s="197"/>
      <c r="AI257" s="48"/>
      <c r="AJ257" s="48"/>
      <c r="AK257" s="48"/>
      <c r="AL257" s="48"/>
      <c r="AM257" s="47" t="e">
        <f t="shared" si="112"/>
        <v>#REF!</v>
      </c>
      <c r="AN257" s="47" t="e">
        <f t="shared" si="113"/>
        <v>#REF!</v>
      </c>
      <c r="AO257" s="137"/>
      <c r="AP257" s="135"/>
      <c r="AQ257" s="281"/>
      <c r="AR257" s="58">
        <f t="shared" si="118"/>
        <v>44039</v>
      </c>
      <c r="AS257" s="212" t="s">
        <v>8</v>
      </c>
      <c r="AT257" s="141"/>
      <c r="AU257" s="141"/>
      <c r="AV257" s="141"/>
      <c r="AW257" s="141"/>
      <c r="AX257" s="141"/>
      <c r="AY257" s="141"/>
      <c r="AZ257" s="141"/>
      <c r="BA257" s="141"/>
      <c r="BB257" s="141"/>
      <c r="BC257" s="141"/>
      <c r="BD257" s="141"/>
      <c r="BE257" s="141" t="e">
        <f t="shared" si="108"/>
        <v>#DIV/0!</v>
      </c>
      <c r="BF257" s="141" t="e">
        <f t="shared" si="109"/>
        <v>#DIV/0!</v>
      </c>
      <c r="BG257" s="14" t="e">
        <f t="shared" si="119"/>
        <v>#DIV/0!</v>
      </c>
      <c r="BH257" s="14" t="e">
        <f t="shared" si="120"/>
        <v>#DIV/0!</v>
      </c>
      <c r="BL257" s="58">
        <v>44039</v>
      </c>
      <c r="BM257" s="46" t="s">
        <v>7</v>
      </c>
      <c r="BN257" s="46"/>
      <c r="BO257" s="223"/>
      <c r="BP257" s="223"/>
      <c r="BQ257" s="223"/>
      <c r="BR257" s="144"/>
      <c r="BS257" s="144"/>
      <c r="BT257" s="144"/>
      <c r="BU257" s="144"/>
      <c r="BV257" s="144"/>
      <c r="BW257" s="144"/>
      <c r="BX257" s="144" t="e">
        <f t="shared" si="95"/>
        <v>#NUM!</v>
      </c>
      <c r="BY257" s="144" t="e">
        <f t="shared" si="96"/>
        <v>#DIV/0!</v>
      </c>
    </row>
    <row r="258" spans="1:77" ht="16" x14ac:dyDescent="0.2">
      <c r="A258" s="58">
        <v>44041</v>
      </c>
      <c r="B258" s="58"/>
      <c r="C258" s="46"/>
      <c r="D258" s="46" t="s">
        <v>8</v>
      </c>
      <c r="E258" s="46" t="e">
        <f t="shared" si="86"/>
        <v>#REF!</v>
      </c>
      <c r="F258" s="405" t="e">
        <f>#REF!</f>
        <v>#REF!</v>
      </c>
      <c r="G258" s="405" t="e">
        <f>#REF!</f>
        <v>#REF!</v>
      </c>
      <c r="H258" s="405" t="e">
        <f>#REF!</f>
        <v>#REF!</v>
      </c>
      <c r="I258" s="405"/>
      <c r="J258" s="405"/>
      <c r="K258" s="405"/>
      <c r="L258" s="405"/>
      <c r="M258" s="405"/>
      <c r="N258" s="405"/>
      <c r="O258" s="406"/>
      <c r="P258" s="409" t="e">
        <f t="shared" si="111"/>
        <v>#REF!</v>
      </c>
      <c r="Q258" s="409" t="e">
        <f t="shared" si="106"/>
        <v>#REF!</v>
      </c>
      <c r="R258" s="410" t="e">
        <f t="shared" si="115"/>
        <v>#REF!</v>
      </c>
      <c r="S258" s="414" t="e">
        <f t="shared" si="88"/>
        <v>#REF!</v>
      </c>
      <c r="T258" s="408"/>
      <c r="U258" s="408"/>
      <c r="V258" s="58">
        <f t="shared" si="116"/>
        <v>44041</v>
      </c>
      <c r="W258" s="298" t="s">
        <v>8</v>
      </c>
      <c r="X258" s="272" t="e">
        <f t="shared" si="117"/>
        <v>#REF!</v>
      </c>
      <c r="Y258" s="196" t="e">
        <f>#REF!</f>
        <v>#REF!</v>
      </c>
      <c r="Z258" s="196" t="e">
        <f>#REF!</f>
        <v>#REF!</v>
      </c>
      <c r="AA258" s="196" t="e">
        <f>#REF!</f>
        <v>#REF!</v>
      </c>
      <c r="AB258" s="197"/>
      <c r="AC258" s="197"/>
      <c r="AD258" s="197"/>
      <c r="AE258" s="197"/>
      <c r="AF258" s="197"/>
      <c r="AG258" s="197"/>
      <c r="AH258" s="197"/>
      <c r="AI258" s="48"/>
      <c r="AJ258" s="48"/>
      <c r="AK258" s="48"/>
      <c r="AL258" s="48"/>
      <c r="AM258" s="47" t="e">
        <f t="shared" si="112"/>
        <v>#REF!</v>
      </c>
      <c r="AN258" s="47" t="e">
        <f t="shared" si="113"/>
        <v>#REF!</v>
      </c>
      <c r="AO258" s="137" t="e">
        <f t="shared" ref="AO258:AO297" si="121">AO32</f>
        <v>#REF!</v>
      </c>
      <c r="AP258" s="135" t="e">
        <f>$AO258*AM258</f>
        <v>#REF!</v>
      </c>
      <c r="AQ258" s="135" t="e">
        <f>$AO258*AN258</f>
        <v>#REF!</v>
      </c>
      <c r="AR258" s="58">
        <f t="shared" si="118"/>
        <v>44041</v>
      </c>
      <c r="AS258" s="46" t="s">
        <v>8</v>
      </c>
      <c r="AT258" s="141"/>
      <c r="AU258" s="141"/>
      <c r="AV258" s="141"/>
      <c r="AW258" s="141"/>
      <c r="AX258" s="141"/>
      <c r="AY258" s="141"/>
      <c r="AZ258" s="141"/>
      <c r="BA258" s="141"/>
      <c r="BB258" s="141"/>
      <c r="BC258" s="141"/>
      <c r="BD258" s="141"/>
      <c r="BE258" s="282" t="e">
        <f t="shared" si="108"/>
        <v>#DIV/0!</v>
      </c>
      <c r="BF258" s="282" t="e">
        <f t="shared" si="109"/>
        <v>#DIV/0!</v>
      </c>
      <c r="BG258" s="14" t="e">
        <f t="shared" si="119"/>
        <v>#DIV/0!</v>
      </c>
      <c r="BH258" s="14" t="e">
        <f t="shared" si="120"/>
        <v>#DIV/0!</v>
      </c>
      <c r="BL258" s="58">
        <f>V258</f>
        <v>44041</v>
      </c>
      <c r="BM258" s="46" t="s">
        <v>7</v>
      </c>
      <c r="BN258" s="46"/>
      <c r="BO258" s="223"/>
      <c r="BP258" s="223"/>
      <c r="BQ258" s="223"/>
      <c r="BR258" s="144"/>
      <c r="BS258" s="144"/>
      <c r="BT258" s="144"/>
      <c r="BU258" s="144"/>
      <c r="BV258" s="144"/>
      <c r="BW258" s="144"/>
      <c r="BX258" s="144" t="e">
        <f t="shared" si="95"/>
        <v>#NUM!</v>
      </c>
      <c r="BY258" s="144" t="e">
        <f t="shared" si="96"/>
        <v>#DIV/0!</v>
      </c>
    </row>
    <row r="259" spans="1:77" ht="16" x14ac:dyDescent="0.2">
      <c r="A259" s="58">
        <v>44043</v>
      </c>
      <c r="B259" s="58"/>
      <c r="C259" s="46"/>
      <c r="D259" s="46" t="s">
        <v>8</v>
      </c>
      <c r="E259" s="46" t="e">
        <f t="shared" si="86"/>
        <v>#REF!</v>
      </c>
      <c r="F259" s="405" t="e">
        <f>#REF!</f>
        <v>#REF!</v>
      </c>
      <c r="G259" s="405" t="e">
        <f>#REF!</f>
        <v>#REF!</v>
      </c>
      <c r="H259" s="405"/>
      <c r="I259" s="405"/>
      <c r="J259" s="405"/>
      <c r="K259" s="405"/>
      <c r="L259" s="405"/>
      <c r="M259" s="405"/>
      <c r="N259" s="405"/>
      <c r="O259" s="406"/>
      <c r="P259" s="409" t="e">
        <f t="shared" si="111"/>
        <v>#REF!</v>
      </c>
      <c r="Q259" s="409" t="e">
        <f t="shared" si="106"/>
        <v>#REF!</v>
      </c>
      <c r="R259" s="410" t="e">
        <f t="shared" si="115"/>
        <v>#REF!</v>
      </c>
      <c r="S259" s="414" t="e">
        <f t="shared" si="88"/>
        <v>#REF!</v>
      </c>
      <c r="T259" s="408"/>
      <c r="U259" s="408"/>
      <c r="V259" s="58">
        <f t="shared" si="116"/>
        <v>44043</v>
      </c>
      <c r="W259" s="297" t="s">
        <v>8</v>
      </c>
      <c r="X259" s="185" t="e">
        <f t="shared" si="117"/>
        <v>#REF!</v>
      </c>
      <c r="Y259" s="196" t="e">
        <f>#REF!</f>
        <v>#REF!</v>
      </c>
      <c r="Z259" s="196" t="e">
        <f>#REF!</f>
        <v>#REF!</v>
      </c>
      <c r="AA259" s="196"/>
      <c r="AB259" s="197"/>
      <c r="AC259" s="197"/>
      <c r="AD259" s="197"/>
      <c r="AE259" s="197"/>
      <c r="AF259" s="197"/>
      <c r="AG259" s="197"/>
      <c r="AH259" s="197"/>
      <c r="AI259" s="48"/>
      <c r="AJ259" s="48"/>
      <c r="AK259" s="48"/>
      <c r="AL259" s="48"/>
      <c r="AM259" s="47" t="e">
        <f t="shared" si="112"/>
        <v>#REF!</v>
      </c>
      <c r="AN259" s="47" t="e">
        <f t="shared" si="113"/>
        <v>#REF!</v>
      </c>
      <c r="AO259" s="137" t="e">
        <f t="shared" si="121"/>
        <v>#REF!</v>
      </c>
      <c r="AP259" s="135" t="e">
        <f t="shared" ref="AP259:AP303" si="122">$AO259*AM259</f>
        <v>#REF!</v>
      </c>
      <c r="AQ259" s="135" t="e">
        <f t="shared" ref="AQ259:AQ303" si="123">$AO259*AN259</f>
        <v>#REF!</v>
      </c>
      <c r="AR259" s="58">
        <f t="shared" si="118"/>
        <v>44043</v>
      </c>
      <c r="AS259" s="212" t="s">
        <v>8</v>
      </c>
      <c r="AT259" s="141"/>
      <c r="AU259" s="141"/>
      <c r="AV259" s="141"/>
      <c r="AW259" s="141"/>
      <c r="AX259" s="141"/>
      <c r="AY259" s="141"/>
      <c r="AZ259" s="141"/>
      <c r="BA259" s="141"/>
      <c r="BB259" s="141"/>
      <c r="BC259" s="141"/>
      <c r="BD259" s="141"/>
      <c r="BE259" s="141" t="e">
        <f t="shared" si="108"/>
        <v>#DIV/0!</v>
      </c>
      <c r="BF259" s="141" t="e">
        <f t="shared" si="109"/>
        <v>#DIV/0!</v>
      </c>
      <c r="BG259" s="14" t="e">
        <f t="shared" si="119"/>
        <v>#DIV/0!</v>
      </c>
      <c r="BH259" s="14" t="e">
        <f t="shared" si="120"/>
        <v>#DIV/0!</v>
      </c>
      <c r="BL259" s="58">
        <f t="shared" ref="BL259:BL268" si="124">V259</f>
        <v>44043</v>
      </c>
      <c r="BM259" s="46" t="s">
        <v>7</v>
      </c>
      <c r="BN259" s="46"/>
      <c r="BO259" s="223"/>
      <c r="BP259" s="223"/>
      <c r="BQ259" s="223"/>
      <c r="BR259" s="144"/>
      <c r="BS259" s="144"/>
      <c r="BT259" s="144"/>
      <c r="BU259" s="144"/>
      <c r="BV259" s="144"/>
      <c r="BW259" s="144"/>
      <c r="BX259" s="144" t="e">
        <f t="shared" si="95"/>
        <v>#NUM!</v>
      </c>
      <c r="BY259" s="144" t="e">
        <f t="shared" si="96"/>
        <v>#DIV/0!</v>
      </c>
    </row>
    <row r="260" spans="1:77" ht="16" x14ac:dyDescent="0.2">
      <c r="A260" s="58">
        <v>44047</v>
      </c>
      <c r="B260" s="58"/>
      <c r="C260" s="46"/>
      <c r="D260" s="46" t="s">
        <v>8</v>
      </c>
      <c r="E260" s="46" t="e">
        <f t="shared" si="86"/>
        <v>#REF!</v>
      </c>
      <c r="F260" s="405"/>
      <c r="G260" s="405" t="e">
        <f>#REF!</f>
        <v>#REF!</v>
      </c>
      <c r="H260" s="405" t="e">
        <f>#REF!</f>
        <v>#REF!</v>
      </c>
      <c r="I260" s="405"/>
      <c r="J260" s="405"/>
      <c r="K260" s="405"/>
      <c r="L260" s="405"/>
      <c r="M260" s="405"/>
      <c r="N260" s="405"/>
      <c r="O260" s="406"/>
      <c r="P260" s="409" t="e">
        <f t="shared" si="111"/>
        <v>#REF!</v>
      </c>
      <c r="Q260" s="409" t="e">
        <f t="shared" si="106"/>
        <v>#REF!</v>
      </c>
      <c r="R260" s="410" t="e">
        <f t="shared" si="115"/>
        <v>#REF!</v>
      </c>
      <c r="S260" s="414" t="e">
        <f t="shared" si="88"/>
        <v>#REF!</v>
      </c>
      <c r="T260" s="408"/>
      <c r="U260" s="408"/>
      <c r="V260" s="58">
        <f t="shared" si="116"/>
        <v>44047</v>
      </c>
      <c r="W260" s="298" t="s">
        <v>8</v>
      </c>
      <c r="X260" s="272" t="e">
        <f t="shared" si="117"/>
        <v>#REF!</v>
      </c>
      <c r="Y260" s="196"/>
      <c r="Z260" s="196" t="e">
        <f>#REF!</f>
        <v>#REF!</v>
      </c>
      <c r="AA260" s="196" t="e">
        <f>#REF!</f>
        <v>#REF!</v>
      </c>
      <c r="AB260" s="197"/>
      <c r="AC260" s="197"/>
      <c r="AD260" s="197"/>
      <c r="AE260" s="197"/>
      <c r="AF260" s="197"/>
      <c r="AG260" s="197"/>
      <c r="AH260" s="197"/>
      <c r="AI260" s="48"/>
      <c r="AJ260" s="48"/>
      <c r="AK260" s="48"/>
      <c r="AL260" s="48"/>
      <c r="AM260" s="47" t="e">
        <f t="shared" si="112"/>
        <v>#REF!</v>
      </c>
      <c r="AN260" s="47" t="e">
        <f t="shared" si="113"/>
        <v>#REF!</v>
      </c>
      <c r="AO260" s="137" t="e">
        <f t="shared" si="121"/>
        <v>#REF!</v>
      </c>
      <c r="AP260" s="135" t="e">
        <f t="shared" si="122"/>
        <v>#REF!</v>
      </c>
      <c r="AQ260" s="135" t="e">
        <f t="shared" si="123"/>
        <v>#REF!</v>
      </c>
      <c r="AR260" s="58">
        <f t="shared" si="118"/>
        <v>44047</v>
      </c>
      <c r="AS260" s="46" t="s">
        <v>8</v>
      </c>
      <c r="AT260" s="141"/>
      <c r="AU260" s="141"/>
      <c r="AV260" s="141"/>
      <c r="AW260" s="141"/>
      <c r="AX260" s="141"/>
      <c r="AY260" s="141"/>
      <c r="AZ260" s="141"/>
      <c r="BA260" s="141"/>
      <c r="BB260" s="141"/>
      <c r="BC260" s="141"/>
      <c r="BD260" s="141"/>
      <c r="BE260" s="282" t="e">
        <f t="shared" si="108"/>
        <v>#DIV/0!</v>
      </c>
      <c r="BF260" s="282" t="e">
        <f t="shared" si="109"/>
        <v>#DIV/0!</v>
      </c>
      <c r="BG260" s="14" t="e">
        <f t="shared" si="119"/>
        <v>#DIV/0!</v>
      </c>
      <c r="BH260" s="14" t="e">
        <f t="shared" si="120"/>
        <v>#DIV/0!</v>
      </c>
      <c r="BL260" s="58">
        <f t="shared" si="124"/>
        <v>44047</v>
      </c>
      <c r="BM260" s="46" t="s">
        <v>7</v>
      </c>
      <c r="BN260" s="46"/>
      <c r="BO260" s="223"/>
      <c r="BP260" s="223"/>
      <c r="BQ260" s="223"/>
      <c r="BR260" s="144"/>
      <c r="BS260" s="144"/>
      <c r="BT260" s="144"/>
      <c r="BU260" s="144"/>
      <c r="BV260" s="144"/>
      <c r="BW260" s="144"/>
      <c r="BX260" s="144" t="e">
        <f t="shared" si="95"/>
        <v>#NUM!</v>
      </c>
      <c r="BY260" s="144" t="e">
        <f t="shared" si="96"/>
        <v>#DIV/0!</v>
      </c>
    </row>
    <row r="261" spans="1:77" ht="16" x14ac:dyDescent="0.2">
      <c r="A261" s="58">
        <v>44051</v>
      </c>
      <c r="B261" s="58"/>
      <c r="C261" s="46"/>
      <c r="D261" s="46" t="s">
        <v>8</v>
      </c>
      <c r="E261" s="46" t="e">
        <f t="shared" si="86"/>
        <v>#REF!</v>
      </c>
      <c r="F261" s="405"/>
      <c r="G261" s="405" t="e">
        <f>#REF!</f>
        <v>#REF!</v>
      </c>
      <c r="H261" s="405" t="e">
        <f>#REF!</f>
        <v>#REF!</v>
      </c>
      <c r="I261" s="405"/>
      <c r="J261" s="405"/>
      <c r="K261" s="405"/>
      <c r="L261" s="405"/>
      <c r="M261" s="405"/>
      <c r="N261" s="405"/>
      <c r="O261" s="406"/>
      <c r="P261" s="409" t="e">
        <f t="shared" si="111"/>
        <v>#REF!</v>
      </c>
      <c r="Q261" s="409" t="e">
        <f t="shared" si="106"/>
        <v>#REF!</v>
      </c>
      <c r="R261" s="410" t="e">
        <f t="shared" ref="R261:R266" si="125">P261*1000</f>
        <v>#REF!</v>
      </c>
      <c r="S261" s="414" t="e">
        <f t="shared" si="88"/>
        <v>#REF!</v>
      </c>
      <c r="T261" s="408"/>
      <c r="U261" s="408"/>
      <c r="V261" s="58">
        <f t="shared" si="116"/>
        <v>44051</v>
      </c>
      <c r="W261" s="297" t="s">
        <v>8</v>
      </c>
      <c r="X261" s="272" t="e">
        <f t="shared" ref="X261:X266" si="126">AN261/AM261</f>
        <v>#REF!</v>
      </c>
      <c r="Y261" s="196"/>
      <c r="Z261" s="196" t="e">
        <f>#REF!</f>
        <v>#REF!</v>
      </c>
      <c r="AA261" s="196" t="e">
        <f>#REF!</f>
        <v>#REF!</v>
      </c>
      <c r="AB261" s="197"/>
      <c r="AC261" s="197"/>
      <c r="AD261" s="197"/>
      <c r="AE261" s="197"/>
      <c r="AF261" s="197"/>
      <c r="AG261" s="197"/>
      <c r="AH261" s="197"/>
      <c r="AI261" s="48"/>
      <c r="AJ261" s="48"/>
      <c r="AK261" s="48"/>
      <c r="AL261" s="48"/>
      <c r="AM261" s="47" t="e">
        <f t="shared" si="112"/>
        <v>#REF!</v>
      </c>
      <c r="AN261" s="47" t="e">
        <f t="shared" si="113"/>
        <v>#REF!</v>
      </c>
      <c r="AO261" s="137" t="e">
        <f t="shared" si="121"/>
        <v>#REF!</v>
      </c>
      <c r="AP261" s="135" t="e">
        <f t="shared" si="122"/>
        <v>#REF!</v>
      </c>
      <c r="AQ261" s="135" t="e">
        <f t="shared" si="123"/>
        <v>#REF!</v>
      </c>
      <c r="AR261" s="58">
        <f t="shared" si="118"/>
        <v>44051</v>
      </c>
      <c r="AS261" s="212" t="s">
        <v>8</v>
      </c>
      <c r="AT261" s="141"/>
      <c r="AU261" s="141"/>
      <c r="AV261" s="141"/>
      <c r="AW261" s="141"/>
      <c r="AX261" s="141"/>
      <c r="AY261" s="141"/>
      <c r="AZ261" s="141"/>
      <c r="BA261" s="141"/>
      <c r="BB261" s="141"/>
      <c r="BC261" s="141"/>
      <c r="BD261" s="141"/>
      <c r="BE261" s="141" t="e">
        <f t="shared" si="108"/>
        <v>#DIV/0!</v>
      </c>
      <c r="BF261" s="141" t="e">
        <f t="shared" si="109"/>
        <v>#DIV/0!</v>
      </c>
      <c r="BG261" s="14" t="e">
        <f t="shared" si="119"/>
        <v>#DIV/0!</v>
      </c>
      <c r="BH261" s="14" t="e">
        <f t="shared" si="120"/>
        <v>#DIV/0!</v>
      </c>
      <c r="BL261" s="58">
        <f t="shared" si="124"/>
        <v>44051</v>
      </c>
      <c r="BM261" s="46" t="s">
        <v>7</v>
      </c>
      <c r="BN261" s="46"/>
      <c r="BO261" s="223"/>
      <c r="BP261" s="223"/>
      <c r="BQ261" s="223"/>
      <c r="BR261" s="144"/>
      <c r="BS261" s="144"/>
      <c r="BT261" s="144"/>
      <c r="BU261" s="144"/>
      <c r="BV261" s="144"/>
      <c r="BW261" s="144"/>
      <c r="BX261" s="144" t="e">
        <f t="shared" si="95"/>
        <v>#NUM!</v>
      </c>
      <c r="BY261" s="144" t="e">
        <f t="shared" si="96"/>
        <v>#DIV/0!</v>
      </c>
    </row>
    <row r="262" spans="1:77" ht="16" x14ac:dyDescent="0.2">
      <c r="A262" s="58">
        <v>44053</v>
      </c>
      <c r="B262" s="58"/>
      <c r="C262" s="46"/>
      <c r="D262" s="46" t="s">
        <v>8</v>
      </c>
      <c r="E262" s="46" t="e">
        <f t="shared" si="86"/>
        <v>#REF!</v>
      </c>
      <c r="F262" s="405"/>
      <c r="G262" s="405" t="e">
        <f>#REF!</f>
        <v>#REF!</v>
      </c>
      <c r="H262" s="405" t="e">
        <f>#REF!</f>
        <v>#REF!</v>
      </c>
      <c r="I262" s="405" t="e">
        <f>#REF!</f>
        <v>#REF!</v>
      </c>
      <c r="J262" s="405"/>
      <c r="K262" s="405"/>
      <c r="L262" s="405"/>
      <c r="M262" s="405"/>
      <c r="N262" s="405"/>
      <c r="O262" s="406"/>
      <c r="P262" s="409" t="e">
        <f t="shared" si="111"/>
        <v>#REF!</v>
      </c>
      <c r="Q262" s="409" t="e">
        <f t="shared" si="106"/>
        <v>#REF!</v>
      </c>
      <c r="R262" s="410" t="e">
        <f t="shared" si="125"/>
        <v>#REF!</v>
      </c>
      <c r="S262" s="414" t="e">
        <f t="shared" si="88"/>
        <v>#REF!</v>
      </c>
      <c r="T262" s="408"/>
      <c r="U262" s="408"/>
      <c r="V262" s="58">
        <f t="shared" si="116"/>
        <v>44053</v>
      </c>
      <c r="W262" s="298" t="s">
        <v>8</v>
      </c>
      <c r="X262" s="272" t="e">
        <f t="shared" si="126"/>
        <v>#REF!</v>
      </c>
      <c r="Y262" s="196"/>
      <c r="Z262" s="196" t="e">
        <f>#REF!</f>
        <v>#REF!</v>
      </c>
      <c r="AA262" s="196" t="e">
        <f>#REF!</f>
        <v>#REF!</v>
      </c>
      <c r="AB262" s="197" t="e">
        <f>#REF!</f>
        <v>#REF!</v>
      </c>
      <c r="AC262" s="197"/>
      <c r="AD262" s="197"/>
      <c r="AE262" s="197"/>
      <c r="AF262" s="197"/>
      <c r="AG262" s="197"/>
      <c r="AH262" s="197"/>
      <c r="AI262" s="48"/>
      <c r="AJ262" s="48"/>
      <c r="AK262" s="48"/>
      <c r="AL262" s="48"/>
      <c r="AM262" s="47" t="e">
        <f t="shared" ref="AM262:AM268" si="127">AVERAGE(Y262:AL262)</f>
        <v>#REF!</v>
      </c>
      <c r="AN262" s="47" t="e">
        <f t="shared" ref="AN262:AN268" si="128">STDEV(Y262:AL262)</f>
        <v>#REF!</v>
      </c>
      <c r="AO262" s="137" t="e">
        <f t="shared" si="121"/>
        <v>#REF!</v>
      </c>
      <c r="AP262" s="135" t="e">
        <f t="shared" si="122"/>
        <v>#REF!</v>
      </c>
      <c r="AQ262" s="135" t="e">
        <f t="shared" si="123"/>
        <v>#REF!</v>
      </c>
      <c r="AR262" s="58">
        <f t="shared" si="118"/>
        <v>44053</v>
      </c>
      <c r="AS262" s="46" t="s">
        <v>8</v>
      </c>
      <c r="AT262" s="141"/>
      <c r="AU262" s="141"/>
      <c r="AV262" s="141"/>
      <c r="AW262" s="141"/>
      <c r="AX262" s="141"/>
      <c r="AY262" s="141"/>
      <c r="AZ262" s="141"/>
      <c r="BA262" s="141"/>
      <c r="BB262" s="141"/>
      <c r="BC262" s="141"/>
      <c r="BD262" s="141"/>
      <c r="BE262" s="282" t="e">
        <f t="shared" si="108"/>
        <v>#DIV/0!</v>
      </c>
      <c r="BF262" s="282" t="e">
        <f t="shared" si="109"/>
        <v>#DIV/0!</v>
      </c>
      <c r="BG262" s="14" t="e">
        <f t="shared" si="119"/>
        <v>#DIV/0!</v>
      </c>
      <c r="BH262" s="14" t="e">
        <f t="shared" si="120"/>
        <v>#DIV/0!</v>
      </c>
      <c r="BL262" s="58">
        <f t="shared" si="124"/>
        <v>44053</v>
      </c>
      <c r="BM262" s="46" t="s">
        <v>7</v>
      </c>
      <c r="BN262" s="46"/>
      <c r="BO262" s="223"/>
      <c r="BP262" s="223"/>
      <c r="BQ262" s="223"/>
      <c r="BR262" s="144"/>
      <c r="BS262" s="144"/>
      <c r="BT262" s="144"/>
      <c r="BU262" s="144"/>
      <c r="BV262" s="144"/>
      <c r="BW262" s="144"/>
      <c r="BX262" s="144" t="e">
        <f t="shared" si="95"/>
        <v>#NUM!</v>
      </c>
      <c r="BY262" s="144" t="e">
        <f t="shared" si="96"/>
        <v>#DIV/0!</v>
      </c>
    </row>
    <row r="263" spans="1:77" ht="16" x14ac:dyDescent="0.2">
      <c r="A263" s="58">
        <v>44055</v>
      </c>
      <c r="B263" s="58"/>
      <c r="C263" s="46"/>
      <c r="D263" s="46" t="s">
        <v>8</v>
      </c>
      <c r="E263" s="46" t="e">
        <f t="shared" si="86"/>
        <v>#REF!</v>
      </c>
      <c r="F263" s="405" t="e">
        <f>#REF!</f>
        <v>#REF!</v>
      </c>
      <c r="G263" s="405"/>
      <c r="H263" s="405" t="e">
        <f>#REF!</f>
        <v>#REF!</v>
      </c>
      <c r="I263" s="405"/>
      <c r="J263" s="405"/>
      <c r="K263" s="405"/>
      <c r="L263" s="405"/>
      <c r="M263" s="405"/>
      <c r="N263" s="405"/>
      <c r="O263" s="406"/>
      <c r="P263" s="409" t="e">
        <f>AVERAGE(F263:O263)/0.94</f>
        <v>#REF!</v>
      </c>
      <c r="Q263" s="409" t="e">
        <f>STDEV(F263:O263)/0.94</f>
        <v>#REF!</v>
      </c>
      <c r="R263" s="410" t="e">
        <f t="shared" si="125"/>
        <v>#REF!</v>
      </c>
      <c r="S263" s="414" t="e">
        <f t="shared" si="88"/>
        <v>#REF!</v>
      </c>
      <c r="T263" s="408"/>
      <c r="U263" s="408"/>
      <c r="V263" s="58">
        <f t="shared" si="116"/>
        <v>44055</v>
      </c>
      <c r="W263" s="297" t="s">
        <v>8</v>
      </c>
      <c r="X263" s="272" t="e">
        <f t="shared" si="126"/>
        <v>#REF!</v>
      </c>
      <c r="Y263" s="196" t="e">
        <f>#REF!</f>
        <v>#REF!</v>
      </c>
      <c r="Z263" s="196"/>
      <c r="AA263" s="196" t="e">
        <f>#REF!</f>
        <v>#REF!</v>
      </c>
      <c r="AB263" s="197"/>
      <c r="AC263" s="197"/>
      <c r="AD263" s="197"/>
      <c r="AE263" s="197"/>
      <c r="AF263" s="197"/>
      <c r="AG263" s="197"/>
      <c r="AH263" s="197"/>
      <c r="AI263" s="48"/>
      <c r="AJ263" s="48"/>
      <c r="AK263" s="48"/>
      <c r="AL263" s="48"/>
      <c r="AM263" s="47" t="e">
        <f t="shared" si="127"/>
        <v>#REF!</v>
      </c>
      <c r="AN263" s="47" t="e">
        <f t="shared" si="128"/>
        <v>#REF!</v>
      </c>
      <c r="AO263" s="137" t="e">
        <f t="shared" si="121"/>
        <v>#REF!</v>
      </c>
      <c r="AP263" s="135" t="e">
        <f t="shared" si="122"/>
        <v>#REF!</v>
      </c>
      <c r="AQ263" s="135" t="e">
        <f t="shared" si="123"/>
        <v>#REF!</v>
      </c>
      <c r="AR263" s="58">
        <f t="shared" si="118"/>
        <v>44055</v>
      </c>
      <c r="AS263" s="212" t="s">
        <v>8</v>
      </c>
      <c r="AT263" s="141"/>
      <c r="AU263" s="141"/>
      <c r="AV263" s="141"/>
      <c r="AW263" s="141"/>
      <c r="AX263" s="141"/>
      <c r="AY263" s="141"/>
      <c r="AZ263" s="141"/>
      <c r="BA263" s="141"/>
      <c r="BB263" s="141"/>
      <c r="BC263" s="141"/>
      <c r="BD263" s="141"/>
      <c r="BE263" s="282" t="e">
        <f t="shared" si="108"/>
        <v>#DIV/0!</v>
      </c>
      <c r="BF263" s="282" t="e">
        <f t="shared" si="109"/>
        <v>#DIV/0!</v>
      </c>
      <c r="BG263" s="14" t="e">
        <f t="shared" si="119"/>
        <v>#DIV/0!</v>
      </c>
      <c r="BH263" s="14" t="e">
        <f t="shared" si="120"/>
        <v>#DIV/0!</v>
      </c>
      <c r="BL263" s="58">
        <f t="shared" si="124"/>
        <v>44055</v>
      </c>
      <c r="BM263" s="46" t="s">
        <v>7</v>
      </c>
      <c r="BN263" s="46"/>
      <c r="BO263" s="223"/>
      <c r="BP263" s="223"/>
      <c r="BQ263" s="223"/>
      <c r="BR263" s="144"/>
      <c r="BS263" s="144"/>
      <c r="BT263" s="144"/>
      <c r="BU263" s="144"/>
      <c r="BV263" s="144"/>
      <c r="BW263" s="144"/>
      <c r="BX263" s="144" t="e">
        <f t="shared" si="95"/>
        <v>#NUM!</v>
      </c>
      <c r="BY263" s="144" t="e">
        <f t="shared" si="96"/>
        <v>#DIV/0!</v>
      </c>
    </row>
    <row r="264" spans="1:77" ht="16" x14ac:dyDescent="0.2">
      <c r="A264" s="58">
        <v>44057</v>
      </c>
      <c r="B264" s="58"/>
      <c r="C264" s="46"/>
      <c r="D264" s="46" t="s">
        <v>8</v>
      </c>
      <c r="E264" s="46" t="e">
        <f t="shared" si="86"/>
        <v>#REF!</v>
      </c>
      <c r="F264" s="405" t="e">
        <f>#REF!</f>
        <v>#REF!</v>
      </c>
      <c r="G264" s="405"/>
      <c r="H264" s="405"/>
      <c r="I264" s="405"/>
      <c r="J264" s="405"/>
      <c r="K264" s="405"/>
      <c r="L264" s="405"/>
      <c r="M264" s="405"/>
      <c r="N264" s="405"/>
      <c r="O264" s="406"/>
      <c r="P264" s="409" t="e">
        <f t="shared" ref="P264:P297" si="129">AVERAGE(F264:O264)/0.94</f>
        <v>#REF!</v>
      </c>
      <c r="Q264" s="409" t="e">
        <f t="shared" ref="Q264:Q297" si="130">STDEV(F264:O264)/0.94</f>
        <v>#REF!</v>
      </c>
      <c r="R264" s="410" t="e">
        <f t="shared" si="125"/>
        <v>#REF!</v>
      </c>
      <c r="S264" s="414" t="e">
        <f t="shared" si="88"/>
        <v>#REF!</v>
      </c>
      <c r="T264" s="408"/>
      <c r="U264" s="408"/>
      <c r="V264" s="58">
        <f t="shared" si="116"/>
        <v>44057</v>
      </c>
      <c r="W264" s="298" t="s">
        <v>8</v>
      </c>
      <c r="X264" s="272" t="e">
        <f t="shared" si="126"/>
        <v>#REF!</v>
      </c>
      <c r="Y264" s="196" t="e">
        <f>#REF!</f>
        <v>#REF!</v>
      </c>
      <c r="Z264" s="196"/>
      <c r="AA264" s="196"/>
      <c r="AB264" s="197"/>
      <c r="AC264" s="197"/>
      <c r="AD264" s="197"/>
      <c r="AE264" s="197"/>
      <c r="AF264" s="197"/>
      <c r="AG264" s="197"/>
      <c r="AH264" s="197"/>
      <c r="AI264" s="48"/>
      <c r="AJ264" s="48"/>
      <c r="AK264" s="48"/>
      <c r="AL264" s="48"/>
      <c r="AM264" s="47" t="e">
        <f t="shared" si="127"/>
        <v>#REF!</v>
      </c>
      <c r="AN264" s="47" t="e">
        <f t="shared" si="128"/>
        <v>#REF!</v>
      </c>
      <c r="AO264" s="137" t="e">
        <f t="shared" si="121"/>
        <v>#REF!</v>
      </c>
      <c r="AP264" s="135" t="e">
        <f t="shared" si="122"/>
        <v>#REF!</v>
      </c>
      <c r="AQ264" s="135" t="e">
        <f t="shared" si="123"/>
        <v>#REF!</v>
      </c>
      <c r="AR264" s="58">
        <f t="shared" si="118"/>
        <v>44057</v>
      </c>
      <c r="AS264" s="46" t="s">
        <v>8</v>
      </c>
      <c r="AT264" s="141"/>
      <c r="AU264" s="141"/>
      <c r="AV264" s="141"/>
      <c r="AW264" s="141"/>
      <c r="AX264" s="141"/>
      <c r="AY264" s="141"/>
      <c r="AZ264" s="141"/>
      <c r="BA264" s="141"/>
      <c r="BB264" s="141"/>
      <c r="BC264" s="141"/>
      <c r="BD264" s="141"/>
      <c r="BE264" s="141" t="e">
        <f t="shared" si="108"/>
        <v>#DIV/0!</v>
      </c>
      <c r="BF264" s="141" t="e">
        <f t="shared" si="109"/>
        <v>#DIV/0!</v>
      </c>
      <c r="BG264" s="14" t="e">
        <f t="shared" si="119"/>
        <v>#DIV/0!</v>
      </c>
      <c r="BH264" s="14" t="e">
        <f t="shared" si="120"/>
        <v>#DIV/0!</v>
      </c>
      <c r="BL264" s="58">
        <f t="shared" si="124"/>
        <v>44057</v>
      </c>
      <c r="BM264" s="46" t="s">
        <v>7</v>
      </c>
      <c r="BN264" s="46"/>
      <c r="BO264" s="223"/>
      <c r="BP264" s="223"/>
      <c r="BQ264" s="223"/>
      <c r="BR264" s="144"/>
      <c r="BS264" s="144"/>
      <c r="BT264" s="144"/>
      <c r="BU264" s="144"/>
      <c r="BV264" s="144"/>
      <c r="BW264" s="144"/>
      <c r="BX264" s="144" t="e">
        <f t="shared" si="95"/>
        <v>#NUM!</v>
      </c>
      <c r="BY264" s="144" t="e">
        <f t="shared" si="96"/>
        <v>#DIV/0!</v>
      </c>
    </row>
    <row r="265" spans="1:77" ht="16" x14ac:dyDescent="0.2">
      <c r="A265" s="58">
        <v>44059</v>
      </c>
      <c r="B265" s="58"/>
      <c r="C265" s="46"/>
      <c r="D265" s="46" t="s">
        <v>8</v>
      </c>
      <c r="E265" s="46" t="e">
        <f t="shared" si="86"/>
        <v>#REF!</v>
      </c>
      <c r="F265" s="405" t="e">
        <f>#REF!</f>
        <v>#REF!</v>
      </c>
      <c r="G265" s="405" t="e">
        <f>#REF!</f>
        <v>#REF!</v>
      </c>
      <c r="H265" s="405" t="e">
        <f>#REF!</f>
        <v>#REF!</v>
      </c>
      <c r="I265" s="405"/>
      <c r="J265" s="405"/>
      <c r="K265" s="405"/>
      <c r="L265" s="405"/>
      <c r="M265" s="405"/>
      <c r="N265" s="405"/>
      <c r="O265" s="406"/>
      <c r="P265" s="409" t="e">
        <f t="shared" si="129"/>
        <v>#REF!</v>
      </c>
      <c r="Q265" s="409" t="e">
        <f t="shared" si="130"/>
        <v>#REF!</v>
      </c>
      <c r="R265" s="410" t="e">
        <f t="shared" si="125"/>
        <v>#REF!</v>
      </c>
      <c r="S265" s="414" t="e">
        <f t="shared" si="88"/>
        <v>#REF!</v>
      </c>
      <c r="T265" s="408"/>
      <c r="U265" s="408"/>
      <c r="V265" s="58">
        <f t="shared" si="116"/>
        <v>44059</v>
      </c>
      <c r="W265" s="297" t="s">
        <v>8</v>
      </c>
      <c r="X265" s="272" t="e">
        <f t="shared" si="126"/>
        <v>#REF!</v>
      </c>
      <c r="Y265" s="196" t="e">
        <f>#REF!</f>
        <v>#REF!</v>
      </c>
      <c r="Z265" s="196" t="e">
        <f>#REF!</f>
        <v>#REF!</v>
      </c>
      <c r="AA265" s="196" t="e">
        <f>#REF!</f>
        <v>#REF!</v>
      </c>
      <c r="AB265" s="197"/>
      <c r="AC265" s="197"/>
      <c r="AD265" s="197"/>
      <c r="AE265" s="197"/>
      <c r="AF265" s="197"/>
      <c r="AG265" s="197"/>
      <c r="AH265" s="197"/>
      <c r="AI265" s="48"/>
      <c r="AJ265" s="48"/>
      <c r="AK265" s="48"/>
      <c r="AL265" s="48"/>
      <c r="AM265" s="47" t="e">
        <f t="shared" si="127"/>
        <v>#REF!</v>
      </c>
      <c r="AN265" s="47" t="e">
        <f t="shared" si="128"/>
        <v>#REF!</v>
      </c>
      <c r="AO265" s="137" t="e">
        <f t="shared" si="121"/>
        <v>#REF!</v>
      </c>
      <c r="AP265" s="135" t="e">
        <f t="shared" si="122"/>
        <v>#REF!</v>
      </c>
      <c r="AQ265" s="135" t="e">
        <f t="shared" si="123"/>
        <v>#REF!</v>
      </c>
      <c r="AR265" s="58">
        <f t="shared" si="118"/>
        <v>44059</v>
      </c>
      <c r="AS265" s="212" t="s">
        <v>8</v>
      </c>
      <c r="AT265" s="141"/>
      <c r="AU265" s="141"/>
      <c r="AV265" s="141"/>
      <c r="AW265" s="141"/>
      <c r="AX265" s="141"/>
      <c r="AY265" s="141"/>
      <c r="AZ265" s="141"/>
      <c r="BA265" s="141"/>
      <c r="BB265" s="141"/>
      <c r="BC265" s="141"/>
      <c r="BD265" s="141"/>
      <c r="BE265" s="282" t="e">
        <f t="shared" si="108"/>
        <v>#DIV/0!</v>
      </c>
      <c r="BF265" s="282" t="e">
        <f t="shared" si="109"/>
        <v>#DIV/0!</v>
      </c>
      <c r="BG265" s="14" t="e">
        <f t="shared" si="119"/>
        <v>#DIV/0!</v>
      </c>
      <c r="BH265" s="14" t="e">
        <f t="shared" si="120"/>
        <v>#DIV/0!</v>
      </c>
      <c r="BL265" s="58">
        <f t="shared" si="124"/>
        <v>44059</v>
      </c>
      <c r="BM265" s="46" t="s">
        <v>7</v>
      </c>
      <c r="BN265" s="46"/>
      <c r="BO265" s="223"/>
      <c r="BP265" s="223"/>
      <c r="BQ265" s="223"/>
      <c r="BR265" s="144"/>
      <c r="BS265" s="144"/>
      <c r="BT265" s="144"/>
      <c r="BU265" s="144"/>
      <c r="BV265" s="144"/>
      <c r="BW265" s="144"/>
      <c r="BX265" s="144" t="e">
        <f t="shared" si="95"/>
        <v>#NUM!</v>
      </c>
      <c r="BY265" s="144" t="e">
        <f t="shared" si="96"/>
        <v>#DIV/0!</v>
      </c>
    </row>
    <row r="266" spans="1:77" ht="16" x14ac:dyDescent="0.2">
      <c r="A266" s="58">
        <v>44061</v>
      </c>
      <c r="B266" s="58"/>
      <c r="C266" s="46"/>
      <c r="D266" s="46" t="s">
        <v>8</v>
      </c>
      <c r="E266" s="46" t="e">
        <f t="shared" si="86"/>
        <v>#REF!</v>
      </c>
      <c r="F266" s="405" t="e">
        <f>#REF!</f>
        <v>#REF!</v>
      </c>
      <c r="G266" s="405"/>
      <c r="H266" s="405" t="e">
        <f>#REF!</f>
        <v>#REF!</v>
      </c>
      <c r="I266" s="405"/>
      <c r="J266" s="405"/>
      <c r="K266" s="405"/>
      <c r="L266" s="405"/>
      <c r="M266" s="405"/>
      <c r="N266" s="405"/>
      <c r="O266" s="406"/>
      <c r="P266" s="409" t="e">
        <f t="shared" si="129"/>
        <v>#REF!</v>
      </c>
      <c r="Q266" s="409" t="e">
        <f t="shared" si="130"/>
        <v>#REF!</v>
      </c>
      <c r="R266" s="410" t="e">
        <f t="shared" si="125"/>
        <v>#REF!</v>
      </c>
      <c r="S266" s="414" t="e">
        <f t="shared" si="88"/>
        <v>#REF!</v>
      </c>
      <c r="T266" s="408"/>
      <c r="U266" s="408"/>
      <c r="V266" s="58">
        <f t="shared" si="116"/>
        <v>44061</v>
      </c>
      <c r="W266" s="298" t="s">
        <v>8</v>
      </c>
      <c r="X266" s="272" t="e">
        <f t="shared" si="126"/>
        <v>#REF!</v>
      </c>
      <c r="Y266" s="196" t="e">
        <f>#REF!</f>
        <v>#REF!</v>
      </c>
      <c r="Z266" s="196"/>
      <c r="AA266" s="196" t="e">
        <f>#REF!</f>
        <v>#REF!</v>
      </c>
      <c r="AB266" s="197"/>
      <c r="AC266" s="197"/>
      <c r="AD266" s="197"/>
      <c r="AE266" s="197"/>
      <c r="AF266" s="197"/>
      <c r="AG266" s="197"/>
      <c r="AH266" s="197"/>
      <c r="AI266" s="48"/>
      <c r="AJ266" s="48"/>
      <c r="AK266" s="48"/>
      <c r="AL266" s="48"/>
      <c r="AM266" s="47" t="e">
        <f t="shared" si="127"/>
        <v>#REF!</v>
      </c>
      <c r="AN266" s="47" t="e">
        <f t="shared" si="128"/>
        <v>#REF!</v>
      </c>
      <c r="AO266" s="137" t="e">
        <f t="shared" si="121"/>
        <v>#REF!</v>
      </c>
      <c r="AP266" s="135" t="e">
        <f t="shared" si="122"/>
        <v>#REF!</v>
      </c>
      <c r="AQ266" s="135" t="e">
        <f t="shared" si="123"/>
        <v>#REF!</v>
      </c>
      <c r="AR266" s="58">
        <f t="shared" si="118"/>
        <v>44061</v>
      </c>
      <c r="AS266" s="212" t="s">
        <v>8</v>
      </c>
      <c r="AT266" s="141"/>
      <c r="AU266" s="141"/>
      <c r="AV266" s="141"/>
      <c r="AW266" s="141"/>
      <c r="AX266" s="141"/>
      <c r="AY266" s="141"/>
      <c r="AZ266" s="141"/>
      <c r="BA266" s="141"/>
      <c r="BB266" s="141"/>
      <c r="BC266" s="141"/>
      <c r="BD266" s="141"/>
      <c r="BE266" s="141" t="e">
        <f t="shared" si="108"/>
        <v>#DIV/0!</v>
      </c>
      <c r="BF266" s="141" t="e">
        <f t="shared" si="109"/>
        <v>#DIV/0!</v>
      </c>
      <c r="BG266" s="14" t="e">
        <f t="shared" si="119"/>
        <v>#DIV/0!</v>
      </c>
      <c r="BH266" s="14" t="e">
        <f t="shared" si="120"/>
        <v>#DIV/0!</v>
      </c>
      <c r="BL266" s="58">
        <f t="shared" si="124"/>
        <v>44061</v>
      </c>
      <c r="BM266" s="46" t="s">
        <v>7</v>
      </c>
      <c r="BN266" s="46"/>
      <c r="BO266" s="223"/>
      <c r="BP266" s="223"/>
      <c r="BQ266" s="223"/>
      <c r="BR266" s="144"/>
      <c r="BS266" s="144"/>
      <c r="BT266" s="144"/>
      <c r="BU266" s="144"/>
      <c r="BV266" s="144"/>
      <c r="BW266" s="144"/>
      <c r="BX266" s="144" t="e">
        <f t="shared" si="95"/>
        <v>#NUM!</v>
      </c>
      <c r="BY266" s="144" t="e">
        <f t="shared" si="96"/>
        <v>#DIV/0!</v>
      </c>
    </row>
    <row r="267" spans="1:77" ht="16" x14ac:dyDescent="0.2">
      <c r="A267" s="58">
        <v>44065</v>
      </c>
      <c r="B267" s="58"/>
      <c r="C267" s="46"/>
      <c r="D267" s="46" t="s">
        <v>8</v>
      </c>
      <c r="E267" s="46" t="e">
        <f t="shared" si="86"/>
        <v>#REF!</v>
      </c>
      <c r="F267" s="405" t="e">
        <f>#REF!</f>
        <v>#REF!</v>
      </c>
      <c r="G267" s="405" t="e">
        <f>#REF!</f>
        <v>#REF!</v>
      </c>
      <c r="H267" s="405" t="e">
        <f>#REF!</f>
        <v>#REF!</v>
      </c>
      <c r="I267" s="405"/>
      <c r="J267" s="405"/>
      <c r="K267" s="405"/>
      <c r="L267" s="405"/>
      <c r="M267" s="405"/>
      <c r="N267" s="405"/>
      <c r="O267" s="406"/>
      <c r="P267" s="409" t="e">
        <f t="shared" si="129"/>
        <v>#REF!</v>
      </c>
      <c r="Q267" s="409" t="e">
        <f t="shared" si="130"/>
        <v>#REF!</v>
      </c>
      <c r="R267" s="410" t="e">
        <f>P267*1000</f>
        <v>#REF!</v>
      </c>
      <c r="S267" s="414" t="e">
        <f t="shared" si="88"/>
        <v>#REF!</v>
      </c>
      <c r="T267" s="408"/>
      <c r="U267" s="408"/>
      <c r="V267" s="58">
        <f t="shared" si="116"/>
        <v>44065</v>
      </c>
      <c r="W267" s="297" t="s">
        <v>8</v>
      </c>
      <c r="X267" s="272" t="e">
        <f t="shared" ref="X267:X282" si="131">AN267/AM267</f>
        <v>#REF!</v>
      </c>
      <c r="Y267" s="196" t="e">
        <f>#REF!</f>
        <v>#REF!</v>
      </c>
      <c r="Z267" s="196" t="e">
        <f>#REF!</f>
        <v>#REF!</v>
      </c>
      <c r="AA267" s="196" t="e">
        <f>#REF!</f>
        <v>#REF!</v>
      </c>
      <c r="AB267" s="197"/>
      <c r="AC267" s="197"/>
      <c r="AD267" s="197"/>
      <c r="AE267" s="197"/>
      <c r="AF267" s="197"/>
      <c r="AG267" s="197"/>
      <c r="AH267" s="197"/>
      <c r="AI267" s="48"/>
      <c r="AJ267" s="48"/>
      <c r="AK267" s="48"/>
      <c r="AL267" s="48"/>
      <c r="AM267" s="47" t="e">
        <f t="shared" si="127"/>
        <v>#REF!</v>
      </c>
      <c r="AN267" s="47" t="e">
        <f t="shared" si="128"/>
        <v>#REF!</v>
      </c>
      <c r="AO267" s="137" t="e">
        <f t="shared" si="121"/>
        <v>#REF!</v>
      </c>
      <c r="AP267" s="135" t="e">
        <f t="shared" si="122"/>
        <v>#REF!</v>
      </c>
      <c r="AQ267" s="135" t="e">
        <f t="shared" si="123"/>
        <v>#REF!</v>
      </c>
      <c r="AR267" s="58">
        <f t="shared" si="118"/>
        <v>44065</v>
      </c>
      <c r="AS267" s="212" t="s">
        <v>8</v>
      </c>
      <c r="AT267" s="141"/>
      <c r="AU267" s="141"/>
      <c r="AV267" s="141"/>
      <c r="AW267" s="141"/>
      <c r="AX267" s="141"/>
      <c r="AY267" s="141"/>
      <c r="AZ267" s="141"/>
      <c r="BA267" s="141"/>
      <c r="BB267" s="141"/>
      <c r="BC267" s="141"/>
      <c r="BD267" s="141"/>
      <c r="BE267" s="282"/>
      <c r="BF267" s="282"/>
      <c r="BG267" s="14"/>
      <c r="BH267" s="14"/>
      <c r="BL267" s="12">
        <f t="shared" si="124"/>
        <v>44065</v>
      </c>
      <c r="BM267" s="54"/>
      <c r="BN267" s="54"/>
      <c r="BO267" s="318"/>
      <c r="BP267" s="318"/>
      <c r="BQ267" s="318"/>
      <c r="BR267" s="319"/>
      <c r="BS267" s="319"/>
      <c r="BT267" s="319"/>
      <c r="BU267" s="319"/>
      <c r="BV267" s="319"/>
      <c r="BW267" s="319"/>
      <c r="BX267" s="319"/>
      <c r="BY267" s="319"/>
    </row>
    <row r="268" spans="1:77" ht="16" x14ac:dyDescent="0.2">
      <c r="A268" s="58">
        <v>44067</v>
      </c>
      <c r="B268" s="58"/>
      <c r="C268" s="46"/>
      <c r="D268" s="46" t="s">
        <v>8</v>
      </c>
      <c r="E268" s="46" t="e">
        <f t="shared" si="86"/>
        <v>#REF!</v>
      </c>
      <c r="F268" s="405" t="e">
        <f>#REF!</f>
        <v>#REF!</v>
      </c>
      <c r="G268" s="405" t="e">
        <f>#REF!</f>
        <v>#REF!</v>
      </c>
      <c r="H268" s="405" t="e">
        <f>#REF!</f>
        <v>#REF!</v>
      </c>
      <c r="I268" s="405"/>
      <c r="J268" s="405"/>
      <c r="K268" s="405"/>
      <c r="L268" s="405"/>
      <c r="M268" s="405"/>
      <c r="N268" s="405"/>
      <c r="O268" s="406"/>
      <c r="P268" s="409" t="e">
        <f t="shared" si="129"/>
        <v>#REF!</v>
      </c>
      <c r="Q268" s="409" t="e">
        <f t="shared" si="130"/>
        <v>#REF!</v>
      </c>
      <c r="R268" s="410" t="e">
        <f>P268*1000</f>
        <v>#REF!</v>
      </c>
      <c r="S268" s="414" t="e">
        <f t="shared" si="88"/>
        <v>#REF!</v>
      </c>
      <c r="T268" s="408"/>
      <c r="U268" s="408"/>
      <c r="V268" s="58">
        <f t="shared" si="116"/>
        <v>44067</v>
      </c>
      <c r="W268" s="298" t="s">
        <v>8</v>
      </c>
      <c r="X268" s="272" t="e">
        <f t="shared" si="131"/>
        <v>#REF!</v>
      </c>
      <c r="Y268" s="196" t="e">
        <f>#REF!</f>
        <v>#REF!</v>
      </c>
      <c r="Z268" s="196" t="e">
        <f>#REF!</f>
        <v>#REF!</v>
      </c>
      <c r="AA268" s="196" t="e">
        <f>#REF!</f>
        <v>#REF!</v>
      </c>
      <c r="AB268" s="197"/>
      <c r="AC268" s="197"/>
      <c r="AD268" s="197"/>
      <c r="AE268" s="197"/>
      <c r="AF268" s="197"/>
      <c r="AG268" s="197"/>
      <c r="AH268" s="197"/>
      <c r="AI268" s="48"/>
      <c r="AJ268" s="48"/>
      <c r="AK268" s="48"/>
      <c r="AL268" s="48"/>
      <c r="AM268" s="47" t="e">
        <f t="shared" si="127"/>
        <v>#REF!</v>
      </c>
      <c r="AN268" s="47" t="e">
        <f t="shared" si="128"/>
        <v>#REF!</v>
      </c>
      <c r="AO268" s="137" t="e">
        <f t="shared" si="121"/>
        <v>#REF!</v>
      </c>
      <c r="AP268" s="135" t="e">
        <f t="shared" si="122"/>
        <v>#REF!</v>
      </c>
      <c r="AQ268" s="135" t="e">
        <f t="shared" si="123"/>
        <v>#REF!</v>
      </c>
      <c r="AR268" s="58">
        <f t="shared" si="118"/>
        <v>44067</v>
      </c>
      <c r="AS268" s="212" t="s">
        <v>8</v>
      </c>
      <c r="AT268" s="141"/>
      <c r="AU268" s="141"/>
      <c r="AV268" s="141"/>
      <c r="AW268" s="141"/>
      <c r="AX268" s="141"/>
      <c r="AY268" s="141"/>
      <c r="AZ268" s="141"/>
      <c r="BA268" s="141"/>
      <c r="BB268" s="141"/>
      <c r="BC268" s="141"/>
      <c r="BD268" s="141"/>
      <c r="BE268" s="282"/>
      <c r="BF268" s="282"/>
      <c r="BG268" s="14"/>
      <c r="BH268" s="14"/>
      <c r="BL268" s="12">
        <f t="shared" si="124"/>
        <v>44067</v>
      </c>
      <c r="BM268" s="54"/>
      <c r="BN268" s="54"/>
      <c r="BO268" s="318"/>
      <c r="BP268" s="318"/>
      <c r="BQ268" s="318"/>
      <c r="BR268" s="319"/>
      <c r="BS268" s="319"/>
      <c r="BT268" s="319"/>
      <c r="BU268" s="319"/>
      <c r="BV268" s="319"/>
      <c r="BW268" s="319"/>
      <c r="BX268" s="319"/>
      <c r="BY268" s="319"/>
    </row>
    <row r="269" spans="1:77" ht="16" x14ac:dyDescent="0.2">
      <c r="A269" s="58">
        <v>44069</v>
      </c>
      <c r="B269" s="58"/>
      <c r="C269" s="46"/>
      <c r="D269" s="46" t="s">
        <v>8</v>
      </c>
      <c r="E269" s="46" t="e">
        <f t="shared" si="86"/>
        <v>#REF!</v>
      </c>
      <c r="F269" s="405" t="e">
        <f>#REF!</f>
        <v>#REF!</v>
      </c>
      <c r="G269" s="405" t="e">
        <f>#REF!</f>
        <v>#REF!</v>
      </c>
      <c r="H269" s="405" t="e">
        <f>#REF!</f>
        <v>#REF!</v>
      </c>
      <c r="I269" s="405"/>
      <c r="J269" s="405"/>
      <c r="K269" s="405"/>
      <c r="L269" s="405"/>
      <c r="M269" s="405"/>
      <c r="N269" s="405"/>
      <c r="O269" s="406"/>
      <c r="P269" s="409" t="e">
        <f t="shared" si="129"/>
        <v>#REF!</v>
      </c>
      <c r="Q269" s="409" t="e">
        <f t="shared" si="130"/>
        <v>#REF!</v>
      </c>
      <c r="R269" s="410" t="e">
        <f>P269*1000</f>
        <v>#REF!</v>
      </c>
      <c r="S269" s="414" t="e">
        <f t="shared" si="88"/>
        <v>#REF!</v>
      </c>
      <c r="T269" s="408"/>
      <c r="U269" s="408"/>
      <c r="V269" s="58">
        <f t="shared" si="116"/>
        <v>44069</v>
      </c>
      <c r="W269" s="297" t="s">
        <v>8</v>
      </c>
      <c r="X269" s="272" t="e">
        <f t="shared" si="131"/>
        <v>#REF!</v>
      </c>
      <c r="Y269" s="196" t="e">
        <f>#REF!</f>
        <v>#REF!</v>
      </c>
      <c r="Z269" s="196" t="e">
        <f>#REF!</f>
        <v>#REF!</v>
      </c>
      <c r="AA269" s="196" t="e">
        <f>#REF!</f>
        <v>#REF!</v>
      </c>
      <c r="AB269" s="197"/>
      <c r="AC269" s="197"/>
      <c r="AD269" s="197"/>
      <c r="AE269" s="197"/>
      <c r="AF269" s="197"/>
      <c r="AG269" s="197"/>
      <c r="AH269" s="197"/>
      <c r="AI269" s="48"/>
      <c r="AJ269" s="48"/>
      <c r="AK269" s="48"/>
      <c r="AL269" s="48"/>
      <c r="AM269" s="47" t="e">
        <f t="shared" ref="AM269:AM282" si="132">AVERAGE(Y269:AL269)</f>
        <v>#REF!</v>
      </c>
      <c r="AN269" s="47" t="e">
        <f t="shared" ref="AN269:AN282" si="133">STDEV(Y269:AL269)</f>
        <v>#REF!</v>
      </c>
      <c r="AO269" s="137" t="e">
        <f t="shared" si="121"/>
        <v>#REF!</v>
      </c>
      <c r="AP269" s="135" t="e">
        <f t="shared" si="122"/>
        <v>#REF!</v>
      </c>
      <c r="AQ269" s="135" t="e">
        <f t="shared" si="123"/>
        <v>#REF!</v>
      </c>
      <c r="AR269" s="58">
        <f t="shared" si="118"/>
        <v>44069</v>
      </c>
      <c r="AS269" s="212" t="s">
        <v>8</v>
      </c>
      <c r="AT269" s="141"/>
      <c r="AU269" s="141"/>
      <c r="AV269" s="141"/>
      <c r="AW269" s="141"/>
      <c r="AX269" s="141"/>
      <c r="AY269" s="141"/>
      <c r="AZ269" s="141"/>
      <c r="BA269" s="141"/>
      <c r="BB269" s="141"/>
      <c r="BC269" s="141"/>
      <c r="BD269" s="141"/>
      <c r="BE269" s="282"/>
      <c r="BF269" s="282"/>
      <c r="BG269" s="14"/>
      <c r="BH269" s="14"/>
      <c r="BL269" s="12"/>
      <c r="BM269" s="54"/>
      <c r="BN269" s="54"/>
      <c r="BO269" s="318"/>
      <c r="BP269" s="318"/>
      <c r="BQ269" s="318"/>
      <c r="BR269" s="319"/>
      <c r="BS269" s="319"/>
      <c r="BT269" s="319"/>
      <c r="BU269" s="319"/>
      <c r="BV269" s="319"/>
      <c r="BW269" s="319"/>
      <c r="BX269" s="319"/>
      <c r="BY269" s="319"/>
    </row>
    <row r="270" spans="1:77" ht="16" x14ac:dyDescent="0.2">
      <c r="A270" s="58">
        <v>44071</v>
      </c>
      <c r="B270" s="58"/>
      <c r="C270" s="46"/>
      <c r="D270" s="46" t="s">
        <v>8</v>
      </c>
      <c r="E270" s="46" t="e">
        <f t="shared" si="86"/>
        <v>#REF!</v>
      </c>
      <c r="F270" s="405" t="e">
        <f>#REF!</f>
        <v>#REF!</v>
      </c>
      <c r="G270" s="405" t="e">
        <f>#REF!</f>
        <v>#REF!</v>
      </c>
      <c r="H270" s="405" t="e">
        <f>#REF!</f>
        <v>#REF!</v>
      </c>
      <c r="I270" s="405"/>
      <c r="J270" s="405"/>
      <c r="K270" s="405"/>
      <c r="L270" s="405"/>
      <c r="M270" s="405"/>
      <c r="N270" s="405"/>
      <c r="O270" s="406"/>
      <c r="P270" s="409" t="e">
        <f t="shared" si="129"/>
        <v>#REF!</v>
      </c>
      <c r="Q270" s="409" t="e">
        <f t="shared" si="130"/>
        <v>#REF!</v>
      </c>
      <c r="R270" s="410" t="e">
        <f>P270*1000</f>
        <v>#REF!</v>
      </c>
      <c r="S270" s="414" t="e">
        <f t="shared" si="88"/>
        <v>#REF!</v>
      </c>
      <c r="T270" s="408"/>
      <c r="U270" s="408"/>
      <c r="V270" s="58">
        <f t="shared" si="116"/>
        <v>44071</v>
      </c>
      <c r="W270" s="298" t="s">
        <v>8</v>
      </c>
      <c r="X270" s="272" t="e">
        <f t="shared" si="131"/>
        <v>#REF!</v>
      </c>
      <c r="Y270" s="196" t="e">
        <f>#REF!</f>
        <v>#REF!</v>
      </c>
      <c r="Z270" s="196" t="e">
        <f>#REF!</f>
        <v>#REF!</v>
      </c>
      <c r="AA270" s="196" t="e">
        <f>#REF!</f>
        <v>#REF!</v>
      </c>
      <c r="AB270" s="197"/>
      <c r="AC270" s="197"/>
      <c r="AD270" s="197"/>
      <c r="AE270" s="197"/>
      <c r="AF270" s="197"/>
      <c r="AG270" s="197"/>
      <c r="AH270" s="197"/>
      <c r="AI270" s="48"/>
      <c r="AJ270" s="48"/>
      <c r="AK270" s="48"/>
      <c r="AL270" s="48"/>
      <c r="AM270" s="47" t="e">
        <f t="shared" si="132"/>
        <v>#REF!</v>
      </c>
      <c r="AN270" s="47" t="e">
        <f t="shared" si="133"/>
        <v>#REF!</v>
      </c>
      <c r="AO270" s="137" t="e">
        <f t="shared" si="121"/>
        <v>#REF!</v>
      </c>
      <c r="AP270" s="135" t="e">
        <f t="shared" si="122"/>
        <v>#REF!</v>
      </c>
      <c r="AQ270" s="135" t="e">
        <f t="shared" si="123"/>
        <v>#REF!</v>
      </c>
      <c r="AR270" s="58">
        <f t="shared" si="118"/>
        <v>44071</v>
      </c>
      <c r="AS270" s="212" t="s">
        <v>8</v>
      </c>
      <c r="AT270" s="141"/>
      <c r="AU270" s="141"/>
      <c r="AV270" s="141"/>
      <c r="AW270" s="141"/>
      <c r="AX270" s="141"/>
      <c r="AY270" s="141"/>
      <c r="AZ270" s="141"/>
      <c r="BA270" s="141"/>
      <c r="BB270" s="141"/>
      <c r="BC270" s="141"/>
      <c r="BD270" s="141"/>
      <c r="BE270" s="282"/>
      <c r="BF270" s="282"/>
      <c r="BG270" s="14"/>
      <c r="BH270" s="14"/>
      <c r="BL270" s="12"/>
      <c r="BM270" s="54"/>
      <c r="BN270" s="54"/>
      <c r="BO270" s="318"/>
      <c r="BP270" s="318"/>
      <c r="BQ270" s="318"/>
      <c r="BR270" s="319"/>
      <c r="BS270" s="319"/>
      <c r="BT270" s="319"/>
      <c r="BU270" s="319"/>
      <c r="BV270" s="319"/>
      <c r="BW270" s="319"/>
      <c r="BX270" s="319"/>
      <c r="BY270" s="319"/>
    </row>
    <row r="271" spans="1:77" ht="16" x14ac:dyDescent="0.2">
      <c r="A271" s="58">
        <v>44073</v>
      </c>
      <c r="B271" s="58"/>
      <c r="C271" s="46"/>
      <c r="D271" s="46" t="s">
        <v>8</v>
      </c>
      <c r="E271" s="46" t="e">
        <f t="shared" si="86"/>
        <v>#REF!</v>
      </c>
      <c r="F271" s="405" t="e">
        <f>#REF!</f>
        <v>#REF!</v>
      </c>
      <c r="G271" s="405" t="e">
        <f>#REF!</f>
        <v>#REF!</v>
      </c>
      <c r="H271" s="405" t="e">
        <f>#REF!</f>
        <v>#REF!</v>
      </c>
      <c r="I271" s="405"/>
      <c r="J271" s="405"/>
      <c r="K271" s="405"/>
      <c r="L271" s="405"/>
      <c r="M271" s="405"/>
      <c r="N271" s="405"/>
      <c r="O271" s="406"/>
      <c r="P271" s="409" t="e">
        <f t="shared" si="129"/>
        <v>#REF!</v>
      </c>
      <c r="Q271" s="409" t="e">
        <f t="shared" si="130"/>
        <v>#REF!</v>
      </c>
      <c r="R271" s="410" t="e">
        <f t="shared" ref="R271:R282" si="134">P271*1000</f>
        <v>#REF!</v>
      </c>
      <c r="S271" s="414" t="e">
        <f t="shared" si="88"/>
        <v>#REF!</v>
      </c>
      <c r="T271" s="408"/>
      <c r="U271" s="408"/>
      <c r="V271" s="58">
        <f t="shared" si="116"/>
        <v>44073</v>
      </c>
      <c r="W271" s="297" t="s">
        <v>8</v>
      </c>
      <c r="X271" s="272" t="e">
        <f t="shared" si="131"/>
        <v>#REF!</v>
      </c>
      <c r="Y271" s="196" t="e">
        <f>#REF!</f>
        <v>#REF!</v>
      </c>
      <c r="Z271" s="196" t="e">
        <f>#REF!</f>
        <v>#REF!</v>
      </c>
      <c r="AA271" s="196" t="e">
        <f>#REF!</f>
        <v>#REF!</v>
      </c>
      <c r="AB271" s="197"/>
      <c r="AC271" s="197"/>
      <c r="AD271" s="197"/>
      <c r="AE271" s="197"/>
      <c r="AF271" s="197"/>
      <c r="AG271" s="197"/>
      <c r="AH271" s="197"/>
      <c r="AI271" s="48"/>
      <c r="AJ271" s="48"/>
      <c r="AK271" s="48"/>
      <c r="AL271" s="48"/>
      <c r="AM271" s="47" t="e">
        <f t="shared" si="132"/>
        <v>#REF!</v>
      </c>
      <c r="AN271" s="47" t="e">
        <f t="shared" si="133"/>
        <v>#REF!</v>
      </c>
      <c r="AO271" s="137" t="e">
        <f t="shared" si="121"/>
        <v>#REF!</v>
      </c>
      <c r="AP271" s="135" t="e">
        <f t="shared" si="122"/>
        <v>#REF!</v>
      </c>
      <c r="AQ271" s="135" t="e">
        <f t="shared" si="123"/>
        <v>#REF!</v>
      </c>
      <c r="AR271" s="58">
        <f t="shared" si="118"/>
        <v>44073</v>
      </c>
      <c r="AS271" s="212" t="s">
        <v>8</v>
      </c>
      <c r="AT271" s="141"/>
      <c r="AU271" s="141"/>
      <c r="AV271" s="141"/>
      <c r="AW271" s="141"/>
      <c r="AX271" s="141"/>
      <c r="AY271" s="141"/>
      <c r="AZ271" s="141"/>
      <c r="BA271" s="141"/>
      <c r="BB271" s="141"/>
      <c r="BC271" s="141"/>
      <c r="BD271" s="141"/>
      <c r="BE271" s="282"/>
      <c r="BF271" s="282"/>
      <c r="BG271" s="14"/>
      <c r="BH271" s="14"/>
      <c r="BL271" s="12"/>
      <c r="BM271" s="54"/>
      <c r="BN271" s="54"/>
      <c r="BO271" s="318"/>
      <c r="BP271" s="318"/>
      <c r="BQ271" s="318"/>
      <c r="BR271" s="319"/>
      <c r="BS271" s="319"/>
      <c r="BT271" s="319"/>
      <c r="BU271" s="319"/>
      <c r="BV271" s="319"/>
      <c r="BW271" s="319"/>
      <c r="BX271" s="319"/>
      <c r="BY271" s="319"/>
    </row>
    <row r="272" spans="1:77" ht="16" x14ac:dyDescent="0.2">
      <c r="A272" s="58">
        <v>44075</v>
      </c>
      <c r="B272" s="58" t="s">
        <v>127</v>
      </c>
      <c r="C272" s="46">
        <v>1.3646</v>
      </c>
      <c r="D272" s="46" t="s">
        <v>8</v>
      </c>
      <c r="E272" s="46" t="e">
        <f t="shared" si="86"/>
        <v>#REF!</v>
      </c>
      <c r="F272" s="405" t="e">
        <f>#REF!</f>
        <v>#REF!</v>
      </c>
      <c r="G272" s="405" t="e">
        <f>#REF!</f>
        <v>#REF!</v>
      </c>
      <c r="H272" s="405" t="e">
        <f>#REF!</f>
        <v>#REF!</v>
      </c>
      <c r="I272" s="405"/>
      <c r="J272" s="405"/>
      <c r="K272" s="405"/>
      <c r="L272" s="405"/>
      <c r="M272" s="405"/>
      <c r="N272" s="405"/>
      <c r="O272" s="406"/>
      <c r="P272" s="409" t="e">
        <f t="shared" si="129"/>
        <v>#REF!</v>
      </c>
      <c r="Q272" s="409" t="e">
        <f t="shared" si="130"/>
        <v>#REF!</v>
      </c>
      <c r="R272" s="410" t="e">
        <f t="shared" si="134"/>
        <v>#REF!</v>
      </c>
      <c r="S272" s="414" t="e">
        <f t="shared" si="88"/>
        <v>#REF!</v>
      </c>
      <c r="T272" s="408" t="e">
        <f>P272*1.3646</f>
        <v>#REF!</v>
      </c>
      <c r="U272" s="408" t="e">
        <f>Q272*1.3646</f>
        <v>#REF!</v>
      </c>
      <c r="V272" s="58">
        <f t="shared" si="116"/>
        <v>44075</v>
      </c>
      <c r="W272" s="298" t="s">
        <v>8</v>
      </c>
      <c r="X272" s="272" t="e">
        <f t="shared" si="131"/>
        <v>#REF!</v>
      </c>
      <c r="Y272" s="196" t="e">
        <f>#REF!</f>
        <v>#REF!</v>
      </c>
      <c r="Z272" s="196" t="e">
        <f>#REF!</f>
        <v>#REF!</v>
      </c>
      <c r="AA272" s="196" t="e">
        <f>#REF!</f>
        <v>#REF!</v>
      </c>
      <c r="AB272" s="197"/>
      <c r="AC272" s="197"/>
      <c r="AD272" s="197"/>
      <c r="AE272" s="197"/>
      <c r="AF272" s="197"/>
      <c r="AG272" s="197"/>
      <c r="AH272" s="197"/>
      <c r="AI272" s="48"/>
      <c r="AJ272" s="48"/>
      <c r="AK272" s="48"/>
      <c r="AL272" s="48"/>
      <c r="AM272" s="47" t="e">
        <f t="shared" si="132"/>
        <v>#REF!</v>
      </c>
      <c r="AN272" s="47" t="e">
        <f t="shared" si="133"/>
        <v>#REF!</v>
      </c>
      <c r="AO272" s="137" t="e">
        <f t="shared" si="121"/>
        <v>#REF!</v>
      </c>
      <c r="AP272" s="135" t="e">
        <f t="shared" si="122"/>
        <v>#REF!</v>
      </c>
      <c r="AQ272" s="135" t="e">
        <f t="shared" si="123"/>
        <v>#REF!</v>
      </c>
      <c r="AR272" s="58">
        <f t="shared" si="118"/>
        <v>44075</v>
      </c>
      <c r="AS272" s="212" t="s">
        <v>8</v>
      </c>
      <c r="AT272" s="141"/>
      <c r="AU272" s="141"/>
      <c r="AV272" s="141"/>
      <c r="AW272" s="141"/>
      <c r="AX272" s="141"/>
      <c r="AY272" s="141"/>
      <c r="AZ272" s="141"/>
      <c r="BA272" s="141"/>
      <c r="BB272" s="141"/>
      <c r="BC272" s="141"/>
      <c r="BD272" s="141"/>
      <c r="BE272" s="282"/>
      <c r="BF272" s="282"/>
      <c r="BG272" s="14"/>
      <c r="BH272" s="14"/>
      <c r="BL272" s="12"/>
      <c r="BM272" s="54"/>
      <c r="BN272" s="54"/>
      <c r="BO272" s="318"/>
      <c r="BP272" s="318"/>
      <c r="BQ272" s="318"/>
      <c r="BR272" s="319"/>
      <c r="BS272" s="319"/>
      <c r="BT272" s="319"/>
      <c r="BU272" s="319"/>
      <c r="BV272" s="319"/>
      <c r="BW272" s="319"/>
      <c r="BX272" s="319"/>
      <c r="BY272" s="319"/>
    </row>
    <row r="273" spans="1:77" ht="16" x14ac:dyDescent="0.2">
      <c r="A273" s="58">
        <v>44077</v>
      </c>
      <c r="B273" s="58" t="s">
        <v>127</v>
      </c>
      <c r="C273" s="46">
        <v>1.3646</v>
      </c>
      <c r="D273" s="46" t="s">
        <v>8</v>
      </c>
      <c r="E273" s="46" t="e">
        <f t="shared" si="86"/>
        <v>#REF!</v>
      </c>
      <c r="F273" s="405" t="e">
        <f>#REF!</f>
        <v>#REF!</v>
      </c>
      <c r="G273" s="405" t="e">
        <f>#REF!</f>
        <v>#REF!</v>
      </c>
      <c r="H273" s="405" t="e">
        <f>#REF!</f>
        <v>#REF!</v>
      </c>
      <c r="I273" s="405"/>
      <c r="J273" s="405"/>
      <c r="K273" s="405"/>
      <c r="L273" s="405"/>
      <c r="M273" s="405"/>
      <c r="N273" s="405"/>
      <c r="O273" s="406"/>
      <c r="P273" s="409" t="e">
        <f t="shared" si="129"/>
        <v>#REF!</v>
      </c>
      <c r="Q273" s="409" t="e">
        <f t="shared" si="130"/>
        <v>#REF!</v>
      </c>
      <c r="R273" s="410" t="e">
        <f t="shared" si="134"/>
        <v>#REF!</v>
      </c>
      <c r="S273" s="414" t="e">
        <f t="shared" si="88"/>
        <v>#REF!</v>
      </c>
      <c r="T273" s="408" t="e">
        <f>P273*1.3646</f>
        <v>#REF!</v>
      </c>
      <c r="U273" s="408" t="e">
        <f t="shared" ref="U273:U287" si="135">Q273*1.3646</f>
        <v>#REF!</v>
      </c>
      <c r="V273" s="58">
        <f t="shared" si="116"/>
        <v>44077</v>
      </c>
      <c r="W273" s="297" t="s">
        <v>8</v>
      </c>
      <c r="X273" s="272" t="e">
        <f t="shared" si="131"/>
        <v>#REF!</v>
      </c>
      <c r="Y273" s="196" t="e">
        <f>#REF!</f>
        <v>#REF!</v>
      </c>
      <c r="Z273" s="196" t="e">
        <f>#REF!</f>
        <v>#REF!</v>
      </c>
      <c r="AA273" s="196" t="e">
        <f>#REF!</f>
        <v>#REF!</v>
      </c>
      <c r="AB273" s="197"/>
      <c r="AC273" s="197"/>
      <c r="AD273" s="197"/>
      <c r="AE273" s="197"/>
      <c r="AF273" s="197"/>
      <c r="AG273" s="197"/>
      <c r="AH273" s="197"/>
      <c r="AI273" s="48"/>
      <c r="AJ273" s="48"/>
      <c r="AK273" s="48"/>
      <c r="AL273" s="48"/>
      <c r="AM273" s="47" t="e">
        <f t="shared" si="132"/>
        <v>#REF!</v>
      </c>
      <c r="AN273" s="47" t="e">
        <f t="shared" si="133"/>
        <v>#REF!</v>
      </c>
      <c r="AO273" s="137" t="e">
        <f t="shared" si="121"/>
        <v>#REF!</v>
      </c>
      <c r="AP273" s="135" t="e">
        <f t="shared" si="122"/>
        <v>#REF!</v>
      </c>
      <c r="AQ273" s="135" t="e">
        <f t="shared" si="123"/>
        <v>#REF!</v>
      </c>
      <c r="AR273" s="58">
        <f t="shared" si="118"/>
        <v>44077</v>
      </c>
      <c r="AS273" s="212" t="s">
        <v>8</v>
      </c>
      <c r="AT273" s="141"/>
      <c r="AU273" s="141"/>
      <c r="AV273" s="141"/>
      <c r="AW273" s="141"/>
      <c r="AX273" s="141"/>
      <c r="AY273" s="141"/>
      <c r="AZ273" s="141"/>
      <c r="BA273" s="141"/>
      <c r="BB273" s="141"/>
      <c r="BC273" s="141"/>
      <c r="BD273" s="141"/>
      <c r="BE273" s="282"/>
      <c r="BF273" s="282"/>
      <c r="BG273" s="14"/>
      <c r="BH273" s="14"/>
      <c r="BL273" s="12"/>
      <c r="BM273" s="54"/>
      <c r="BN273" s="54"/>
      <c r="BO273" s="318"/>
      <c r="BP273" s="318"/>
      <c r="BQ273" s="318"/>
      <c r="BR273" s="319"/>
      <c r="BS273" s="319"/>
      <c r="BT273" s="319"/>
      <c r="BU273" s="319"/>
      <c r="BV273" s="319"/>
      <c r="BW273" s="319"/>
      <c r="BX273" s="319"/>
      <c r="BY273" s="319"/>
    </row>
    <row r="274" spans="1:77" ht="16" x14ac:dyDescent="0.2">
      <c r="A274" s="58">
        <v>44079</v>
      </c>
      <c r="B274" s="58" t="s">
        <v>127</v>
      </c>
      <c r="C274" s="46">
        <v>1.3646</v>
      </c>
      <c r="D274" s="46" t="s">
        <v>8</v>
      </c>
      <c r="E274" s="46" t="e">
        <f t="shared" si="86"/>
        <v>#REF!</v>
      </c>
      <c r="F274" s="405" t="e">
        <f>#REF!</f>
        <v>#REF!</v>
      </c>
      <c r="G274" s="405" t="e">
        <f>#REF!</f>
        <v>#REF!</v>
      </c>
      <c r="H274" s="405" t="e">
        <f>#REF!</f>
        <v>#REF!</v>
      </c>
      <c r="I274" s="405"/>
      <c r="J274" s="405"/>
      <c r="K274" s="405"/>
      <c r="L274" s="405"/>
      <c r="M274" s="405"/>
      <c r="N274" s="405"/>
      <c r="O274" s="406"/>
      <c r="P274" s="409" t="e">
        <f t="shared" si="129"/>
        <v>#REF!</v>
      </c>
      <c r="Q274" s="409" t="e">
        <f t="shared" si="130"/>
        <v>#REF!</v>
      </c>
      <c r="R274" s="410" t="e">
        <f t="shared" si="134"/>
        <v>#REF!</v>
      </c>
      <c r="S274" s="414" t="e">
        <f t="shared" si="88"/>
        <v>#REF!</v>
      </c>
      <c r="T274" s="408" t="e">
        <f>P274*1.3646</f>
        <v>#REF!</v>
      </c>
      <c r="U274" s="408" t="e">
        <f t="shared" si="135"/>
        <v>#REF!</v>
      </c>
      <c r="V274" s="58">
        <f t="shared" si="116"/>
        <v>44079</v>
      </c>
      <c r="W274" s="298" t="s">
        <v>8</v>
      </c>
      <c r="X274" s="272" t="e">
        <f t="shared" si="131"/>
        <v>#REF!</v>
      </c>
      <c r="Y274" s="196" t="e">
        <f>#REF!</f>
        <v>#REF!</v>
      </c>
      <c r="Z274" s="196" t="e">
        <f>#REF!</f>
        <v>#REF!</v>
      </c>
      <c r="AA274" s="196" t="e">
        <f>#REF!</f>
        <v>#REF!</v>
      </c>
      <c r="AB274" s="197"/>
      <c r="AC274" s="197"/>
      <c r="AD274" s="197"/>
      <c r="AE274" s="197"/>
      <c r="AF274" s="197"/>
      <c r="AG274" s="197"/>
      <c r="AH274" s="197"/>
      <c r="AI274" s="48"/>
      <c r="AJ274" s="48"/>
      <c r="AK274" s="48"/>
      <c r="AL274" s="48"/>
      <c r="AM274" s="47" t="e">
        <f t="shared" si="132"/>
        <v>#REF!</v>
      </c>
      <c r="AN274" s="47" t="e">
        <f t="shared" si="133"/>
        <v>#REF!</v>
      </c>
      <c r="AO274" s="137" t="e">
        <f t="shared" si="121"/>
        <v>#REF!</v>
      </c>
      <c r="AP274" s="135" t="e">
        <f t="shared" si="122"/>
        <v>#REF!</v>
      </c>
      <c r="AQ274" s="135" t="e">
        <f t="shared" si="123"/>
        <v>#REF!</v>
      </c>
      <c r="AR274" s="58">
        <f t="shared" si="118"/>
        <v>44079</v>
      </c>
      <c r="AS274" s="212" t="s">
        <v>8</v>
      </c>
      <c r="AT274" s="141"/>
      <c r="AU274" s="141"/>
      <c r="AV274" s="141"/>
      <c r="AW274" s="141"/>
      <c r="AX274" s="141"/>
      <c r="AY274" s="141"/>
      <c r="AZ274" s="141"/>
      <c r="BA274" s="141"/>
      <c r="BB274" s="141"/>
      <c r="BC274" s="141"/>
      <c r="BD274" s="141"/>
      <c r="BE274" s="282"/>
      <c r="BF274" s="282"/>
      <c r="BG274" s="14"/>
      <c r="BH274" s="14"/>
      <c r="BL274" s="12"/>
      <c r="BM274" s="54"/>
      <c r="BN274" s="54"/>
      <c r="BO274" s="318"/>
      <c r="BP274" s="318"/>
      <c r="BQ274" s="318"/>
      <c r="BR274" s="319"/>
      <c r="BS274" s="319"/>
      <c r="BT274" s="319"/>
      <c r="BU274" s="319"/>
      <c r="BV274" s="319"/>
      <c r="BW274" s="319"/>
      <c r="BX274" s="319"/>
      <c r="BY274" s="319"/>
    </row>
    <row r="275" spans="1:77" ht="16" x14ac:dyDescent="0.2">
      <c r="A275" s="58">
        <v>44081</v>
      </c>
      <c r="B275" s="58" t="s">
        <v>127</v>
      </c>
      <c r="C275" s="46">
        <v>1.3646</v>
      </c>
      <c r="D275" s="46" t="s">
        <v>8</v>
      </c>
      <c r="E275" s="46" t="e">
        <f t="shared" si="86"/>
        <v>#REF!</v>
      </c>
      <c r="F275" s="405" t="e">
        <f>#REF!</f>
        <v>#REF!</v>
      </c>
      <c r="G275" s="405" t="e">
        <f>#REF!</f>
        <v>#REF!</v>
      </c>
      <c r="H275" s="405" t="e">
        <f>#REF!</f>
        <v>#REF!</v>
      </c>
      <c r="I275" s="405"/>
      <c r="J275" s="405"/>
      <c r="K275" s="405"/>
      <c r="L275" s="405"/>
      <c r="M275" s="405"/>
      <c r="N275" s="405"/>
      <c r="O275" s="406"/>
      <c r="P275" s="409" t="e">
        <f t="shared" si="129"/>
        <v>#REF!</v>
      </c>
      <c r="Q275" s="409" t="e">
        <f t="shared" si="130"/>
        <v>#REF!</v>
      </c>
      <c r="R275" s="410" t="e">
        <f t="shared" si="134"/>
        <v>#REF!</v>
      </c>
      <c r="S275" s="414" t="e">
        <f t="shared" si="88"/>
        <v>#REF!</v>
      </c>
      <c r="T275" s="408" t="e">
        <f t="shared" ref="T275:T287" si="136">P275*1.3646</f>
        <v>#REF!</v>
      </c>
      <c r="U275" s="408" t="e">
        <f t="shared" si="135"/>
        <v>#REF!</v>
      </c>
      <c r="V275" s="58">
        <f t="shared" si="116"/>
        <v>44081</v>
      </c>
      <c r="W275" s="297" t="s">
        <v>8</v>
      </c>
      <c r="X275" s="272" t="e">
        <f t="shared" si="131"/>
        <v>#REF!</v>
      </c>
      <c r="Y275" s="196" t="e">
        <f>#REF!</f>
        <v>#REF!</v>
      </c>
      <c r="Z275" s="196" t="e">
        <f>#REF!</f>
        <v>#REF!</v>
      </c>
      <c r="AA275" s="196" t="e">
        <f>#REF!</f>
        <v>#REF!</v>
      </c>
      <c r="AB275" s="197"/>
      <c r="AC275" s="197"/>
      <c r="AD275" s="197"/>
      <c r="AE275" s="197"/>
      <c r="AF275" s="197"/>
      <c r="AG275" s="197"/>
      <c r="AH275" s="197"/>
      <c r="AI275" s="48"/>
      <c r="AJ275" s="48"/>
      <c r="AK275" s="48"/>
      <c r="AL275" s="48"/>
      <c r="AM275" s="47" t="e">
        <f t="shared" si="132"/>
        <v>#REF!</v>
      </c>
      <c r="AN275" s="47" t="e">
        <f t="shared" si="133"/>
        <v>#REF!</v>
      </c>
      <c r="AO275" s="137" t="e">
        <f t="shared" si="121"/>
        <v>#REF!</v>
      </c>
      <c r="AP275" s="135" t="e">
        <f t="shared" si="122"/>
        <v>#REF!</v>
      </c>
      <c r="AQ275" s="135" t="e">
        <f t="shared" si="123"/>
        <v>#REF!</v>
      </c>
      <c r="AR275" s="58">
        <f t="shared" si="118"/>
        <v>44081</v>
      </c>
      <c r="AS275" s="212" t="s">
        <v>8</v>
      </c>
      <c r="AT275" s="141"/>
      <c r="AU275" s="141"/>
      <c r="AV275" s="141"/>
      <c r="AW275" s="141"/>
      <c r="AX275" s="141"/>
      <c r="AY275" s="141"/>
      <c r="AZ275" s="141"/>
      <c r="BA275" s="141"/>
      <c r="BB275" s="141"/>
      <c r="BC275" s="141"/>
      <c r="BD275" s="141"/>
      <c r="BE275" s="282"/>
      <c r="BF275" s="282"/>
      <c r="BG275" s="14"/>
      <c r="BH275" s="14"/>
      <c r="BL275" s="12"/>
      <c r="BM275" s="54"/>
      <c r="BN275" s="54"/>
      <c r="BO275" s="318"/>
      <c r="BP275" s="318"/>
      <c r="BQ275" s="318"/>
      <c r="BR275" s="319"/>
      <c r="BS275" s="319"/>
      <c r="BT275" s="319"/>
      <c r="BU275" s="319"/>
      <c r="BV275" s="319"/>
      <c r="BW275" s="319"/>
      <c r="BX275" s="319"/>
      <c r="BY275" s="319"/>
    </row>
    <row r="276" spans="1:77" ht="16" x14ac:dyDescent="0.2">
      <c r="A276" s="58">
        <v>44084</v>
      </c>
      <c r="B276" s="58" t="s">
        <v>127</v>
      </c>
      <c r="C276" s="46">
        <v>1.3646</v>
      </c>
      <c r="D276" s="46" t="s">
        <v>8</v>
      </c>
      <c r="E276" s="46" t="e">
        <f t="shared" si="86"/>
        <v>#REF!</v>
      </c>
      <c r="F276" s="405" t="e">
        <f>#REF!</f>
        <v>#REF!</v>
      </c>
      <c r="G276" s="405" t="e">
        <f>#REF!</f>
        <v>#REF!</v>
      </c>
      <c r="H276" s="405" t="e">
        <f>#REF!</f>
        <v>#REF!</v>
      </c>
      <c r="I276" s="405"/>
      <c r="J276" s="405"/>
      <c r="K276" s="405"/>
      <c r="L276" s="405"/>
      <c r="M276" s="405"/>
      <c r="N276" s="405"/>
      <c r="O276" s="406"/>
      <c r="P276" s="409" t="e">
        <f t="shared" si="129"/>
        <v>#REF!</v>
      </c>
      <c r="Q276" s="409" t="e">
        <f t="shared" si="130"/>
        <v>#REF!</v>
      </c>
      <c r="R276" s="410" t="e">
        <f t="shared" si="134"/>
        <v>#REF!</v>
      </c>
      <c r="S276" s="414" t="e">
        <f t="shared" si="88"/>
        <v>#REF!</v>
      </c>
      <c r="T276" s="408" t="e">
        <f t="shared" si="136"/>
        <v>#REF!</v>
      </c>
      <c r="U276" s="408" t="e">
        <f t="shared" si="135"/>
        <v>#REF!</v>
      </c>
      <c r="V276" s="58">
        <f t="shared" si="116"/>
        <v>44084</v>
      </c>
      <c r="W276" s="298" t="s">
        <v>8</v>
      </c>
      <c r="X276" s="272" t="e">
        <f t="shared" si="131"/>
        <v>#REF!</v>
      </c>
      <c r="Y276" s="196" t="e">
        <f>#REF!</f>
        <v>#REF!</v>
      </c>
      <c r="Z276" s="196" t="e">
        <f>#REF!</f>
        <v>#REF!</v>
      </c>
      <c r="AA276" s="196" t="e">
        <f>#REF!</f>
        <v>#REF!</v>
      </c>
      <c r="AB276" s="197"/>
      <c r="AC276" s="197"/>
      <c r="AD276" s="197"/>
      <c r="AE276" s="197"/>
      <c r="AF276" s="197"/>
      <c r="AG276" s="197"/>
      <c r="AH276" s="197"/>
      <c r="AI276" s="48"/>
      <c r="AJ276" s="48"/>
      <c r="AK276" s="48"/>
      <c r="AL276" s="48"/>
      <c r="AM276" s="47" t="e">
        <f t="shared" si="132"/>
        <v>#REF!</v>
      </c>
      <c r="AN276" s="47" t="e">
        <f t="shared" si="133"/>
        <v>#REF!</v>
      </c>
      <c r="AO276" s="137" t="e">
        <f t="shared" si="121"/>
        <v>#REF!</v>
      </c>
      <c r="AP276" s="135" t="e">
        <f t="shared" si="122"/>
        <v>#REF!</v>
      </c>
      <c r="AQ276" s="135" t="e">
        <f t="shared" si="123"/>
        <v>#REF!</v>
      </c>
      <c r="AR276" s="58">
        <f t="shared" si="118"/>
        <v>44084</v>
      </c>
      <c r="AS276" s="212" t="s">
        <v>8</v>
      </c>
      <c r="AT276" s="141"/>
      <c r="AU276" s="141"/>
      <c r="AV276" s="141"/>
      <c r="AW276" s="141"/>
      <c r="AX276" s="141"/>
      <c r="AY276" s="141"/>
      <c r="AZ276" s="141"/>
      <c r="BA276" s="141"/>
      <c r="BB276" s="141"/>
      <c r="BC276" s="141"/>
      <c r="BD276" s="141"/>
      <c r="BE276" s="282"/>
      <c r="BF276" s="282"/>
      <c r="BG276" s="14"/>
      <c r="BH276" s="14"/>
      <c r="BL276" s="12"/>
      <c r="BM276" s="54"/>
      <c r="BN276" s="54"/>
      <c r="BO276" s="318"/>
      <c r="BP276" s="318"/>
      <c r="BQ276" s="318"/>
      <c r="BR276" s="319"/>
      <c r="BS276" s="319"/>
      <c r="BT276" s="319"/>
      <c r="BU276" s="319"/>
      <c r="BV276" s="319"/>
      <c r="BW276" s="319"/>
      <c r="BX276" s="319"/>
      <c r="BY276" s="319"/>
    </row>
    <row r="277" spans="1:77" ht="16" x14ac:dyDescent="0.2">
      <c r="A277" s="58">
        <v>44085</v>
      </c>
      <c r="B277" s="58" t="s">
        <v>127</v>
      </c>
      <c r="C277" s="46">
        <v>1.3646</v>
      </c>
      <c r="D277" s="46" t="s">
        <v>8</v>
      </c>
      <c r="E277" s="46" t="e">
        <f t="shared" si="86"/>
        <v>#REF!</v>
      </c>
      <c r="F277" s="405" t="e">
        <f>#REF!</f>
        <v>#REF!</v>
      </c>
      <c r="G277" s="405" t="e">
        <f>#REF!</f>
        <v>#REF!</v>
      </c>
      <c r="H277" s="405" t="e">
        <f>#REF!</f>
        <v>#REF!</v>
      </c>
      <c r="I277" s="405"/>
      <c r="J277" s="405"/>
      <c r="K277" s="405"/>
      <c r="L277" s="405"/>
      <c r="M277" s="405"/>
      <c r="N277" s="405"/>
      <c r="O277" s="406"/>
      <c r="P277" s="409" t="e">
        <f t="shared" si="129"/>
        <v>#REF!</v>
      </c>
      <c r="Q277" s="409" t="e">
        <f t="shared" si="130"/>
        <v>#REF!</v>
      </c>
      <c r="R277" s="410" t="e">
        <f t="shared" si="134"/>
        <v>#REF!</v>
      </c>
      <c r="S277" s="414" t="e">
        <f t="shared" si="88"/>
        <v>#REF!</v>
      </c>
      <c r="T277" s="408" t="e">
        <f t="shared" si="136"/>
        <v>#REF!</v>
      </c>
      <c r="U277" s="408" t="e">
        <f t="shared" si="135"/>
        <v>#REF!</v>
      </c>
      <c r="V277" s="58">
        <f t="shared" si="116"/>
        <v>44085</v>
      </c>
      <c r="W277" s="297" t="s">
        <v>8</v>
      </c>
      <c r="X277" s="272" t="e">
        <f t="shared" si="131"/>
        <v>#REF!</v>
      </c>
      <c r="Y277" s="196" t="e">
        <f>#REF!</f>
        <v>#REF!</v>
      </c>
      <c r="Z277" s="196" t="e">
        <f>#REF!</f>
        <v>#REF!</v>
      </c>
      <c r="AA277" s="196" t="e">
        <f>#REF!</f>
        <v>#REF!</v>
      </c>
      <c r="AB277" s="197"/>
      <c r="AC277" s="197"/>
      <c r="AD277" s="197"/>
      <c r="AE277" s="197"/>
      <c r="AF277" s="197"/>
      <c r="AG277" s="197"/>
      <c r="AH277" s="197"/>
      <c r="AI277" s="48"/>
      <c r="AJ277" s="48"/>
      <c r="AK277" s="48"/>
      <c r="AL277" s="48"/>
      <c r="AM277" s="47" t="e">
        <f t="shared" si="132"/>
        <v>#REF!</v>
      </c>
      <c r="AN277" s="47" t="e">
        <f t="shared" si="133"/>
        <v>#REF!</v>
      </c>
      <c r="AO277" s="137" t="e">
        <f t="shared" si="121"/>
        <v>#REF!</v>
      </c>
      <c r="AP277" s="135" t="e">
        <f t="shared" si="122"/>
        <v>#REF!</v>
      </c>
      <c r="AQ277" s="135" t="e">
        <f t="shared" si="123"/>
        <v>#REF!</v>
      </c>
      <c r="AR277" s="58">
        <f t="shared" si="118"/>
        <v>44085</v>
      </c>
      <c r="AS277" s="212" t="s">
        <v>8</v>
      </c>
      <c r="AT277" s="141"/>
      <c r="AU277" s="141"/>
      <c r="AV277" s="141"/>
      <c r="AW277" s="141"/>
      <c r="AX277" s="141"/>
      <c r="AY277" s="141"/>
      <c r="AZ277" s="141"/>
      <c r="BA277" s="141"/>
      <c r="BB277" s="141"/>
      <c r="BC277" s="141"/>
      <c r="BD277" s="141"/>
      <c r="BE277" s="282"/>
      <c r="BF277" s="282"/>
      <c r="BG277" s="14"/>
      <c r="BH277" s="14"/>
      <c r="BL277" s="12"/>
      <c r="BM277" s="54"/>
      <c r="BN277" s="54"/>
      <c r="BO277" s="318"/>
      <c r="BP277" s="318"/>
      <c r="BQ277" s="318"/>
      <c r="BR277" s="319"/>
      <c r="BS277" s="319"/>
      <c r="BT277" s="319"/>
      <c r="BU277" s="319"/>
      <c r="BV277" s="319"/>
      <c r="BW277" s="319"/>
      <c r="BX277" s="319"/>
      <c r="BY277" s="319"/>
    </row>
    <row r="278" spans="1:77" ht="16" x14ac:dyDescent="0.2">
      <c r="A278" s="58">
        <v>44086</v>
      </c>
      <c r="B278" s="58" t="s">
        <v>127</v>
      </c>
      <c r="C278" s="46">
        <v>1.3646</v>
      </c>
      <c r="D278" s="46" t="s">
        <v>8</v>
      </c>
      <c r="E278" s="46" t="e">
        <f t="shared" si="86"/>
        <v>#REF!</v>
      </c>
      <c r="F278" s="405" t="e">
        <f>#REF!</f>
        <v>#REF!</v>
      </c>
      <c r="G278" s="405" t="e">
        <f>#REF!</f>
        <v>#REF!</v>
      </c>
      <c r="H278" s="405" t="e">
        <f>#REF!</f>
        <v>#REF!</v>
      </c>
      <c r="I278" s="405"/>
      <c r="J278" s="405"/>
      <c r="K278" s="405"/>
      <c r="L278" s="405"/>
      <c r="M278" s="405"/>
      <c r="N278" s="405"/>
      <c r="O278" s="406"/>
      <c r="P278" s="409" t="e">
        <f t="shared" si="129"/>
        <v>#REF!</v>
      </c>
      <c r="Q278" s="409" t="e">
        <f t="shared" si="130"/>
        <v>#REF!</v>
      </c>
      <c r="R278" s="410" t="e">
        <f t="shared" si="134"/>
        <v>#REF!</v>
      </c>
      <c r="S278" s="414" t="e">
        <f t="shared" si="88"/>
        <v>#REF!</v>
      </c>
      <c r="T278" s="408" t="e">
        <f t="shared" si="136"/>
        <v>#REF!</v>
      </c>
      <c r="U278" s="408" t="e">
        <f t="shared" si="135"/>
        <v>#REF!</v>
      </c>
      <c r="V278" s="58">
        <f t="shared" si="116"/>
        <v>44086</v>
      </c>
      <c r="W278" s="298" t="s">
        <v>8</v>
      </c>
      <c r="X278" s="272" t="e">
        <f t="shared" si="131"/>
        <v>#REF!</v>
      </c>
      <c r="Y278" s="196" t="e">
        <f>#REF!</f>
        <v>#REF!</v>
      </c>
      <c r="Z278" s="196" t="e">
        <f>#REF!</f>
        <v>#REF!</v>
      </c>
      <c r="AA278" s="196" t="e">
        <f>#REF!</f>
        <v>#REF!</v>
      </c>
      <c r="AB278" s="197"/>
      <c r="AC278" s="197"/>
      <c r="AD278" s="197"/>
      <c r="AE278" s="197"/>
      <c r="AF278" s="197"/>
      <c r="AG278" s="197"/>
      <c r="AH278" s="197"/>
      <c r="AI278" s="48"/>
      <c r="AJ278" s="48"/>
      <c r="AK278" s="48"/>
      <c r="AL278" s="48"/>
      <c r="AM278" s="47" t="e">
        <f t="shared" si="132"/>
        <v>#REF!</v>
      </c>
      <c r="AN278" s="47" t="e">
        <f t="shared" si="133"/>
        <v>#REF!</v>
      </c>
      <c r="AO278" s="137" t="e">
        <f t="shared" si="121"/>
        <v>#REF!</v>
      </c>
      <c r="AP278" s="135" t="e">
        <f t="shared" si="122"/>
        <v>#REF!</v>
      </c>
      <c r="AQ278" s="135" t="e">
        <f t="shared" si="123"/>
        <v>#REF!</v>
      </c>
      <c r="AR278" s="58">
        <f t="shared" si="118"/>
        <v>44086</v>
      </c>
      <c r="AS278" s="212" t="s">
        <v>8</v>
      </c>
      <c r="AT278" s="141"/>
      <c r="AU278" s="141"/>
      <c r="AV278" s="141"/>
      <c r="AW278" s="141"/>
      <c r="AX278" s="141"/>
      <c r="AY278" s="141"/>
      <c r="AZ278" s="141"/>
      <c r="BA278" s="141"/>
      <c r="BB278" s="141"/>
      <c r="BC278" s="141"/>
      <c r="BD278" s="141"/>
      <c r="BE278" s="282"/>
      <c r="BF278" s="282"/>
      <c r="BG278" s="14"/>
      <c r="BH278" s="14"/>
      <c r="BL278" s="12"/>
      <c r="BM278" s="54"/>
      <c r="BN278" s="54"/>
      <c r="BO278" s="318"/>
      <c r="BP278" s="318"/>
      <c r="BQ278" s="318"/>
      <c r="BR278" s="319"/>
      <c r="BS278" s="319"/>
      <c r="BT278" s="319"/>
      <c r="BU278" s="319"/>
      <c r="BV278" s="319"/>
      <c r="BW278" s="319"/>
      <c r="BX278" s="319"/>
      <c r="BY278" s="319"/>
    </row>
    <row r="279" spans="1:77" ht="16" x14ac:dyDescent="0.2">
      <c r="A279" s="58">
        <v>44087</v>
      </c>
      <c r="B279" s="58" t="s">
        <v>127</v>
      </c>
      <c r="C279" s="46">
        <v>1.3646</v>
      </c>
      <c r="D279" s="46" t="s">
        <v>8</v>
      </c>
      <c r="E279" s="46" t="e">
        <f t="shared" si="86"/>
        <v>#REF!</v>
      </c>
      <c r="F279" s="405" t="e">
        <f>#REF!</f>
        <v>#REF!</v>
      </c>
      <c r="G279" s="405" t="e">
        <f>#REF!</f>
        <v>#REF!</v>
      </c>
      <c r="H279" s="405" t="e">
        <f>#REF!</f>
        <v>#REF!</v>
      </c>
      <c r="I279" s="405"/>
      <c r="J279" s="405"/>
      <c r="K279" s="405"/>
      <c r="L279" s="405"/>
      <c r="M279" s="405"/>
      <c r="N279" s="405"/>
      <c r="O279" s="406"/>
      <c r="P279" s="409" t="e">
        <f t="shared" si="129"/>
        <v>#REF!</v>
      </c>
      <c r="Q279" s="409" t="e">
        <f t="shared" si="130"/>
        <v>#REF!</v>
      </c>
      <c r="R279" s="410" t="e">
        <f t="shared" si="134"/>
        <v>#REF!</v>
      </c>
      <c r="S279" s="414" t="e">
        <f t="shared" si="88"/>
        <v>#REF!</v>
      </c>
      <c r="T279" s="408" t="e">
        <f t="shared" si="136"/>
        <v>#REF!</v>
      </c>
      <c r="U279" s="408" t="e">
        <f t="shared" si="135"/>
        <v>#REF!</v>
      </c>
      <c r="V279" s="58">
        <f t="shared" si="116"/>
        <v>44087</v>
      </c>
      <c r="W279" s="297" t="s">
        <v>8</v>
      </c>
      <c r="X279" s="272" t="e">
        <f t="shared" si="131"/>
        <v>#REF!</v>
      </c>
      <c r="Y279" s="196" t="e">
        <f>#REF!</f>
        <v>#REF!</v>
      </c>
      <c r="Z279" s="196" t="e">
        <f>#REF!</f>
        <v>#REF!</v>
      </c>
      <c r="AA279" s="196" t="e">
        <f>#REF!</f>
        <v>#REF!</v>
      </c>
      <c r="AB279" s="197"/>
      <c r="AC279" s="197"/>
      <c r="AD279" s="197"/>
      <c r="AE279" s="197"/>
      <c r="AF279" s="197"/>
      <c r="AG279" s="197"/>
      <c r="AH279" s="197"/>
      <c r="AI279" s="48"/>
      <c r="AJ279" s="48"/>
      <c r="AK279" s="48"/>
      <c r="AL279" s="48"/>
      <c r="AM279" s="47" t="e">
        <f t="shared" si="132"/>
        <v>#REF!</v>
      </c>
      <c r="AN279" s="47" t="e">
        <f t="shared" si="133"/>
        <v>#REF!</v>
      </c>
      <c r="AO279" s="137" t="e">
        <f t="shared" si="121"/>
        <v>#REF!</v>
      </c>
      <c r="AP279" s="135" t="e">
        <f t="shared" si="122"/>
        <v>#REF!</v>
      </c>
      <c r="AQ279" s="135" t="e">
        <f t="shared" si="123"/>
        <v>#REF!</v>
      </c>
      <c r="AR279" s="58">
        <f t="shared" si="118"/>
        <v>44087</v>
      </c>
      <c r="AS279" s="212" t="s">
        <v>8</v>
      </c>
      <c r="AT279" s="141"/>
      <c r="AU279" s="141"/>
      <c r="AV279" s="141"/>
      <c r="AW279" s="141"/>
      <c r="AX279" s="141"/>
      <c r="AY279" s="141"/>
      <c r="AZ279" s="141"/>
      <c r="BA279" s="141"/>
      <c r="BB279" s="141"/>
      <c r="BC279" s="141"/>
      <c r="BD279" s="141"/>
      <c r="BE279" s="282"/>
      <c r="BF279" s="282"/>
      <c r="BG279" s="14"/>
      <c r="BH279" s="14"/>
      <c r="BL279" s="12"/>
      <c r="BM279" s="54"/>
      <c r="BN279" s="54"/>
      <c r="BO279" s="318"/>
      <c r="BP279" s="318"/>
      <c r="BQ279" s="318"/>
      <c r="BR279" s="319"/>
      <c r="BS279" s="319"/>
      <c r="BT279" s="319"/>
      <c r="BU279" s="319"/>
      <c r="BV279" s="319"/>
      <c r="BW279" s="319"/>
      <c r="BX279" s="319"/>
      <c r="BY279" s="319"/>
    </row>
    <row r="280" spans="1:77" ht="16" x14ac:dyDescent="0.2">
      <c r="A280" s="58">
        <v>44088</v>
      </c>
      <c r="B280" s="58" t="s">
        <v>127</v>
      </c>
      <c r="C280" s="46">
        <v>1.3646</v>
      </c>
      <c r="D280" s="212" t="s">
        <v>8</v>
      </c>
      <c r="E280" s="46" t="e">
        <f t="shared" si="86"/>
        <v>#REF!</v>
      </c>
      <c r="F280" s="412" t="e">
        <f>#REF!</f>
        <v>#REF!</v>
      </c>
      <c r="G280" s="412" t="e">
        <f>#REF!</f>
        <v>#REF!</v>
      </c>
      <c r="H280" s="412" t="e">
        <f>#REF!</f>
        <v>#REF!</v>
      </c>
      <c r="I280" s="412"/>
      <c r="J280" s="412"/>
      <c r="K280" s="412"/>
      <c r="L280" s="412"/>
      <c r="M280" s="412"/>
      <c r="N280" s="412"/>
      <c r="O280" s="413"/>
      <c r="P280" s="409" t="e">
        <f t="shared" si="129"/>
        <v>#REF!</v>
      </c>
      <c r="Q280" s="409" t="e">
        <f t="shared" si="130"/>
        <v>#REF!</v>
      </c>
      <c r="R280" s="410" t="e">
        <f>P280*1000</f>
        <v>#REF!</v>
      </c>
      <c r="S280" s="414" t="e">
        <f t="shared" si="88"/>
        <v>#REF!</v>
      </c>
      <c r="T280" s="408" t="e">
        <f t="shared" si="136"/>
        <v>#REF!</v>
      </c>
      <c r="U280" s="408" t="e">
        <f t="shared" si="135"/>
        <v>#REF!</v>
      </c>
      <c r="V280" s="58">
        <f t="shared" si="116"/>
        <v>44088</v>
      </c>
      <c r="W280" s="298" t="s">
        <v>8</v>
      </c>
      <c r="X280" s="272" t="e">
        <f>AN280/AM280</f>
        <v>#REF!</v>
      </c>
      <c r="Y280" s="277" t="e">
        <f>#REF!</f>
        <v>#REF!</v>
      </c>
      <c r="Z280" s="277" t="e">
        <f>#REF!</f>
        <v>#REF!</v>
      </c>
      <c r="AA280" s="277" t="e">
        <f>#REF!</f>
        <v>#REF!</v>
      </c>
      <c r="AB280" s="279"/>
      <c r="AC280" s="279"/>
      <c r="AD280" s="279"/>
      <c r="AE280" s="279"/>
      <c r="AF280" s="279"/>
      <c r="AG280" s="279"/>
      <c r="AH280" s="279"/>
      <c r="AI280" s="51"/>
      <c r="AJ280" s="51"/>
      <c r="AK280" s="51"/>
      <c r="AL280" s="51"/>
      <c r="AM280" s="47" t="e">
        <f>AVERAGE(Y280:AL280)</f>
        <v>#REF!</v>
      </c>
      <c r="AN280" s="47" t="e">
        <f>STDEV(Y280:AL280)</f>
        <v>#REF!</v>
      </c>
      <c r="AO280" s="137" t="e">
        <f t="shared" si="121"/>
        <v>#REF!</v>
      </c>
      <c r="AP280" s="135" t="e">
        <f t="shared" si="122"/>
        <v>#REF!</v>
      </c>
      <c r="AQ280" s="135" t="e">
        <f t="shared" si="123"/>
        <v>#REF!</v>
      </c>
      <c r="AR280" s="58">
        <f t="shared" si="118"/>
        <v>44088</v>
      </c>
      <c r="AS280" s="212" t="s">
        <v>8</v>
      </c>
      <c r="AT280" s="282"/>
      <c r="AU280" s="282"/>
      <c r="AV280" s="282"/>
      <c r="AW280" s="282"/>
      <c r="AX280" s="282"/>
      <c r="AY280" s="282"/>
      <c r="AZ280" s="282"/>
      <c r="BA280" s="282"/>
      <c r="BB280" s="282"/>
      <c r="BC280" s="282"/>
      <c r="BD280" s="282"/>
      <c r="BE280" s="282"/>
      <c r="BF280" s="282"/>
      <c r="BG280" s="14"/>
      <c r="BH280" s="14"/>
      <c r="BL280" s="12"/>
      <c r="BM280" s="54"/>
      <c r="BN280" s="54"/>
      <c r="BO280" s="318"/>
      <c r="BP280" s="318"/>
      <c r="BQ280" s="318"/>
      <c r="BR280" s="319"/>
      <c r="BS280" s="319"/>
      <c r="BT280" s="319"/>
      <c r="BU280" s="319"/>
      <c r="BV280" s="319"/>
      <c r="BW280" s="319"/>
      <c r="BX280" s="319"/>
      <c r="BY280" s="319"/>
    </row>
    <row r="281" spans="1:77" ht="16" x14ac:dyDescent="0.2">
      <c r="A281" s="58">
        <v>44089</v>
      </c>
      <c r="B281" s="58" t="s">
        <v>127</v>
      </c>
      <c r="C281" s="46">
        <v>1.3646</v>
      </c>
      <c r="D281" s="212" t="s">
        <v>8</v>
      </c>
      <c r="E281" s="212" t="e">
        <f t="shared" si="86"/>
        <v>#REF!</v>
      </c>
      <c r="F281" s="412" t="e">
        <f>#REF!</f>
        <v>#REF!</v>
      </c>
      <c r="G281" s="412" t="e">
        <f>#REF!</f>
        <v>#REF!</v>
      </c>
      <c r="H281" s="412" t="e">
        <f>#REF!</f>
        <v>#REF!</v>
      </c>
      <c r="I281" s="412"/>
      <c r="J281" s="412"/>
      <c r="K281" s="412"/>
      <c r="L281" s="412"/>
      <c r="M281" s="412"/>
      <c r="N281" s="412"/>
      <c r="O281" s="413"/>
      <c r="P281" s="409" t="e">
        <f t="shared" si="129"/>
        <v>#REF!</v>
      </c>
      <c r="Q281" s="409" t="e">
        <f t="shared" si="130"/>
        <v>#REF!</v>
      </c>
      <c r="R281" s="410" t="e">
        <f t="shared" si="134"/>
        <v>#REF!</v>
      </c>
      <c r="S281" s="414" t="e">
        <f t="shared" si="88"/>
        <v>#REF!</v>
      </c>
      <c r="T281" s="408" t="e">
        <f t="shared" si="136"/>
        <v>#REF!</v>
      </c>
      <c r="U281" s="408" t="e">
        <f t="shared" si="135"/>
        <v>#REF!</v>
      </c>
      <c r="V281" s="85">
        <f t="shared" si="116"/>
        <v>44089</v>
      </c>
      <c r="W281" s="297" t="s">
        <v>8</v>
      </c>
      <c r="X281" s="272" t="e">
        <f t="shared" si="131"/>
        <v>#REF!</v>
      </c>
      <c r="Y281" s="277" t="e">
        <f>#REF!</f>
        <v>#REF!</v>
      </c>
      <c r="Z281" s="277" t="e">
        <f>#REF!</f>
        <v>#REF!</v>
      </c>
      <c r="AA281" s="277" t="e">
        <f>#REF!</f>
        <v>#REF!</v>
      </c>
      <c r="AB281" s="279"/>
      <c r="AC281" s="279"/>
      <c r="AD281" s="279"/>
      <c r="AE281" s="279"/>
      <c r="AF281" s="279"/>
      <c r="AG281" s="279"/>
      <c r="AH281" s="279"/>
      <c r="AI281" s="51"/>
      <c r="AJ281" s="51"/>
      <c r="AK281" s="51"/>
      <c r="AL281" s="51"/>
      <c r="AM281" s="170" t="e">
        <f t="shared" si="132"/>
        <v>#REF!</v>
      </c>
      <c r="AN281" s="170" t="e">
        <f t="shared" si="133"/>
        <v>#REF!</v>
      </c>
      <c r="AO281" s="137" t="e">
        <f t="shared" si="121"/>
        <v>#REF!</v>
      </c>
      <c r="AP281" s="135" t="e">
        <f t="shared" si="122"/>
        <v>#REF!</v>
      </c>
      <c r="AQ281" s="135" t="e">
        <f t="shared" si="123"/>
        <v>#REF!</v>
      </c>
      <c r="AR281" s="58">
        <f t="shared" si="118"/>
        <v>44089</v>
      </c>
      <c r="AS281" s="212" t="s">
        <v>8</v>
      </c>
      <c r="AT281" s="282"/>
      <c r="AU281" s="282"/>
      <c r="AV281" s="282"/>
      <c r="AW281" s="282"/>
      <c r="AX281" s="282"/>
      <c r="AY281" s="282"/>
      <c r="AZ281" s="282"/>
      <c r="BA281" s="282"/>
      <c r="BB281" s="282"/>
      <c r="BC281" s="282"/>
      <c r="BD281" s="282"/>
      <c r="BE281" s="282" t="e">
        <f>AVERAGE(AT281:BD281)</f>
        <v>#DIV/0!</v>
      </c>
      <c r="BF281" s="282" t="e">
        <f>STDEV(AT281:BD281)</f>
        <v>#DIV/0!</v>
      </c>
      <c r="BG281" s="14" t="e">
        <f>BE281/10^6</f>
        <v>#DIV/0!</v>
      </c>
      <c r="BH281" s="14" t="e">
        <f>BF281/10^6</f>
        <v>#DIV/0!</v>
      </c>
    </row>
    <row r="282" spans="1:77" ht="16" x14ac:dyDescent="0.2">
      <c r="A282" s="58">
        <v>44090</v>
      </c>
      <c r="B282" s="58" t="s">
        <v>127</v>
      </c>
      <c r="C282" s="212"/>
      <c r="D282" s="212" t="s">
        <v>8</v>
      </c>
      <c r="E282" s="46" t="e">
        <f t="shared" si="86"/>
        <v>#REF!</v>
      </c>
      <c r="F282" s="412" t="e">
        <f>#REF!</f>
        <v>#REF!</v>
      </c>
      <c r="G282" s="412" t="e">
        <f>#REF!</f>
        <v>#REF!</v>
      </c>
      <c r="H282" s="412" t="e">
        <f>#REF!</f>
        <v>#REF!</v>
      </c>
      <c r="I282" s="412"/>
      <c r="J282" s="412"/>
      <c r="K282" s="412"/>
      <c r="L282" s="412"/>
      <c r="M282" s="412"/>
      <c r="N282" s="412"/>
      <c r="O282" s="413"/>
      <c r="P282" s="409" t="e">
        <f t="shared" si="129"/>
        <v>#REF!</v>
      </c>
      <c r="Q282" s="409" t="e">
        <f t="shared" si="130"/>
        <v>#REF!</v>
      </c>
      <c r="R282" s="410" t="e">
        <f t="shared" si="134"/>
        <v>#REF!</v>
      </c>
      <c r="S282" s="414" t="e">
        <f t="shared" si="88"/>
        <v>#REF!</v>
      </c>
      <c r="T282" s="408" t="e">
        <f t="shared" si="136"/>
        <v>#REF!</v>
      </c>
      <c r="U282" s="408" t="e">
        <f t="shared" si="135"/>
        <v>#REF!</v>
      </c>
      <c r="V282" s="58">
        <f t="shared" si="116"/>
        <v>44090</v>
      </c>
      <c r="W282" s="298" t="s">
        <v>8</v>
      </c>
      <c r="X282" s="272" t="e">
        <f t="shared" si="131"/>
        <v>#REF!</v>
      </c>
      <c r="Y282" s="277" t="e">
        <f>#REF!</f>
        <v>#REF!</v>
      </c>
      <c r="Z282" s="277" t="e">
        <f>#REF!</f>
        <v>#REF!</v>
      </c>
      <c r="AA282" s="277" t="e">
        <f>#REF!</f>
        <v>#REF!</v>
      </c>
      <c r="AB282" s="279"/>
      <c r="AC282" s="279"/>
      <c r="AD282" s="279"/>
      <c r="AE282" s="279"/>
      <c r="AF282" s="279"/>
      <c r="AG282" s="279"/>
      <c r="AH282" s="279"/>
      <c r="AI282" s="51"/>
      <c r="AJ282" s="51"/>
      <c r="AK282" s="51"/>
      <c r="AL282" s="51"/>
      <c r="AM282" s="47" t="e">
        <f t="shared" si="132"/>
        <v>#REF!</v>
      </c>
      <c r="AN282" s="47" t="e">
        <f t="shared" si="133"/>
        <v>#REF!</v>
      </c>
      <c r="AO282" s="137" t="e">
        <f t="shared" si="121"/>
        <v>#REF!</v>
      </c>
      <c r="AP282" s="135" t="e">
        <f t="shared" si="122"/>
        <v>#REF!</v>
      </c>
      <c r="AQ282" s="135" t="e">
        <f t="shared" si="123"/>
        <v>#REF!</v>
      </c>
      <c r="AR282" s="58">
        <f t="shared" si="118"/>
        <v>44090</v>
      </c>
      <c r="AS282" s="212" t="s">
        <v>8</v>
      </c>
      <c r="AT282" s="282"/>
      <c r="AU282" s="282"/>
      <c r="AV282" s="282"/>
      <c r="AW282" s="282"/>
      <c r="AX282" s="282"/>
      <c r="AY282" s="282"/>
      <c r="AZ282" s="282"/>
      <c r="BA282" s="282"/>
      <c r="BB282" s="282"/>
      <c r="BC282" s="282"/>
      <c r="BD282" s="282"/>
      <c r="BE282" s="282"/>
      <c r="BF282" s="282"/>
      <c r="BG282" s="14"/>
      <c r="BH282" s="14"/>
      <c r="BL282" s="12"/>
      <c r="BM282" s="54"/>
      <c r="BN282" s="54"/>
      <c r="BO282" s="318"/>
      <c r="BP282" s="318"/>
      <c r="BQ282" s="318"/>
      <c r="BR282" s="319"/>
      <c r="BS282" s="319"/>
      <c r="BT282" s="319"/>
      <c r="BU282" s="319"/>
      <c r="BV282" s="319"/>
      <c r="BW282" s="319"/>
      <c r="BX282" s="319"/>
      <c r="BY282" s="319"/>
    </row>
    <row r="283" spans="1:77" ht="16" x14ac:dyDescent="0.2">
      <c r="A283" s="58">
        <v>44091</v>
      </c>
      <c r="B283" s="58" t="s">
        <v>127</v>
      </c>
      <c r="C283" s="212"/>
      <c r="D283" s="212" t="s">
        <v>8</v>
      </c>
      <c r="E283" s="212" t="e">
        <f t="shared" si="86"/>
        <v>#REF!</v>
      </c>
      <c r="F283" s="412" t="e">
        <f>#REF!</f>
        <v>#REF!</v>
      </c>
      <c r="G283" s="412" t="e">
        <f>#REF!</f>
        <v>#REF!</v>
      </c>
      <c r="H283" s="412" t="e">
        <f>#REF!</f>
        <v>#REF!</v>
      </c>
      <c r="I283" s="412"/>
      <c r="J283" s="412"/>
      <c r="K283" s="412"/>
      <c r="L283" s="412"/>
      <c r="M283" s="412"/>
      <c r="N283" s="412"/>
      <c r="O283" s="413"/>
      <c r="P283" s="409" t="e">
        <f t="shared" si="129"/>
        <v>#REF!</v>
      </c>
      <c r="Q283" s="409" t="e">
        <f t="shared" si="130"/>
        <v>#REF!</v>
      </c>
      <c r="R283" s="410" t="e">
        <f t="shared" ref="R283:R327" si="137">P283*1000</f>
        <v>#REF!</v>
      </c>
      <c r="S283" s="414" t="e">
        <f t="shared" si="88"/>
        <v>#REF!</v>
      </c>
      <c r="T283" s="408" t="e">
        <f t="shared" si="136"/>
        <v>#REF!</v>
      </c>
      <c r="U283" s="408" t="e">
        <f t="shared" si="135"/>
        <v>#REF!</v>
      </c>
      <c r="V283" s="85">
        <f t="shared" si="116"/>
        <v>44091</v>
      </c>
      <c r="W283" s="297" t="s">
        <v>8</v>
      </c>
      <c r="X283" s="272" t="e">
        <f t="shared" ref="X283:X327" si="138">AN283/AM283</f>
        <v>#REF!</v>
      </c>
      <c r="Y283" s="277" t="e">
        <f>#REF!</f>
        <v>#REF!</v>
      </c>
      <c r="Z283" s="277" t="e">
        <f>#REF!</f>
        <v>#REF!</v>
      </c>
      <c r="AA283" s="277" t="e">
        <f>#REF!</f>
        <v>#REF!</v>
      </c>
      <c r="AB283" s="279"/>
      <c r="AC283" s="279"/>
      <c r="AD283" s="279"/>
      <c r="AE283" s="279"/>
      <c r="AF283" s="279"/>
      <c r="AG283" s="279"/>
      <c r="AH283" s="279"/>
      <c r="AI283" s="51"/>
      <c r="AJ283" s="51"/>
      <c r="AK283" s="51"/>
      <c r="AL283" s="51"/>
      <c r="AM283" s="170" t="e">
        <f t="shared" ref="AM283:AM327" si="139">AVERAGE(Y283:AL283)</f>
        <v>#REF!</v>
      </c>
      <c r="AN283" s="170" t="e">
        <f t="shared" ref="AN283:AN327" si="140">STDEV(Y283:AL283)</f>
        <v>#REF!</v>
      </c>
      <c r="AO283" s="137" t="e">
        <f t="shared" si="121"/>
        <v>#REF!</v>
      </c>
      <c r="AP283" s="135" t="e">
        <f t="shared" si="122"/>
        <v>#REF!</v>
      </c>
      <c r="AQ283" s="135" t="e">
        <f t="shared" si="123"/>
        <v>#REF!</v>
      </c>
      <c r="AR283" s="58">
        <f t="shared" si="118"/>
        <v>44091</v>
      </c>
      <c r="AS283" s="212" t="s">
        <v>8</v>
      </c>
      <c r="AT283" s="282"/>
      <c r="AU283" s="282"/>
      <c r="AV283" s="282"/>
      <c r="AW283" s="282"/>
      <c r="AX283" s="282"/>
      <c r="AY283" s="282"/>
      <c r="AZ283" s="282"/>
      <c r="BA283" s="282"/>
      <c r="BB283" s="282"/>
      <c r="BC283" s="282"/>
      <c r="BD283" s="282"/>
      <c r="BE283" s="282" t="e">
        <f>AVERAGE(AT283:BD283)</f>
        <v>#DIV/0!</v>
      </c>
      <c r="BF283" s="282" t="e">
        <f>STDEV(AT283:BD283)</f>
        <v>#DIV/0!</v>
      </c>
      <c r="BG283" s="14" t="e">
        <f>BE283/10^6</f>
        <v>#DIV/0!</v>
      </c>
      <c r="BH283" s="14" t="e">
        <f>BF283/10^6</f>
        <v>#DIV/0!</v>
      </c>
    </row>
    <row r="284" spans="1:77" ht="16" x14ac:dyDescent="0.2">
      <c r="A284" s="58">
        <v>44092</v>
      </c>
      <c r="B284" s="58" t="s">
        <v>127</v>
      </c>
      <c r="C284" s="212"/>
      <c r="D284" s="212" t="s">
        <v>8</v>
      </c>
      <c r="E284" s="46" t="e">
        <f t="shared" si="86"/>
        <v>#REF!</v>
      </c>
      <c r="F284" s="412" t="e">
        <f>#REF!</f>
        <v>#REF!</v>
      </c>
      <c r="G284" s="412" t="e">
        <f>#REF!</f>
        <v>#REF!</v>
      </c>
      <c r="H284" s="412"/>
      <c r="I284" s="412"/>
      <c r="J284" s="412"/>
      <c r="K284" s="412"/>
      <c r="L284" s="412"/>
      <c r="M284" s="412"/>
      <c r="N284" s="412"/>
      <c r="O284" s="413"/>
      <c r="P284" s="409" t="e">
        <f t="shared" si="129"/>
        <v>#REF!</v>
      </c>
      <c r="Q284" s="409" t="e">
        <f t="shared" si="130"/>
        <v>#REF!</v>
      </c>
      <c r="R284" s="410" t="e">
        <f t="shared" si="137"/>
        <v>#REF!</v>
      </c>
      <c r="S284" s="414" t="e">
        <f t="shared" si="88"/>
        <v>#REF!</v>
      </c>
      <c r="T284" s="408" t="e">
        <f t="shared" si="136"/>
        <v>#REF!</v>
      </c>
      <c r="U284" s="408" t="e">
        <f t="shared" si="135"/>
        <v>#REF!</v>
      </c>
      <c r="V284" s="58">
        <f t="shared" si="116"/>
        <v>44092</v>
      </c>
      <c r="W284" s="298" t="s">
        <v>8</v>
      </c>
      <c r="X284" s="272" t="e">
        <f t="shared" si="138"/>
        <v>#REF!</v>
      </c>
      <c r="Y284" s="277" t="e">
        <f>#REF!</f>
        <v>#REF!</v>
      </c>
      <c r="Z284" s="277" t="e">
        <f>#REF!</f>
        <v>#REF!</v>
      </c>
      <c r="AA284" s="277"/>
      <c r="AB284" s="279"/>
      <c r="AC284" s="279"/>
      <c r="AD284" s="279"/>
      <c r="AE284" s="279"/>
      <c r="AF284" s="279"/>
      <c r="AG284" s="279"/>
      <c r="AH284" s="279"/>
      <c r="AI284" s="51"/>
      <c r="AJ284" s="51"/>
      <c r="AK284" s="51"/>
      <c r="AL284" s="51"/>
      <c r="AM284" s="47" t="e">
        <f t="shared" si="139"/>
        <v>#REF!</v>
      </c>
      <c r="AN284" s="47" t="e">
        <f t="shared" si="140"/>
        <v>#REF!</v>
      </c>
      <c r="AO284" s="137" t="e">
        <f t="shared" si="121"/>
        <v>#REF!</v>
      </c>
      <c r="AP284" s="135" t="e">
        <f t="shared" si="122"/>
        <v>#REF!</v>
      </c>
      <c r="AQ284" s="135" t="e">
        <f t="shared" si="123"/>
        <v>#REF!</v>
      </c>
      <c r="AR284" s="58">
        <f t="shared" si="118"/>
        <v>44092</v>
      </c>
      <c r="AS284" s="212" t="s">
        <v>8</v>
      </c>
      <c r="AT284" s="282"/>
      <c r="AU284" s="282"/>
      <c r="AV284" s="282"/>
      <c r="AW284" s="282"/>
      <c r="AX284" s="282"/>
      <c r="AY284" s="282"/>
      <c r="AZ284" s="282"/>
      <c r="BA284" s="282"/>
      <c r="BB284" s="282"/>
      <c r="BC284" s="282"/>
      <c r="BD284" s="282"/>
      <c r="BE284" s="282"/>
      <c r="BF284" s="282"/>
      <c r="BG284" s="14"/>
      <c r="BH284" s="14"/>
      <c r="BL284" s="12"/>
      <c r="BM284" s="54"/>
      <c r="BN284" s="54"/>
      <c r="BO284" s="318"/>
      <c r="BP284" s="318"/>
      <c r="BQ284" s="318"/>
      <c r="BR284" s="319"/>
      <c r="BS284" s="319"/>
      <c r="BT284" s="319"/>
      <c r="BU284" s="319"/>
      <c r="BV284" s="319"/>
      <c r="BW284" s="319"/>
      <c r="BX284" s="319"/>
      <c r="BY284" s="319"/>
    </row>
    <row r="285" spans="1:77" ht="16" x14ac:dyDescent="0.2">
      <c r="A285" s="58">
        <v>44093</v>
      </c>
      <c r="B285" s="58" t="s">
        <v>127</v>
      </c>
      <c r="C285" s="212"/>
      <c r="D285" s="212" t="s">
        <v>8</v>
      </c>
      <c r="E285" s="212" t="e">
        <f t="shared" si="86"/>
        <v>#REF!</v>
      </c>
      <c r="F285" s="412" t="e">
        <f>#REF!</f>
        <v>#REF!</v>
      </c>
      <c r="G285" s="412" t="e">
        <f>#REF!</f>
        <v>#REF!</v>
      </c>
      <c r="H285" s="412" t="e">
        <f>#REF!</f>
        <v>#REF!</v>
      </c>
      <c r="I285" s="412"/>
      <c r="J285" s="412"/>
      <c r="K285" s="412"/>
      <c r="L285" s="412"/>
      <c r="M285" s="412"/>
      <c r="N285" s="412"/>
      <c r="O285" s="413"/>
      <c r="P285" s="409" t="e">
        <f t="shared" si="129"/>
        <v>#REF!</v>
      </c>
      <c r="Q285" s="409" t="e">
        <f t="shared" si="130"/>
        <v>#REF!</v>
      </c>
      <c r="R285" s="410" t="e">
        <f t="shared" si="137"/>
        <v>#REF!</v>
      </c>
      <c r="S285" s="414" t="e">
        <f t="shared" si="88"/>
        <v>#REF!</v>
      </c>
      <c r="T285" s="408" t="e">
        <f t="shared" si="136"/>
        <v>#REF!</v>
      </c>
      <c r="U285" s="408" t="e">
        <f t="shared" si="135"/>
        <v>#REF!</v>
      </c>
      <c r="V285" s="85">
        <f t="shared" si="116"/>
        <v>44093</v>
      </c>
      <c r="W285" s="297" t="s">
        <v>8</v>
      </c>
      <c r="X285" s="272" t="e">
        <f t="shared" si="138"/>
        <v>#REF!</v>
      </c>
      <c r="Y285" s="277" t="e">
        <f>#REF!</f>
        <v>#REF!</v>
      </c>
      <c r="Z285" s="277" t="e">
        <f>#REF!</f>
        <v>#REF!</v>
      </c>
      <c r="AA285" s="277" t="e">
        <f>#REF!</f>
        <v>#REF!</v>
      </c>
      <c r="AB285" s="279"/>
      <c r="AC285" s="279"/>
      <c r="AD285" s="279"/>
      <c r="AE285" s="279"/>
      <c r="AF285" s="279"/>
      <c r="AG285" s="279"/>
      <c r="AH285" s="279"/>
      <c r="AI285" s="51"/>
      <c r="AJ285" s="51"/>
      <c r="AK285" s="51"/>
      <c r="AL285" s="51"/>
      <c r="AM285" s="170" t="e">
        <f t="shared" si="139"/>
        <v>#REF!</v>
      </c>
      <c r="AN285" s="170" t="e">
        <f t="shared" si="140"/>
        <v>#REF!</v>
      </c>
      <c r="AO285" s="137" t="e">
        <f t="shared" si="121"/>
        <v>#REF!</v>
      </c>
      <c r="AP285" s="135" t="e">
        <f t="shared" si="122"/>
        <v>#REF!</v>
      </c>
      <c r="AQ285" s="135" t="e">
        <f t="shared" si="123"/>
        <v>#REF!</v>
      </c>
      <c r="AR285" s="58">
        <f t="shared" si="118"/>
        <v>44093</v>
      </c>
      <c r="AS285" s="212" t="s">
        <v>8</v>
      </c>
      <c r="AT285" s="282"/>
      <c r="AU285" s="282"/>
      <c r="AV285" s="282"/>
      <c r="AW285" s="282"/>
      <c r="AX285" s="282"/>
      <c r="AY285" s="282"/>
      <c r="AZ285" s="282"/>
      <c r="BA285" s="282"/>
      <c r="BB285" s="282"/>
      <c r="BC285" s="282"/>
      <c r="BD285" s="282"/>
      <c r="BE285" s="282" t="e">
        <f>AVERAGE(AT285:BD285)</f>
        <v>#DIV/0!</v>
      </c>
      <c r="BF285" s="282" t="e">
        <f>STDEV(AT285:BD285)</f>
        <v>#DIV/0!</v>
      </c>
      <c r="BG285" s="14" t="e">
        <f>BE285/10^6</f>
        <v>#DIV/0!</v>
      </c>
      <c r="BH285" s="14" t="e">
        <f>BF285/10^6</f>
        <v>#DIV/0!</v>
      </c>
    </row>
    <row r="286" spans="1:77" ht="16" x14ac:dyDescent="0.2">
      <c r="A286" s="58">
        <v>44094</v>
      </c>
      <c r="B286" s="85"/>
      <c r="C286" s="212"/>
      <c r="D286" s="212" t="s">
        <v>8</v>
      </c>
      <c r="E286" s="46" t="e">
        <f t="shared" si="86"/>
        <v>#REF!</v>
      </c>
      <c r="F286" s="412" t="e">
        <f>#REF!</f>
        <v>#REF!</v>
      </c>
      <c r="G286" s="412" t="e">
        <f>#REF!</f>
        <v>#REF!</v>
      </c>
      <c r="H286" s="412" t="e">
        <f>#REF!</f>
        <v>#REF!</v>
      </c>
      <c r="I286" s="412"/>
      <c r="J286" s="412"/>
      <c r="K286" s="412"/>
      <c r="L286" s="412"/>
      <c r="M286" s="412"/>
      <c r="N286" s="412"/>
      <c r="O286" s="413"/>
      <c r="P286" s="409" t="e">
        <f t="shared" si="129"/>
        <v>#REF!</v>
      </c>
      <c r="Q286" s="409" t="e">
        <f t="shared" si="130"/>
        <v>#REF!</v>
      </c>
      <c r="R286" s="410" t="e">
        <f t="shared" si="137"/>
        <v>#REF!</v>
      </c>
      <c r="S286" s="414" t="e">
        <f t="shared" si="88"/>
        <v>#REF!</v>
      </c>
      <c r="T286" s="408" t="e">
        <f t="shared" si="136"/>
        <v>#REF!</v>
      </c>
      <c r="U286" s="408" t="e">
        <f t="shared" si="135"/>
        <v>#REF!</v>
      </c>
      <c r="V286" s="58">
        <f t="shared" si="116"/>
        <v>44094</v>
      </c>
      <c r="W286" s="298" t="s">
        <v>8</v>
      </c>
      <c r="X286" s="272" t="e">
        <f t="shared" si="138"/>
        <v>#REF!</v>
      </c>
      <c r="Y286" s="277" t="e">
        <f>#REF!</f>
        <v>#REF!</v>
      </c>
      <c r="Z286" s="277" t="e">
        <f>#REF!</f>
        <v>#REF!</v>
      </c>
      <c r="AA286" s="277" t="e">
        <f>#REF!</f>
        <v>#REF!</v>
      </c>
      <c r="AB286" s="279"/>
      <c r="AC286" s="279"/>
      <c r="AD286" s="279"/>
      <c r="AE286" s="279"/>
      <c r="AF286" s="279"/>
      <c r="AG286" s="279"/>
      <c r="AH286" s="279"/>
      <c r="AI286" s="51"/>
      <c r="AJ286" s="51"/>
      <c r="AK286" s="51"/>
      <c r="AL286" s="51"/>
      <c r="AM286" s="47" t="e">
        <f t="shared" si="139"/>
        <v>#REF!</v>
      </c>
      <c r="AN286" s="47" t="e">
        <f t="shared" si="140"/>
        <v>#REF!</v>
      </c>
      <c r="AO286" s="137" t="e">
        <f t="shared" si="121"/>
        <v>#REF!</v>
      </c>
      <c r="AP286" s="135" t="e">
        <f t="shared" si="122"/>
        <v>#REF!</v>
      </c>
      <c r="AQ286" s="135" t="e">
        <f t="shared" si="123"/>
        <v>#REF!</v>
      </c>
      <c r="AR286" s="58">
        <f t="shared" si="118"/>
        <v>44094</v>
      </c>
      <c r="AS286" s="212" t="s">
        <v>8</v>
      </c>
      <c r="AT286" s="282"/>
      <c r="AU286" s="282"/>
      <c r="AV286" s="282"/>
      <c r="AW286" s="282"/>
      <c r="AX286" s="282"/>
      <c r="AY286" s="282"/>
      <c r="AZ286" s="282"/>
      <c r="BA286" s="282"/>
      <c r="BB286" s="282"/>
      <c r="BC286" s="282"/>
      <c r="BD286" s="282"/>
      <c r="BE286" s="282"/>
      <c r="BF286" s="282"/>
      <c r="BG286" s="14"/>
      <c r="BH286" s="14"/>
      <c r="BL286" s="12"/>
      <c r="BM286" s="54"/>
      <c r="BN286" s="54"/>
      <c r="BO286" s="318"/>
      <c r="BP286" s="318"/>
      <c r="BQ286" s="318"/>
      <c r="BR286" s="319"/>
      <c r="BS286" s="319"/>
      <c r="BT286" s="319"/>
      <c r="BU286" s="319"/>
      <c r="BV286" s="319"/>
      <c r="BW286" s="319"/>
      <c r="BX286" s="319"/>
      <c r="BY286" s="319"/>
    </row>
    <row r="287" spans="1:77" ht="16" x14ac:dyDescent="0.2">
      <c r="A287" s="58">
        <v>44095</v>
      </c>
      <c r="B287" s="85"/>
      <c r="C287" s="212"/>
      <c r="D287" s="212" t="s">
        <v>8</v>
      </c>
      <c r="E287" s="212" t="e">
        <f t="shared" si="86"/>
        <v>#REF!</v>
      </c>
      <c r="F287" s="412" t="e">
        <f>#REF!</f>
        <v>#REF!</v>
      </c>
      <c r="G287" s="412" t="e">
        <f>#REF!</f>
        <v>#REF!</v>
      </c>
      <c r="H287" s="412" t="e">
        <f>#REF!</f>
        <v>#REF!</v>
      </c>
      <c r="I287" s="412"/>
      <c r="J287" s="412"/>
      <c r="K287" s="412"/>
      <c r="L287" s="412"/>
      <c r="M287" s="412"/>
      <c r="N287" s="412"/>
      <c r="O287" s="413"/>
      <c r="P287" s="409" t="e">
        <f t="shared" si="129"/>
        <v>#REF!</v>
      </c>
      <c r="Q287" s="409" t="e">
        <f t="shared" si="130"/>
        <v>#REF!</v>
      </c>
      <c r="R287" s="410" t="e">
        <f t="shared" si="137"/>
        <v>#REF!</v>
      </c>
      <c r="S287" s="414" t="e">
        <f t="shared" si="88"/>
        <v>#REF!</v>
      </c>
      <c r="T287" s="408" t="e">
        <f t="shared" si="136"/>
        <v>#REF!</v>
      </c>
      <c r="U287" s="408" t="e">
        <f t="shared" si="135"/>
        <v>#REF!</v>
      </c>
      <c r="V287" s="85">
        <f t="shared" si="116"/>
        <v>44095</v>
      </c>
      <c r="W287" s="297" t="s">
        <v>8</v>
      </c>
      <c r="X287" s="272" t="e">
        <f t="shared" si="138"/>
        <v>#REF!</v>
      </c>
      <c r="Y287" s="277" t="e">
        <f>#REF!</f>
        <v>#REF!</v>
      </c>
      <c r="Z287" s="277" t="e">
        <f>#REF!</f>
        <v>#REF!</v>
      </c>
      <c r="AA287" s="277" t="e">
        <f>#REF!</f>
        <v>#REF!</v>
      </c>
      <c r="AB287" s="279"/>
      <c r="AC287" s="279"/>
      <c r="AD287" s="279"/>
      <c r="AE287" s="279"/>
      <c r="AF287" s="279"/>
      <c r="AG287" s="279"/>
      <c r="AH287" s="279"/>
      <c r="AI287" s="51"/>
      <c r="AJ287" s="51"/>
      <c r="AK287" s="51"/>
      <c r="AL287" s="51"/>
      <c r="AM287" s="170" t="e">
        <f t="shared" si="139"/>
        <v>#REF!</v>
      </c>
      <c r="AN287" s="170" t="e">
        <f t="shared" si="140"/>
        <v>#REF!</v>
      </c>
      <c r="AO287" s="137" t="e">
        <f t="shared" si="121"/>
        <v>#REF!</v>
      </c>
      <c r="AP287" s="135" t="e">
        <f t="shared" si="122"/>
        <v>#REF!</v>
      </c>
      <c r="AQ287" s="135" t="e">
        <f t="shared" si="123"/>
        <v>#REF!</v>
      </c>
      <c r="AR287" s="58">
        <f t="shared" si="118"/>
        <v>44095</v>
      </c>
      <c r="AS287" s="212" t="s">
        <v>8</v>
      </c>
      <c r="AT287" s="282"/>
      <c r="AU287" s="282"/>
      <c r="AV287" s="282"/>
      <c r="AW287" s="282"/>
      <c r="AX287" s="282"/>
      <c r="AY287" s="282"/>
      <c r="AZ287" s="282"/>
      <c r="BA287" s="282"/>
      <c r="BB287" s="282"/>
      <c r="BC287" s="282"/>
      <c r="BD287" s="282"/>
      <c r="BE287" s="282" t="e">
        <f>AVERAGE(AT287:BD287)</f>
        <v>#DIV/0!</v>
      </c>
      <c r="BF287" s="282" t="e">
        <f>STDEV(AT287:BD287)</f>
        <v>#DIV/0!</v>
      </c>
      <c r="BG287" s="14" t="e">
        <f>BE287/10^6</f>
        <v>#DIV/0!</v>
      </c>
      <c r="BH287" s="14" t="e">
        <f>BF287/10^6</f>
        <v>#DIV/0!</v>
      </c>
    </row>
    <row r="288" spans="1:77" ht="16" x14ac:dyDescent="0.2">
      <c r="A288" s="85">
        <v>44096</v>
      </c>
      <c r="B288" s="85"/>
      <c r="C288" s="212"/>
      <c r="D288" s="212" t="s">
        <v>8</v>
      </c>
      <c r="E288" s="46" t="e">
        <f t="shared" si="86"/>
        <v>#REF!</v>
      </c>
      <c r="F288" s="412" t="e">
        <f>#REF!</f>
        <v>#REF!</v>
      </c>
      <c r="G288" s="412" t="e">
        <f>#REF!</f>
        <v>#REF!</v>
      </c>
      <c r="H288" s="412" t="e">
        <f>#REF!</f>
        <v>#REF!</v>
      </c>
      <c r="I288" s="412"/>
      <c r="J288" s="412"/>
      <c r="K288" s="412"/>
      <c r="L288" s="412"/>
      <c r="M288" s="412"/>
      <c r="N288" s="412"/>
      <c r="O288" s="413"/>
      <c r="P288" s="409" t="e">
        <f t="shared" si="129"/>
        <v>#REF!</v>
      </c>
      <c r="Q288" s="409" t="e">
        <f t="shared" si="130"/>
        <v>#REF!</v>
      </c>
      <c r="R288" s="410" t="e">
        <f t="shared" si="137"/>
        <v>#REF!</v>
      </c>
      <c r="S288" s="414" t="e">
        <f t="shared" si="88"/>
        <v>#REF!</v>
      </c>
      <c r="T288" s="408" t="e">
        <f>P288*1.3646</f>
        <v>#REF!</v>
      </c>
      <c r="U288" s="408" t="e">
        <f>Q288*1.3646</f>
        <v>#REF!</v>
      </c>
      <c r="V288" s="58">
        <f t="shared" si="116"/>
        <v>44096</v>
      </c>
      <c r="W288" s="298" t="s">
        <v>8</v>
      </c>
      <c r="X288" s="272" t="e">
        <f t="shared" si="138"/>
        <v>#REF!</v>
      </c>
      <c r="Y288" s="277" t="e">
        <f>#REF!</f>
        <v>#REF!</v>
      </c>
      <c r="Z288" s="277" t="e">
        <f>#REF!</f>
        <v>#REF!</v>
      </c>
      <c r="AA288" s="277" t="e">
        <f>#REF!</f>
        <v>#REF!</v>
      </c>
      <c r="AB288" s="279"/>
      <c r="AC288" s="279"/>
      <c r="AD288" s="279"/>
      <c r="AE288" s="279"/>
      <c r="AF288" s="279"/>
      <c r="AG288" s="279"/>
      <c r="AH288" s="279"/>
      <c r="AI288" s="51"/>
      <c r="AJ288" s="51"/>
      <c r="AK288" s="51"/>
      <c r="AL288" s="51"/>
      <c r="AM288" s="47" t="e">
        <f t="shared" si="139"/>
        <v>#REF!</v>
      </c>
      <c r="AN288" s="47" t="e">
        <f t="shared" si="140"/>
        <v>#REF!</v>
      </c>
      <c r="AO288" s="137" t="e">
        <f t="shared" si="121"/>
        <v>#REF!</v>
      </c>
      <c r="AP288" s="135" t="e">
        <f t="shared" si="122"/>
        <v>#REF!</v>
      </c>
      <c r="AQ288" s="135" t="e">
        <f t="shared" si="123"/>
        <v>#REF!</v>
      </c>
      <c r="AR288" s="58">
        <f t="shared" si="118"/>
        <v>44096</v>
      </c>
      <c r="AS288" s="212" t="s">
        <v>8</v>
      </c>
      <c r="AT288" s="282"/>
      <c r="AU288" s="282"/>
      <c r="AV288" s="282"/>
      <c r="AW288" s="282"/>
      <c r="AX288" s="282"/>
      <c r="AY288" s="282"/>
      <c r="AZ288" s="282"/>
      <c r="BA288" s="282"/>
      <c r="BB288" s="282"/>
      <c r="BC288" s="282"/>
      <c r="BD288" s="282"/>
      <c r="BE288" s="282"/>
      <c r="BF288" s="282"/>
      <c r="BG288" s="14"/>
      <c r="BH288" s="14"/>
      <c r="BL288" s="12"/>
      <c r="BM288" s="54"/>
      <c r="BN288" s="54"/>
      <c r="BO288" s="318"/>
      <c r="BP288" s="318"/>
      <c r="BQ288" s="318"/>
      <c r="BR288" s="319"/>
      <c r="BS288" s="319"/>
      <c r="BT288" s="319"/>
      <c r="BU288" s="319"/>
      <c r="BV288" s="319"/>
      <c r="BW288" s="319"/>
      <c r="BX288" s="319"/>
      <c r="BY288" s="319"/>
    </row>
    <row r="289" spans="1:77" ht="16" x14ac:dyDescent="0.2">
      <c r="A289" s="85">
        <v>44097</v>
      </c>
      <c r="B289" s="85"/>
      <c r="C289" s="212"/>
      <c r="D289" s="212" t="s">
        <v>8</v>
      </c>
      <c r="E289" s="212" t="e">
        <f t="shared" si="86"/>
        <v>#REF!</v>
      </c>
      <c r="F289" s="412" t="e">
        <f>#REF!</f>
        <v>#REF!</v>
      </c>
      <c r="G289" s="412" t="e">
        <f>#REF!</f>
        <v>#REF!</v>
      </c>
      <c r="H289" s="412" t="e">
        <f>#REF!</f>
        <v>#REF!</v>
      </c>
      <c r="I289" s="412"/>
      <c r="J289" s="412"/>
      <c r="K289" s="412"/>
      <c r="L289" s="412"/>
      <c r="M289" s="412"/>
      <c r="N289" s="412"/>
      <c r="O289" s="413"/>
      <c r="P289" s="409" t="e">
        <f t="shared" si="129"/>
        <v>#REF!</v>
      </c>
      <c r="Q289" s="409" t="e">
        <f t="shared" si="130"/>
        <v>#REF!</v>
      </c>
      <c r="R289" s="410" t="e">
        <f t="shared" si="137"/>
        <v>#REF!</v>
      </c>
      <c r="S289" s="414" t="e">
        <f t="shared" si="88"/>
        <v>#REF!</v>
      </c>
      <c r="T289" s="408" t="e">
        <f t="shared" ref="T289:T311" si="141">P289*1.3646</f>
        <v>#REF!</v>
      </c>
      <c r="U289" s="408" t="e">
        <f t="shared" ref="U289:U311" si="142">Q289*1.3646</f>
        <v>#REF!</v>
      </c>
      <c r="V289" s="85">
        <f t="shared" si="116"/>
        <v>44097</v>
      </c>
      <c r="W289" s="297" t="s">
        <v>8</v>
      </c>
      <c r="X289" s="272" t="e">
        <f t="shared" si="138"/>
        <v>#REF!</v>
      </c>
      <c r="Y289" s="277" t="e">
        <f>#REF!</f>
        <v>#REF!</v>
      </c>
      <c r="Z289" s="277" t="e">
        <f>#REF!</f>
        <v>#REF!</v>
      </c>
      <c r="AA289" s="277" t="e">
        <f>#REF!</f>
        <v>#REF!</v>
      </c>
      <c r="AB289" s="279"/>
      <c r="AC289" s="279"/>
      <c r="AD289" s="279"/>
      <c r="AE289" s="279"/>
      <c r="AF289" s="279"/>
      <c r="AG289" s="279"/>
      <c r="AH289" s="279"/>
      <c r="AI289" s="51"/>
      <c r="AJ289" s="51"/>
      <c r="AK289" s="51"/>
      <c r="AL289" s="51"/>
      <c r="AM289" s="170" t="e">
        <f t="shared" si="139"/>
        <v>#REF!</v>
      </c>
      <c r="AN289" s="170" t="e">
        <f t="shared" si="140"/>
        <v>#REF!</v>
      </c>
      <c r="AO289" s="137" t="e">
        <f t="shared" si="121"/>
        <v>#REF!</v>
      </c>
      <c r="AP289" s="135" t="e">
        <f t="shared" si="122"/>
        <v>#REF!</v>
      </c>
      <c r="AQ289" s="135" t="e">
        <f t="shared" si="123"/>
        <v>#REF!</v>
      </c>
      <c r="AR289" s="58">
        <f t="shared" si="118"/>
        <v>44097</v>
      </c>
      <c r="AS289" s="212" t="s">
        <v>8</v>
      </c>
      <c r="AT289" s="282"/>
      <c r="AU289" s="282"/>
      <c r="AV289" s="282"/>
      <c r="AW289" s="282"/>
      <c r="AX289" s="282"/>
      <c r="AY289" s="282"/>
      <c r="AZ289" s="282"/>
      <c r="BA289" s="282"/>
      <c r="BB289" s="282"/>
      <c r="BC289" s="282"/>
      <c r="BD289" s="282"/>
      <c r="BE289" s="282" t="e">
        <f>AVERAGE(AT289:BD289)</f>
        <v>#DIV/0!</v>
      </c>
      <c r="BF289" s="282" t="e">
        <f>STDEV(AT289:BD289)</f>
        <v>#DIV/0!</v>
      </c>
      <c r="BG289" s="14" t="e">
        <f>BE289/10^6</f>
        <v>#DIV/0!</v>
      </c>
      <c r="BH289" s="14" t="e">
        <f>BF289/10^6</f>
        <v>#DIV/0!</v>
      </c>
    </row>
    <row r="290" spans="1:77" ht="16" x14ac:dyDescent="0.2">
      <c r="A290" s="85">
        <v>44098</v>
      </c>
      <c r="B290" s="85"/>
      <c r="C290" s="212"/>
      <c r="D290" s="212" t="s">
        <v>8</v>
      </c>
      <c r="E290" s="46" t="e">
        <f t="shared" si="86"/>
        <v>#REF!</v>
      </c>
      <c r="F290" s="412" t="e">
        <f>#REF!</f>
        <v>#REF!</v>
      </c>
      <c r="G290" s="412" t="e">
        <f>#REF!</f>
        <v>#REF!</v>
      </c>
      <c r="H290" s="412" t="e">
        <f>#REF!</f>
        <v>#REF!</v>
      </c>
      <c r="I290" s="412"/>
      <c r="J290" s="412"/>
      <c r="K290" s="412"/>
      <c r="L290" s="412"/>
      <c r="M290" s="412"/>
      <c r="N290" s="412"/>
      <c r="O290" s="413"/>
      <c r="P290" s="409" t="e">
        <f t="shared" si="129"/>
        <v>#REF!</v>
      </c>
      <c r="Q290" s="409" t="e">
        <f t="shared" si="130"/>
        <v>#REF!</v>
      </c>
      <c r="R290" s="410" t="e">
        <f t="shared" si="137"/>
        <v>#REF!</v>
      </c>
      <c r="S290" s="414" t="e">
        <f t="shared" si="88"/>
        <v>#REF!</v>
      </c>
      <c r="T290" s="408" t="e">
        <f t="shared" si="141"/>
        <v>#REF!</v>
      </c>
      <c r="U290" s="408" t="e">
        <f t="shared" si="142"/>
        <v>#REF!</v>
      </c>
      <c r="V290" s="58">
        <f t="shared" si="116"/>
        <v>44098</v>
      </c>
      <c r="W290" s="298" t="s">
        <v>8</v>
      </c>
      <c r="X290" s="272" t="e">
        <f t="shared" si="138"/>
        <v>#REF!</v>
      </c>
      <c r="Y290" s="277" t="e">
        <f>#REF!</f>
        <v>#REF!</v>
      </c>
      <c r="Z290" s="277" t="e">
        <f>#REF!</f>
        <v>#REF!</v>
      </c>
      <c r="AA290" s="277" t="e">
        <f>#REF!</f>
        <v>#REF!</v>
      </c>
      <c r="AB290" s="279"/>
      <c r="AC290" s="279"/>
      <c r="AD290" s="279"/>
      <c r="AE290" s="279"/>
      <c r="AF290" s="279"/>
      <c r="AG290" s="279"/>
      <c r="AH290" s="279"/>
      <c r="AI290" s="51"/>
      <c r="AJ290" s="51"/>
      <c r="AK290" s="51"/>
      <c r="AL290" s="51"/>
      <c r="AM290" s="47" t="e">
        <f t="shared" si="139"/>
        <v>#REF!</v>
      </c>
      <c r="AN290" s="47" t="e">
        <f t="shared" si="140"/>
        <v>#REF!</v>
      </c>
      <c r="AO290" s="137" t="e">
        <f t="shared" si="121"/>
        <v>#REF!</v>
      </c>
      <c r="AP290" s="135" t="e">
        <f t="shared" si="122"/>
        <v>#REF!</v>
      </c>
      <c r="AQ290" s="135" t="e">
        <f t="shared" si="123"/>
        <v>#REF!</v>
      </c>
      <c r="AR290" s="58">
        <f t="shared" si="118"/>
        <v>44098</v>
      </c>
      <c r="AS290" s="212" t="s">
        <v>8</v>
      </c>
      <c r="AT290" s="282"/>
      <c r="AU290" s="282"/>
      <c r="AV290" s="282"/>
      <c r="AW290" s="282"/>
      <c r="AX290" s="282"/>
      <c r="AY290" s="282"/>
      <c r="AZ290" s="282"/>
      <c r="BA290" s="282"/>
      <c r="BB290" s="282"/>
      <c r="BC290" s="282"/>
      <c r="BD290" s="282"/>
      <c r="BE290" s="282"/>
      <c r="BF290" s="282"/>
      <c r="BG290" s="14"/>
      <c r="BH290" s="14"/>
      <c r="BL290" s="12"/>
      <c r="BM290" s="54"/>
      <c r="BN290" s="54"/>
      <c r="BO290" s="318"/>
      <c r="BP290" s="318"/>
      <c r="BQ290" s="318"/>
      <c r="BR290" s="319"/>
      <c r="BS290" s="319"/>
      <c r="BT290" s="319"/>
      <c r="BU290" s="319"/>
      <c r="BV290" s="319"/>
      <c r="BW290" s="319"/>
      <c r="BX290" s="319"/>
      <c r="BY290" s="319"/>
    </row>
    <row r="291" spans="1:77" ht="16" x14ac:dyDescent="0.2">
      <c r="A291" s="85">
        <v>44099</v>
      </c>
      <c r="B291" s="85"/>
      <c r="C291" s="212"/>
      <c r="D291" s="212" t="s">
        <v>8</v>
      </c>
      <c r="E291" s="212" t="e">
        <f t="shared" si="86"/>
        <v>#REF!</v>
      </c>
      <c r="F291" s="412" t="e">
        <f>#REF!</f>
        <v>#REF!</v>
      </c>
      <c r="G291" s="412" t="e">
        <f>#REF!</f>
        <v>#REF!</v>
      </c>
      <c r="H291" s="412" t="e">
        <f>#REF!</f>
        <v>#REF!</v>
      </c>
      <c r="I291" s="412"/>
      <c r="J291" s="412"/>
      <c r="K291" s="412"/>
      <c r="L291" s="412"/>
      <c r="M291" s="412"/>
      <c r="N291" s="412"/>
      <c r="O291" s="413"/>
      <c r="P291" s="409" t="e">
        <f t="shared" si="129"/>
        <v>#REF!</v>
      </c>
      <c r="Q291" s="409" t="e">
        <f t="shared" si="130"/>
        <v>#REF!</v>
      </c>
      <c r="R291" s="410" t="e">
        <f t="shared" si="137"/>
        <v>#REF!</v>
      </c>
      <c r="S291" s="414" t="e">
        <f t="shared" si="88"/>
        <v>#REF!</v>
      </c>
      <c r="T291" s="408" t="e">
        <f t="shared" si="141"/>
        <v>#REF!</v>
      </c>
      <c r="U291" s="408" t="e">
        <f t="shared" si="142"/>
        <v>#REF!</v>
      </c>
      <c r="V291" s="85">
        <f t="shared" si="116"/>
        <v>44099</v>
      </c>
      <c r="W291" s="297" t="s">
        <v>8</v>
      </c>
      <c r="X291" s="272" t="e">
        <f t="shared" si="138"/>
        <v>#REF!</v>
      </c>
      <c r="Y291" s="277" t="e">
        <f>#REF!</f>
        <v>#REF!</v>
      </c>
      <c r="Z291" s="277" t="e">
        <f>#REF!</f>
        <v>#REF!</v>
      </c>
      <c r="AA291" s="277" t="e">
        <f>#REF!</f>
        <v>#REF!</v>
      </c>
      <c r="AB291" s="279"/>
      <c r="AC291" s="279"/>
      <c r="AD291" s="279"/>
      <c r="AE291" s="279"/>
      <c r="AF291" s="279"/>
      <c r="AG291" s="279"/>
      <c r="AH291" s="279"/>
      <c r="AI291" s="51"/>
      <c r="AJ291" s="51"/>
      <c r="AK291" s="51"/>
      <c r="AL291" s="51"/>
      <c r="AM291" s="170" t="e">
        <f t="shared" si="139"/>
        <v>#REF!</v>
      </c>
      <c r="AN291" s="170" t="e">
        <f t="shared" si="140"/>
        <v>#REF!</v>
      </c>
      <c r="AO291" s="137" t="e">
        <f t="shared" si="121"/>
        <v>#REF!</v>
      </c>
      <c r="AP291" s="135" t="e">
        <f t="shared" si="122"/>
        <v>#REF!</v>
      </c>
      <c r="AQ291" s="135" t="e">
        <f t="shared" si="123"/>
        <v>#REF!</v>
      </c>
      <c r="AR291" s="58">
        <f t="shared" si="118"/>
        <v>44099</v>
      </c>
      <c r="AS291" s="212" t="s">
        <v>8</v>
      </c>
      <c r="AT291" s="282"/>
      <c r="AU291" s="282"/>
      <c r="AV291" s="282"/>
      <c r="AW291" s="282"/>
      <c r="AX291" s="282"/>
      <c r="AY291" s="282"/>
      <c r="AZ291" s="282"/>
      <c r="BA291" s="282"/>
      <c r="BB291" s="282"/>
      <c r="BC291" s="282"/>
      <c r="BD291" s="282"/>
      <c r="BE291" s="282" t="e">
        <f>AVERAGE(AT291:BD291)</f>
        <v>#DIV/0!</v>
      </c>
      <c r="BF291" s="282" t="e">
        <f>STDEV(AT291:BD291)</f>
        <v>#DIV/0!</v>
      </c>
      <c r="BG291" s="14" t="e">
        <f>BE291/10^6</f>
        <v>#DIV/0!</v>
      </c>
      <c r="BH291" s="14" t="e">
        <f>BF291/10^6</f>
        <v>#DIV/0!</v>
      </c>
    </row>
    <row r="292" spans="1:77" ht="16" x14ac:dyDescent="0.2">
      <c r="A292" s="85">
        <v>44100</v>
      </c>
      <c r="B292" s="85"/>
      <c r="C292" s="212"/>
      <c r="D292" s="212" t="s">
        <v>8</v>
      </c>
      <c r="E292" s="46" t="e">
        <f t="shared" si="86"/>
        <v>#REF!</v>
      </c>
      <c r="F292" s="412" t="e">
        <f>#REF!</f>
        <v>#REF!</v>
      </c>
      <c r="G292" s="412" t="e">
        <f>#REF!</f>
        <v>#REF!</v>
      </c>
      <c r="H292" s="412" t="e">
        <f>#REF!</f>
        <v>#REF!</v>
      </c>
      <c r="I292" s="412"/>
      <c r="J292" s="412"/>
      <c r="K292" s="412"/>
      <c r="L292" s="412"/>
      <c r="M292" s="412"/>
      <c r="N292" s="412"/>
      <c r="O292" s="413"/>
      <c r="P292" s="409" t="e">
        <f t="shared" si="129"/>
        <v>#REF!</v>
      </c>
      <c r="Q292" s="409" t="e">
        <f t="shared" si="130"/>
        <v>#REF!</v>
      </c>
      <c r="R292" s="410" t="e">
        <f t="shared" si="137"/>
        <v>#REF!</v>
      </c>
      <c r="S292" s="414" t="e">
        <f t="shared" si="88"/>
        <v>#REF!</v>
      </c>
      <c r="T292" s="408" t="e">
        <f t="shared" si="141"/>
        <v>#REF!</v>
      </c>
      <c r="U292" s="408" t="e">
        <f t="shared" si="142"/>
        <v>#REF!</v>
      </c>
      <c r="V292" s="58">
        <f t="shared" si="116"/>
        <v>44100</v>
      </c>
      <c r="W292" s="298" t="s">
        <v>8</v>
      </c>
      <c r="X292" s="272" t="e">
        <f t="shared" si="138"/>
        <v>#REF!</v>
      </c>
      <c r="Y292" s="277" t="e">
        <f>#REF!</f>
        <v>#REF!</v>
      </c>
      <c r="Z292" s="277" t="e">
        <f>#REF!</f>
        <v>#REF!</v>
      </c>
      <c r="AA292" s="277" t="e">
        <f>#REF!</f>
        <v>#REF!</v>
      </c>
      <c r="AB292" s="279"/>
      <c r="AC292" s="279"/>
      <c r="AD292" s="279"/>
      <c r="AE292" s="279"/>
      <c r="AF292" s="279"/>
      <c r="AG292" s="279"/>
      <c r="AH292" s="279"/>
      <c r="AI292" s="51"/>
      <c r="AJ292" s="51"/>
      <c r="AK292" s="51"/>
      <c r="AL292" s="51"/>
      <c r="AM292" s="47" t="e">
        <f t="shared" si="139"/>
        <v>#REF!</v>
      </c>
      <c r="AN292" s="47" t="e">
        <f t="shared" si="140"/>
        <v>#REF!</v>
      </c>
      <c r="AO292" s="137" t="e">
        <f t="shared" si="121"/>
        <v>#REF!</v>
      </c>
      <c r="AP292" s="135" t="e">
        <f t="shared" si="122"/>
        <v>#REF!</v>
      </c>
      <c r="AQ292" s="135" t="e">
        <f t="shared" si="123"/>
        <v>#REF!</v>
      </c>
      <c r="AR292" s="58">
        <f t="shared" si="118"/>
        <v>44100</v>
      </c>
      <c r="AS292" s="212" t="s">
        <v>8</v>
      </c>
      <c r="AT292" s="282"/>
      <c r="AU292" s="282"/>
      <c r="AV292" s="282"/>
      <c r="AW292" s="282"/>
      <c r="AX292" s="282"/>
      <c r="AY292" s="282"/>
      <c r="AZ292" s="282"/>
      <c r="BA292" s="282"/>
      <c r="BB292" s="282"/>
      <c r="BC292" s="282"/>
      <c r="BD292" s="282"/>
      <c r="BE292" s="282"/>
      <c r="BF292" s="282"/>
      <c r="BG292" s="14"/>
      <c r="BH292" s="14"/>
      <c r="BL292" s="12"/>
      <c r="BM292" s="54"/>
      <c r="BN292" s="54"/>
      <c r="BO292" s="318"/>
      <c r="BP292" s="318"/>
      <c r="BQ292" s="318"/>
      <c r="BR292" s="319"/>
      <c r="BS292" s="319"/>
      <c r="BT292" s="319"/>
      <c r="BU292" s="319"/>
      <c r="BV292" s="319"/>
      <c r="BW292" s="319"/>
      <c r="BX292" s="319"/>
      <c r="BY292" s="319"/>
    </row>
    <row r="293" spans="1:77" ht="16" x14ac:dyDescent="0.2">
      <c r="A293" s="85">
        <v>44101</v>
      </c>
      <c r="B293" s="85"/>
      <c r="C293" s="212"/>
      <c r="D293" s="212" t="s">
        <v>8</v>
      </c>
      <c r="E293" s="212" t="e">
        <f t="shared" si="86"/>
        <v>#REF!</v>
      </c>
      <c r="F293" s="412" t="e">
        <f>#REF!</f>
        <v>#REF!</v>
      </c>
      <c r="G293" s="412" t="e">
        <f>#REF!</f>
        <v>#REF!</v>
      </c>
      <c r="H293" s="412" t="e">
        <f>#REF!</f>
        <v>#REF!</v>
      </c>
      <c r="I293" s="412"/>
      <c r="J293" s="412"/>
      <c r="K293" s="412"/>
      <c r="L293" s="412"/>
      <c r="M293" s="412"/>
      <c r="N293" s="412"/>
      <c r="O293" s="413"/>
      <c r="P293" s="409" t="e">
        <f t="shared" si="129"/>
        <v>#REF!</v>
      </c>
      <c r="Q293" s="409" t="e">
        <f t="shared" si="130"/>
        <v>#REF!</v>
      </c>
      <c r="R293" s="410" t="e">
        <f t="shared" si="137"/>
        <v>#REF!</v>
      </c>
      <c r="S293" s="414" t="e">
        <f t="shared" si="88"/>
        <v>#REF!</v>
      </c>
      <c r="T293" s="408" t="e">
        <f t="shared" si="141"/>
        <v>#REF!</v>
      </c>
      <c r="U293" s="408" t="e">
        <f t="shared" si="142"/>
        <v>#REF!</v>
      </c>
      <c r="V293" s="85">
        <f t="shared" si="116"/>
        <v>44101</v>
      </c>
      <c r="W293" s="297" t="s">
        <v>8</v>
      </c>
      <c r="X293" s="272" t="e">
        <f t="shared" si="138"/>
        <v>#REF!</v>
      </c>
      <c r="Y293" s="277" t="e">
        <f>#REF!</f>
        <v>#REF!</v>
      </c>
      <c r="Z293" s="277" t="e">
        <f>#REF!</f>
        <v>#REF!</v>
      </c>
      <c r="AA293" s="277" t="e">
        <f>#REF!</f>
        <v>#REF!</v>
      </c>
      <c r="AB293" s="279"/>
      <c r="AC293" s="279"/>
      <c r="AD293" s="279"/>
      <c r="AE293" s="279"/>
      <c r="AF293" s="279"/>
      <c r="AG293" s="279"/>
      <c r="AH293" s="279"/>
      <c r="AI293" s="51"/>
      <c r="AJ293" s="51"/>
      <c r="AK293" s="51"/>
      <c r="AL293" s="51"/>
      <c r="AM293" s="170" t="e">
        <f t="shared" si="139"/>
        <v>#REF!</v>
      </c>
      <c r="AN293" s="170" t="e">
        <f t="shared" si="140"/>
        <v>#REF!</v>
      </c>
      <c r="AO293" s="137" t="e">
        <f t="shared" si="121"/>
        <v>#REF!</v>
      </c>
      <c r="AP293" s="135" t="e">
        <f t="shared" si="122"/>
        <v>#REF!</v>
      </c>
      <c r="AQ293" s="135" t="e">
        <f t="shared" si="123"/>
        <v>#REF!</v>
      </c>
      <c r="AR293" s="58">
        <f t="shared" si="118"/>
        <v>44101</v>
      </c>
      <c r="AS293" s="212" t="s">
        <v>8</v>
      </c>
      <c r="AT293" s="282"/>
      <c r="AU293" s="282"/>
      <c r="AV293" s="282"/>
      <c r="AW293" s="282"/>
      <c r="AX293" s="282"/>
      <c r="AY293" s="282"/>
      <c r="AZ293" s="282"/>
      <c r="BA293" s="282"/>
      <c r="BB293" s="282"/>
      <c r="BC293" s="282"/>
      <c r="BD293" s="282"/>
      <c r="BE293" s="282" t="e">
        <f>AVERAGE(AT293:BD293)</f>
        <v>#DIV/0!</v>
      </c>
      <c r="BF293" s="282" t="e">
        <f>STDEV(AT293:BD293)</f>
        <v>#DIV/0!</v>
      </c>
      <c r="BG293" s="14" t="e">
        <f>BE293/10^6</f>
        <v>#DIV/0!</v>
      </c>
      <c r="BH293" s="14" t="e">
        <f>BF293/10^6</f>
        <v>#DIV/0!</v>
      </c>
    </row>
    <row r="294" spans="1:77" ht="16" x14ac:dyDescent="0.2">
      <c r="A294" s="85">
        <v>44102</v>
      </c>
      <c r="B294" s="85"/>
      <c r="C294" s="212"/>
      <c r="D294" s="212" t="s">
        <v>8</v>
      </c>
      <c r="E294" s="46" t="e">
        <f t="shared" si="86"/>
        <v>#REF!</v>
      </c>
      <c r="F294" s="412" t="e">
        <f>#REF!</f>
        <v>#REF!</v>
      </c>
      <c r="G294" s="412"/>
      <c r="H294" s="412" t="e">
        <f>#REF!</f>
        <v>#REF!</v>
      </c>
      <c r="I294" s="412"/>
      <c r="J294" s="412"/>
      <c r="K294" s="412"/>
      <c r="L294" s="412"/>
      <c r="M294" s="412"/>
      <c r="N294" s="412"/>
      <c r="O294" s="413"/>
      <c r="P294" s="409" t="e">
        <f t="shared" si="129"/>
        <v>#REF!</v>
      </c>
      <c r="Q294" s="409" t="e">
        <f t="shared" si="130"/>
        <v>#REF!</v>
      </c>
      <c r="R294" s="410" t="e">
        <f t="shared" si="137"/>
        <v>#REF!</v>
      </c>
      <c r="S294" s="414" t="e">
        <f t="shared" si="88"/>
        <v>#REF!</v>
      </c>
      <c r="T294" s="408" t="e">
        <f t="shared" si="141"/>
        <v>#REF!</v>
      </c>
      <c r="U294" s="408" t="e">
        <f t="shared" si="142"/>
        <v>#REF!</v>
      </c>
      <c r="V294" s="58">
        <f t="shared" si="116"/>
        <v>44102</v>
      </c>
      <c r="W294" s="298" t="s">
        <v>8</v>
      </c>
      <c r="X294" s="272" t="e">
        <f t="shared" si="138"/>
        <v>#REF!</v>
      </c>
      <c r="Y294" s="277" t="e">
        <f>#REF!</f>
        <v>#REF!</v>
      </c>
      <c r="Z294" s="277"/>
      <c r="AA294" s="277" t="e">
        <f>#REF!</f>
        <v>#REF!</v>
      </c>
      <c r="AB294" s="279"/>
      <c r="AC294" s="279"/>
      <c r="AD294" s="279"/>
      <c r="AE294" s="279"/>
      <c r="AF294" s="279"/>
      <c r="AG294" s="279"/>
      <c r="AH294" s="279"/>
      <c r="AI294" s="51"/>
      <c r="AJ294" s="51"/>
      <c r="AK294" s="51"/>
      <c r="AL294" s="51"/>
      <c r="AM294" s="47" t="e">
        <f t="shared" si="139"/>
        <v>#REF!</v>
      </c>
      <c r="AN294" s="47" t="e">
        <f t="shared" si="140"/>
        <v>#REF!</v>
      </c>
      <c r="AO294" s="137" t="e">
        <f t="shared" si="121"/>
        <v>#REF!</v>
      </c>
      <c r="AP294" s="135" t="e">
        <f t="shared" si="122"/>
        <v>#REF!</v>
      </c>
      <c r="AQ294" s="135" t="e">
        <f t="shared" si="123"/>
        <v>#REF!</v>
      </c>
      <c r="AR294" s="58">
        <f t="shared" si="118"/>
        <v>44102</v>
      </c>
      <c r="AS294" s="212" t="s">
        <v>8</v>
      </c>
      <c r="AT294" s="282"/>
      <c r="AU294" s="282"/>
      <c r="AV294" s="282"/>
      <c r="AW294" s="282"/>
      <c r="AX294" s="282"/>
      <c r="AY294" s="282"/>
      <c r="AZ294" s="282"/>
      <c r="BA294" s="282"/>
      <c r="BB294" s="282"/>
      <c r="BC294" s="282"/>
      <c r="BD294" s="282"/>
      <c r="BE294" s="282"/>
      <c r="BF294" s="282"/>
      <c r="BG294" s="14"/>
      <c r="BH294" s="14"/>
      <c r="BL294" s="12"/>
      <c r="BM294" s="54"/>
      <c r="BN294" s="54"/>
      <c r="BO294" s="318"/>
      <c r="BP294" s="318"/>
      <c r="BQ294" s="318"/>
      <c r="BR294" s="319"/>
      <c r="BS294" s="319"/>
      <c r="BT294" s="319"/>
      <c r="BU294" s="319"/>
      <c r="BV294" s="319"/>
      <c r="BW294" s="319"/>
      <c r="BX294" s="319"/>
      <c r="BY294" s="319"/>
    </row>
    <row r="295" spans="1:77" ht="16" x14ac:dyDescent="0.2">
      <c r="A295" s="85">
        <v>44103</v>
      </c>
      <c r="B295" s="85"/>
      <c r="C295" s="212"/>
      <c r="D295" s="212" t="s">
        <v>8</v>
      </c>
      <c r="E295" s="212" t="e">
        <f t="shared" si="86"/>
        <v>#REF!</v>
      </c>
      <c r="F295" s="412" t="e">
        <f>#REF!</f>
        <v>#REF!</v>
      </c>
      <c r="G295" s="412" t="e">
        <f>#REF!</f>
        <v>#REF!</v>
      </c>
      <c r="H295" s="412" t="e">
        <f>#REF!</f>
        <v>#REF!</v>
      </c>
      <c r="I295" s="412"/>
      <c r="J295" s="412"/>
      <c r="K295" s="412"/>
      <c r="L295" s="412"/>
      <c r="M295" s="412"/>
      <c r="N295" s="412"/>
      <c r="O295" s="413"/>
      <c r="P295" s="409" t="e">
        <f t="shared" si="129"/>
        <v>#REF!</v>
      </c>
      <c r="Q295" s="409" t="e">
        <f t="shared" si="130"/>
        <v>#REF!</v>
      </c>
      <c r="R295" s="410" t="e">
        <f t="shared" si="137"/>
        <v>#REF!</v>
      </c>
      <c r="S295" s="414" t="e">
        <f t="shared" si="88"/>
        <v>#REF!</v>
      </c>
      <c r="T295" s="408" t="e">
        <f t="shared" si="141"/>
        <v>#REF!</v>
      </c>
      <c r="U295" s="408" t="e">
        <f t="shared" si="142"/>
        <v>#REF!</v>
      </c>
      <c r="V295" s="85">
        <f t="shared" si="116"/>
        <v>44103</v>
      </c>
      <c r="W295" s="297" t="s">
        <v>8</v>
      </c>
      <c r="X295" s="272" t="e">
        <f t="shared" si="138"/>
        <v>#REF!</v>
      </c>
      <c r="Y295" s="277" t="e">
        <f>#REF!</f>
        <v>#REF!</v>
      </c>
      <c r="Z295" s="277" t="e">
        <f>#REF!</f>
        <v>#REF!</v>
      </c>
      <c r="AA295" s="277" t="e">
        <f>#REF!</f>
        <v>#REF!</v>
      </c>
      <c r="AB295" s="279"/>
      <c r="AC295" s="279"/>
      <c r="AD295" s="279"/>
      <c r="AE295" s="279"/>
      <c r="AF295" s="279"/>
      <c r="AG295" s="279"/>
      <c r="AH295" s="279"/>
      <c r="AI295" s="51"/>
      <c r="AJ295" s="51"/>
      <c r="AK295" s="51"/>
      <c r="AL295" s="51"/>
      <c r="AM295" s="170" t="e">
        <f t="shared" si="139"/>
        <v>#REF!</v>
      </c>
      <c r="AN295" s="170" t="e">
        <f t="shared" si="140"/>
        <v>#REF!</v>
      </c>
      <c r="AO295" s="137" t="e">
        <f t="shared" si="121"/>
        <v>#REF!</v>
      </c>
      <c r="AP295" s="135" t="e">
        <f t="shared" si="122"/>
        <v>#REF!</v>
      </c>
      <c r="AQ295" s="135" t="e">
        <f t="shared" si="123"/>
        <v>#REF!</v>
      </c>
      <c r="AR295" s="58">
        <f t="shared" si="118"/>
        <v>44103</v>
      </c>
      <c r="AS295" s="212" t="s">
        <v>8</v>
      </c>
      <c r="AT295" s="282"/>
      <c r="AU295" s="282"/>
      <c r="AV295" s="282"/>
      <c r="AW295" s="282"/>
      <c r="AX295" s="282"/>
      <c r="AY295" s="282"/>
      <c r="AZ295" s="282"/>
      <c r="BA295" s="282"/>
      <c r="BB295" s="282"/>
      <c r="BC295" s="282"/>
      <c r="BD295" s="282"/>
      <c r="BE295" s="282" t="e">
        <f>AVERAGE(AT295:BD295)</f>
        <v>#DIV/0!</v>
      </c>
      <c r="BF295" s="282" t="e">
        <f>STDEV(AT295:BD295)</f>
        <v>#DIV/0!</v>
      </c>
      <c r="BG295" s="14" t="e">
        <f>BE295/10^6</f>
        <v>#DIV/0!</v>
      </c>
      <c r="BH295" s="14" t="e">
        <f>BF295/10^6</f>
        <v>#DIV/0!</v>
      </c>
    </row>
    <row r="296" spans="1:77" ht="16" x14ac:dyDescent="0.2">
      <c r="A296" s="85">
        <v>44104</v>
      </c>
      <c r="B296" s="85"/>
      <c r="C296" s="212"/>
      <c r="D296" s="212" t="s">
        <v>8</v>
      </c>
      <c r="E296" s="46" t="e">
        <f t="shared" si="86"/>
        <v>#REF!</v>
      </c>
      <c r="F296" s="412" t="e">
        <f>#REF!</f>
        <v>#REF!</v>
      </c>
      <c r="G296" s="412" t="e">
        <f>#REF!</f>
        <v>#REF!</v>
      </c>
      <c r="H296" s="412" t="e">
        <f>#REF!</f>
        <v>#REF!</v>
      </c>
      <c r="I296" s="412" t="e">
        <f>#REF!</f>
        <v>#REF!</v>
      </c>
      <c r="J296" s="412" t="e">
        <f>#REF!</f>
        <v>#REF!</v>
      </c>
      <c r="K296" s="412" t="e">
        <f>#REF!</f>
        <v>#REF!</v>
      </c>
      <c r="L296" s="412"/>
      <c r="M296" s="412"/>
      <c r="N296" s="412"/>
      <c r="O296" s="413"/>
      <c r="P296" s="409" t="e">
        <f t="shared" si="129"/>
        <v>#REF!</v>
      </c>
      <c r="Q296" s="409" t="e">
        <f t="shared" si="130"/>
        <v>#REF!</v>
      </c>
      <c r="R296" s="410" t="e">
        <f t="shared" si="137"/>
        <v>#REF!</v>
      </c>
      <c r="S296" s="414" t="e">
        <f t="shared" si="88"/>
        <v>#REF!</v>
      </c>
      <c r="T296" s="408" t="e">
        <f t="shared" si="141"/>
        <v>#REF!</v>
      </c>
      <c r="U296" s="408" t="e">
        <f t="shared" si="142"/>
        <v>#REF!</v>
      </c>
      <c r="V296" s="58">
        <f t="shared" si="116"/>
        <v>44104</v>
      </c>
      <c r="W296" s="298" t="s">
        <v>8</v>
      </c>
      <c r="X296" s="272" t="e">
        <f t="shared" si="138"/>
        <v>#REF!</v>
      </c>
      <c r="Y296" s="277" t="e">
        <f>#REF!</f>
        <v>#REF!</v>
      </c>
      <c r="Z296" s="277" t="e">
        <f>#REF!</f>
        <v>#REF!</v>
      </c>
      <c r="AA296" s="277" t="e">
        <f>#REF!</f>
        <v>#REF!</v>
      </c>
      <c r="AB296" s="279" t="e">
        <f>#REF!</f>
        <v>#REF!</v>
      </c>
      <c r="AC296" s="279" t="e">
        <f>#REF!</f>
        <v>#REF!</v>
      </c>
      <c r="AD296" s="279" t="e">
        <f>#REF!</f>
        <v>#REF!</v>
      </c>
      <c r="AE296" s="279"/>
      <c r="AF296" s="279"/>
      <c r="AG296" s="279"/>
      <c r="AH296" s="279"/>
      <c r="AI296" s="51"/>
      <c r="AJ296" s="51"/>
      <c r="AK296" s="51"/>
      <c r="AL296" s="51"/>
      <c r="AM296" s="47" t="e">
        <f t="shared" si="139"/>
        <v>#REF!</v>
      </c>
      <c r="AN296" s="47" t="e">
        <f t="shared" si="140"/>
        <v>#REF!</v>
      </c>
      <c r="AO296" s="137" t="e">
        <f t="shared" si="121"/>
        <v>#REF!</v>
      </c>
      <c r="AP296" s="135" t="e">
        <f t="shared" si="122"/>
        <v>#REF!</v>
      </c>
      <c r="AQ296" s="135" t="e">
        <f t="shared" si="123"/>
        <v>#REF!</v>
      </c>
      <c r="AR296" s="58">
        <f t="shared" si="118"/>
        <v>44104</v>
      </c>
      <c r="AS296" s="212" t="s">
        <v>8</v>
      </c>
      <c r="AT296" s="282"/>
      <c r="AU296" s="282"/>
      <c r="AV296" s="282"/>
      <c r="AW296" s="282"/>
      <c r="AX296" s="282"/>
      <c r="AY296" s="282"/>
      <c r="AZ296" s="282"/>
      <c r="BA296" s="282"/>
      <c r="BB296" s="282"/>
      <c r="BC296" s="282"/>
      <c r="BD296" s="282"/>
      <c r="BE296" s="282"/>
      <c r="BF296" s="282"/>
      <c r="BG296" s="14"/>
      <c r="BH296" s="14"/>
      <c r="BL296" s="12"/>
      <c r="BM296" s="54"/>
      <c r="BN296" s="54"/>
      <c r="BO296" s="318"/>
      <c r="BP296" s="318"/>
      <c r="BQ296" s="318"/>
      <c r="BR296" s="319"/>
      <c r="BS296" s="319"/>
      <c r="BT296" s="319"/>
      <c r="BU296" s="319"/>
      <c r="BV296" s="319"/>
      <c r="BW296" s="319"/>
      <c r="BX296" s="319"/>
      <c r="BY296" s="319"/>
    </row>
    <row r="297" spans="1:77" ht="16" x14ac:dyDescent="0.2">
      <c r="A297" s="85">
        <v>44105</v>
      </c>
      <c r="B297" s="85"/>
      <c r="C297" s="212"/>
      <c r="D297" s="212" t="s">
        <v>8</v>
      </c>
      <c r="E297" s="212" t="e">
        <f t="shared" ref="E297:E327" si="143">S297/R297</f>
        <v>#REF!</v>
      </c>
      <c r="F297" s="412" t="e">
        <f>#REF!</f>
        <v>#REF!</v>
      </c>
      <c r="G297" s="412" t="e">
        <f>#REF!</f>
        <v>#REF!</v>
      </c>
      <c r="H297" s="412" t="e">
        <f>#REF!</f>
        <v>#REF!</v>
      </c>
      <c r="I297" s="412"/>
      <c r="J297" s="412"/>
      <c r="K297" s="412"/>
      <c r="L297" s="412"/>
      <c r="M297" s="412"/>
      <c r="N297" s="412"/>
      <c r="O297" s="413"/>
      <c r="P297" s="409" t="e">
        <f t="shared" si="129"/>
        <v>#REF!</v>
      </c>
      <c r="Q297" s="409" t="e">
        <f t="shared" si="130"/>
        <v>#REF!</v>
      </c>
      <c r="R297" s="410" t="e">
        <f t="shared" si="137"/>
        <v>#REF!</v>
      </c>
      <c r="S297" s="414" t="e">
        <f t="shared" ref="S297:S327" si="144">Q297*1000</f>
        <v>#REF!</v>
      </c>
      <c r="T297" s="408" t="e">
        <f t="shared" si="141"/>
        <v>#REF!</v>
      </c>
      <c r="U297" s="408" t="e">
        <f t="shared" si="142"/>
        <v>#REF!</v>
      </c>
      <c r="V297" s="85">
        <f t="shared" si="116"/>
        <v>44105</v>
      </c>
      <c r="W297" s="297" t="s">
        <v>8</v>
      </c>
      <c r="X297" s="272" t="e">
        <f t="shared" si="138"/>
        <v>#REF!</v>
      </c>
      <c r="Y297" s="277" t="e">
        <f>#REF!</f>
        <v>#REF!</v>
      </c>
      <c r="Z297" s="277" t="e">
        <f>#REF!</f>
        <v>#REF!</v>
      </c>
      <c r="AA297" s="277" t="e">
        <f>#REF!</f>
        <v>#REF!</v>
      </c>
      <c r="AB297" s="279"/>
      <c r="AC297" s="279"/>
      <c r="AD297" s="279"/>
      <c r="AE297" s="279"/>
      <c r="AF297" s="279"/>
      <c r="AG297" s="279"/>
      <c r="AH297" s="279"/>
      <c r="AI297" s="51"/>
      <c r="AJ297" s="51"/>
      <c r="AK297" s="51"/>
      <c r="AL297" s="51"/>
      <c r="AM297" s="170" t="e">
        <f t="shared" si="139"/>
        <v>#REF!</v>
      </c>
      <c r="AN297" s="170" t="e">
        <f t="shared" si="140"/>
        <v>#REF!</v>
      </c>
      <c r="AO297" s="137" t="e">
        <f t="shared" si="121"/>
        <v>#REF!</v>
      </c>
      <c r="AP297" s="135" t="e">
        <f t="shared" si="122"/>
        <v>#REF!</v>
      </c>
      <c r="AQ297" s="135" t="e">
        <f t="shared" si="123"/>
        <v>#REF!</v>
      </c>
      <c r="AR297" s="58">
        <f t="shared" si="118"/>
        <v>44105</v>
      </c>
      <c r="AS297" s="212" t="s">
        <v>8</v>
      </c>
      <c r="AT297" s="282"/>
      <c r="AU297" s="282"/>
      <c r="AV297" s="282"/>
      <c r="AW297" s="282"/>
      <c r="AX297" s="282"/>
      <c r="AY297" s="282"/>
      <c r="AZ297" s="282"/>
      <c r="BA297" s="282"/>
      <c r="BB297" s="282"/>
      <c r="BC297" s="282"/>
      <c r="BD297" s="282"/>
      <c r="BE297" s="282" t="e">
        <f>AVERAGE(AT297:BD297)</f>
        <v>#DIV/0!</v>
      </c>
      <c r="BF297" s="282" t="e">
        <f>STDEV(AT297:BD297)</f>
        <v>#DIV/0!</v>
      </c>
      <c r="BG297" s="14" t="e">
        <f>BE297/10^6</f>
        <v>#DIV/0!</v>
      </c>
      <c r="BH297" s="14" t="e">
        <f>BF297/10^6</f>
        <v>#DIV/0!</v>
      </c>
    </row>
    <row r="298" spans="1:77" s="382" customFormat="1" ht="16" x14ac:dyDescent="0.2">
      <c r="A298" s="359">
        <v>44106</v>
      </c>
      <c r="B298" s="359" t="s">
        <v>151</v>
      </c>
      <c r="C298" s="370"/>
      <c r="D298" s="370" t="s">
        <v>8</v>
      </c>
      <c r="E298" s="361" t="e">
        <f t="shared" si="143"/>
        <v>#REF!</v>
      </c>
      <c r="F298" s="412" t="e">
        <f>#REF!</f>
        <v>#REF!</v>
      </c>
      <c r="G298" s="412" t="e">
        <f>#REF!</f>
        <v>#REF!</v>
      </c>
      <c r="H298" s="412" t="e">
        <f>#REF!</f>
        <v>#REF!</v>
      </c>
      <c r="I298" s="412"/>
      <c r="J298" s="412"/>
      <c r="K298" s="412"/>
      <c r="L298" s="412"/>
      <c r="M298" s="412"/>
      <c r="N298" s="412"/>
      <c r="O298" s="413"/>
      <c r="P298" s="409" t="e">
        <f t="shared" ref="P298:P327" si="145">AVERAGE(F298:O298)</f>
        <v>#REF!</v>
      </c>
      <c r="Q298" s="409" t="e">
        <f t="shared" ref="Q298:Q327" si="146">STDEV(F298:O298)</f>
        <v>#REF!</v>
      </c>
      <c r="R298" s="410" t="e">
        <f t="shared" si="137"/>
        <v>#REF!</v>
      </c>
      <c r="S298" s="414" t="e">
        <f t="shared" si="144"/>
        <v>#REF!</v>
      </c>
      <c r="T298" s="408" t="e">
        <f t="shared" si="141"/>
        <v>#REF!</v>
      </c>
      <c r="U298" s="408" t="e">
        <f t="shared" si="142"/>
        <v>#REF!</v>
      </c>
      <c r="V298" s="366">
        <f t="shared" si="116"/>
        <v>44106</v>
      </c>
      <c r="W298" s="379" t="s">
        <v>8</v>
      </c>
      <c r="X298" s="367" t="e">
        <f t="shared" si="138"/>
        <v>#REF!</v>
      </c>
      <c r="Y298" s="380" t="e">
        <f>#REF!</f>
        <v>#REF!</v>
      </c>
      <c r="Z298" s="380" t="e">
        <f>#REF!</f>
        <v>#REF!</v>
      </c>
      <c r="AA298" s="380" t="e">
        <f>#REF!</f>
        <v>#REF!</v>
      </c>
      <c r="AB298" s="380"/>
      <c r="AC298" s="369"/>
      <c r="AD298" s="369"/>
      <c r="AE298" s="369"/>
      <c r="AF298" s="369"/>
      <c r="AG298" s="369"/>
      <c r="AH298" s="369"/>
      <c r="AI298" s="370"/>
      <c r="AJ298" s="370"/>
      <c r="AK298" s="370"/>
      <c r="AL298" s="370"/>
      <c r="AM298" s="371" t="e">
        <f t="shared" si="139"/>
        <v>#REF!</v>
      </c>
      <c r="AN298" s="371" t="e">
        <f t="shared" si="140"/>
        <v>#REF!</v>
      </c>
      <c r="AO298" s="381">
        <f>AO72</f>
        <v>0</v>
      </c>
      <c r="AP298" s="371" t="e">
        <f t="shared" si="122"/>
        <v>#REF!</v>
      </c>
      <c r="AQ298" s="371" t="e">
        <f t="shared" si="123"/>
        <v>#REF!</v>
      </c>
      <c r="AR298" s="366">
        <f t="shared" si="118"/>
        <v>44106</v>
      </c>
      <c r="AS298" s="370" t="s">
        <v>8</v>
      </c>
      <c r="AT298" s="373"/>
      <c r="AU298" s="373"/>
      <c r="AV298" s="373"/>
      <c r="AW298" s="373"/>
      <c r="AX298" s="373"/>
      <c r="AY298" s="373"/>
      <c r="AZ298" s="373"/>
      <c r="BA298" s="373"/>
      <c r="BB298" s="373"/>
      <c r="BC298" s="373"/>
      <c r="BD298" s="373"/>
      <c r="BE298" s="373"/>
      <c r="BF298" s="373"/>
      <c r="BG298" s="374"/>
      <c r="BH298" s="374"/>
      <c r="BL298" s="376"/>
      <c r="BM298" s="375"/>
      <c r="BN298" s="375"/>
      <c r="BO298" s="377"/>
      <c r="BP298" s="377"/>
      <c r="BQ298" s="377"/>
      <c r="BR298" s="378"/>
      <c r="BS298" s="378"/>
      <c r="BT298" s="378"/>
      <c r="BU298" s="378"/>
      <c r="BV298" s="378"/>
      <c r="BW298" s="378"/>
      <c r="BX298" s="378"/>
      <c r="BY298" s="378"/>
    </row>
    <row r="299" spans="1:77" ht="16" x14ac:dyDescent="0.2">
      <c r="A299" s="85">
        <v>44107</v>
      </c>
      <c r="B299" s="85"/>
      <c r="C299" s="212"/>
      <c r="D299" s="212" t="s">
        <v>8</v>
      </c>
      <c r="E299" s="212" t="e">
        <f t="shared" si="143"/>
        <v>#REF!</v>
      </c>
      <c r="F299" s="412" t="e">
        <f>#REF!</f>
        <v>#REF!</v>
      </c>
      <c r="G299" s="412" t="e">
        <f>#REF!</f>
        <v>#REF!</v>
      </c>
      <c r="H299" s="412" t="e">
        <f>#REF!</f>
        <v>#REF!</v>
      </c>
      <c r="I299" s="412"/>
      <c r="J299" s="412"/>
      <c r="K299" s="412"/>
      <c r="L299" s="412"/>
      <c r="M299" s="412"/>
      <c r="N299" s="412"/>
      <c r="O299" s="413"/>
      <c r="P299" s="409" t="e">
        <f t="shared" si="145"/>
        <v>#REF!</v>
      </c>
      <c r="Q299" s="409" t="e">
        <f t="shared" si="146"/>
        <v>#REF!</v>
      </c>
      <c r="R299" s="410" t="e">
        <f t="shared" si="137"/>
        <v>#REF!</v>
      </c>
      <c r="S299" s="414" t="e">
        <f t="shared" si="144"/>
        <v>#REF!</v>
      </c>
      <c r="T299" s="408" t="e">
        <f t="shared" si="141"/>
        <v>#REF!</v>
      </c>
      <c r="U299" s="408" t="e">
        <f t="shared" si="142"/>
        <v>#REF!</v>
      </c>
      <c r="V299" s="85">
        <f t="shared" si="116"/>
        <v>44107</v>
      </c>
      <c r="W299" s="297" t="s">
        <v>8</v>
      </c>
      <c r="X299" s="272" t="e">
        <f t="shared" si="138"/>
        <v>#REF!</v>
      </c>
      <c r="Y299" s="277" t="e">
        <f>#REF!</f>
        <v>#REF!</v>
      </c>
      <c r="Z299" s="277" t="e">
        <f>#REF!</f>
        <v>#REF!</v>
      </c>
      <c r="AA299" s="277" t="e">
        <f>#REF!</f>
        <v>#REF!</v>
      </c>
      <c r="AB299" s="277"/>
      <c r="AC299" s="279"/>
      <c r="AD299" s="279"/>
      <c r="AE299" s="279"/>
      <c r="AF299" s="279"/>
      <c r="AG299" s="279"/>
      <c r="AH299" s="279"/>
      <c r="AI299" s="51"/>
      <c r="AJ299" s="51"/>
      <c r="AK299" s="51"/>
      <c r="AL299" s="51"/>
      <c r="AM299" s="170" t="e">
        <f t="shared" si="139"/>
        <v>#REF!</v>
      </c>
      <c r="AN299" s="170" t="e">
        <f t="shared" si="140"/>
        <v>#REF!</v>
      </c>
      <c r="AO299" s="280">
        <f>AO74</f>
        <v>0</v>
      </c>
      <c r="AP299" s="135" t="e">
        <f t="shared" si="122"/>
        <v>#REF!</v>
      </c>
      <c r="AQ299" s="135" t="e">
        <f t="shared" si="123"/>
        <v>#REF!</v>
      </c>
      <c r="AR299" s="58">
        <f t="shared" si="118"/>
        <v>44107</v>
      </c>
      <c r="AS299" s="212" t="s">
        <v>8</v>
      </c>
      <c r="AT299" s="282"/>
      <c r="AU299" s="282"/>
      <c r="AV299" s="282"/>
      <c r="AW299" s="282"/>
      <c r="AX299" s="282"/>
      <c r="AY299" s="282"/>
      <c r="AZ299" s="282"/>
      <c r="BA299" s="282"/>
      <c r="BB299" s="282"/>
      <c r="BC299" s="282"/>
      <c r="BD299" s="282"/>
      <c r="BE299" s="282" t="e">
        <f>AVERAGE(AT299:BD299)</f>
        <v>#DIV/0!</v>
      </c>
      <c r="BF299" s="282" t="e">
        <f>STDEV(AT299:BD299)</f>
        <v>#DIV/0!</v>
      </c>
      <c r="BG299" s="14" t="e">
        <f>BE299/10^6</f>
        <v>#DIV/0!</v>
      </c>
      <c r="BH299" s="14" t="e">
        <f>BF299/10^6</f>
        <v>#DIV/0!</v>
      </c>
    </row>
    <row r="300" spans="1:77" ht="16" x14ac:dyDescent="0.2">
      <c r="A300" s="85">
        <v>44108</v>
      </c>
      <c r="B300" s="85"/>
      <c r="C300" s="212"/>
      <c r="D300" s="212" t="s">
        <v>8</v>
      </c>
      <c r="E300" s="46" t="e">
        <f t="shared" si="143"/>
        <v>#REF!</v>
      </c>
      <c r="F300" s="412" t="e">
        <f>#REF!</f>
        <v>#REF!</v>
      </c>
      <c r="G300" s="412" t="e">
        <f>#REF!</f>
        <v>#REF!</v>
      </c>
      <c r="H300" s="412" t="e">
        <f>#REF!</f>
        <v>#REF!</v>
      </c>
      <c r="I300" s="412"/>
      <c r="J300" s="412"/>
      <c r="K300" s="412"/>
      <c r="L300" s="412"/>
      <c r="M300" s="412"/>
      <c r="N300" s="412"/>
      <c r="O300" s="413"/>
      <c r="P300" s="409" t="e">
        <f t="shared" si="145"/>
        <v>#REF!</v>
      </c>
      <c r="Q300" s="409" t="e">
        <f t="shared" si="146"/>
        <v>#REF!</v>
      </c>
      <c r="R300" s="410" t="e">
        <f t="shared" si="137"/>
        <v>#REF!</v>
      </c>
      <c r="S300" s="414" t="e">
        <f t="shared" si="144"/>
        <v>#REF!</v>
      </c>
      <c r="T300" s="408" t="e">
        <f t="shared" si="141"/>
        <v>#REF!</v>
      </c>
      <c r="U300" s="408" t="e">
        <f t="shared" si="142"/>
        <v>#REF!</v>
      </c>
      <c r="V300" s="58">
        <f t="shared" si="116"/>
        <v>44108</v>
      </c>
      <c r="W300" s="298" t="s">
        <v>8</v>
      </c>
      <c r="X300" s="272" t="e">
        <f t="shared" si="138"/>
        <v>#REF!</v>
      </c>
      <c r="Y300" s="277" t="e">
        <f>#REF!</f>
        <v>#REF!</v>
      </c>
      <c r="Z300" s="277" t="e">
        <f>#REF!</f>
        <v>#REF!</v>
      </c>
      <c r="AA300" s="277"/>
      <c r="AB300" s="279"/>
      <c r="AC300" s="279"/>
      <c r="AD300" s="279"/>
      <c r="AE300" s="279"/>
      <c r="AF300" s="279"/>
      <c r="AG300" s="279"/>
      <c r="AH300" s="279"/>
      <c r="AI300" s="51"/>
      <c r="AJ300" s="51"/>
      <c r="AK300" s="51"/>
      <c r="AL300" s="51"/>
      <c r="AM300" s="47" t="e">
        <f t="shared" si="139"/>
        <v>#REF!</v>
      </c>
      <c r="AN300" s="47" t="e">
        <f t="shared" si="140"/>
        <v>#REF!</v>
      </c>
      <c r="AO300" s="280"/>
      <c r="AP300" s="135" t="e">
        <f t="shared" si="122"/>
        <v>#REF!</v>
      </c>
      <c r="AQ300" s="135" t="e">
        <f t="shared" si="123"/>
        <v>#REF!</v>
      </c>
      <c r="AR300" s="58">
        <f t="shared" si="118"/>
        <v>44108</v>
      </c>
      <c r="AS300" s="212" t="s">
        <v>8</v>
      </c>
      <c r="AT300" s="282"/>
      <c r="AU300" s="282"/>
      <c r="AV300" s="282"/>
      <c r="AW300" s="282"/>
      <c r="AX300" s="282"/>
      <c r="AY300" s="282"/>
      <c r="AZ300" s="282"/>
      <c r="BA300" s="282"/>
      <c r="BB300" s="282"/>
      <c r="BC300" s="282"/>
      <c r="BD300" s="282"/>
      <c r="BE300" s="282"/>
      <c r="BF300" s="282"/>
      <c r="BG300" s="14"/>
      <c r="BH300" s="14"/>
      <c r="BL300" s="12"/>
      <c r="BM300" s="54"/>
      <c r="BN300" s="54"/>
      <c r="BO300" s="318"/>
      <c r="BP300" s="318"/>
      <c r="BQ300" s="318"/>
      <c r="BR300" s="319"/>
      <c r="BS300" s="319"/>
      <c r="BT300" s="319"/>
      <c r="BU300" s="319"/>
      <c r="BV300" s="319"/>
      <c r="BW300" s="319"/>
      <c r="BX300" s="319"/>
      <c r="BY300" s="319"/>
    </row>
    <row r="301" spans="1:77" ht="16" x14ac:dyDescent="0.2">
      <c r="A301" s="85">
        <v>44109</v>
      </c>
      <c r="B301" s="85"/>
      <c r="C301" s="212"/>
      <c r="D301" s="212" t="s">
        <v>8</v>
      </c>
      <c r="E301" s="212" t="e">
        <f t="shared" si="143"/>
        <v>#REF!</v>
      </c>
      <c r="F301" s="412" t="e">
        <f>#REF!</f>
        <v>#REF!</v>
      </c>
      <c r="G301" s="412" t="e">
        <f>#REF!</f>
        <v>#REF!</v>
      </c>
      <c r="H301" s="412" t="e">
        <f>#REF!</f>
        <v>#REF!</v>
      </c>
      <c r="I301" s="412"/>
      <c r="J301" s="412"/>
      <c r="K301" s="412"/>
      <c r="L301" s="412"/>
      <c r="M301" s="412"/>
      <c r="N301" s="412"/>
      <c r="O301" s="413"/>
      <c r="P301" s="409" t="e">
        <f t="shared" si="145"/>
        <v>#REF!</v>
      </c>
      <c r="Q301" s="409" t="e">
        <f t="shared" si="146"/>
        <v>#REF!</v>
      </c>
      <c r="R301" s="410" t="e">
        <f t="shared" si="137"/>
        <v>#REF!</v>
      </c>
      <c r="S301" s="414" t="e">
        <f t="shared" si="144"/>
        <v>#REF!</v>
      </c>
      <c r="T301" s="408" t="e">
        <f t="shared" si="141"/>
        <v>#REF!</v>
      </c>
      <c r="U301" s="408" t="e">
        <f t="shared" si="142"/>
        <v>#REF!</v>
      </c>
      <c r="V301" s="85">
        <f t="shared" si="116"/>
        <v>44109</v>
      </c>
      <c r="W301" s="297" t="s">
        <v>8</v>
      </c>
      <c r="X301" s="272" t="e">
        <f t="shared" si="138"/>
        <v>#REF!</v>
      </c>
      <c r="Y301" s="277" t="e">
        <f>#REF!</f>
        <v>#REF!</v>
      </c>
      <c r="Z301" s="277" t="e">
        <f>#REF!</f>
        <v>#REF!</v>
      </c>
      <c r="AA301" s="277" t="e">
        <f>#REF!</f>
        <v>#REF!</v>
      </c>
      <c r="AB301" s="279"/>
      <c r="AC301" s="279"/>
      <c r="AD301" s="279"/>
      <c r="AE301" s="279"/>
      <c r="AF301" s="279"/>
      <c r="AG301" s="279"/>
      <c r="AH301" s="279"/>
      <c r="AI301" s="51"/>
      <c r="AJ301" s="51"/>
      <c r="AK301" s="51"/>
      <c r="AL301" s="51"/>
      <c r="AM301" s="170" t="e">
        <f t="shared" si="139"/>
        <v>#REF!</v>
      </c>
      <c r="AN301" s="170" t="e">
        <f t="shared" si="140"/>
        <v>#REF!</v>
      </c>
      <c r="AO301" s="280">
        <f>AO76</f>
        <v>0</v>
      </c>
      <c r="AP301" s="135" t="e">
        <f t="shared" si="122"/>
        <v>#REF!</v>
      </c>
      <c r="AQ301" s="135" t="e">
        <f t="shared" si="123"/>
        <v>#REF!</v>
      </c>
      <c r="AR301" s="58">
        <f t="shared" si="118"/>
        <v>44109</v>
      </c>
      <c r="AS301" s="212" t="s">
        <v>8</v>
      </c>
      <c r="AT301" s="282"/>
      <c r="AU301" s="282"/>
      <c r="AV301" s="282"/>
      <c r="AW301" s="282"/>
      <c r="AX301" s="282"/>
      <c r="AY301" s="282"/>
      <c r="AZ301" s="282"/>
      <c r="BA301" s="282"/>
      <c r="BB301" s="282"/>
      <c r="BC301" s="282"/>
      <c r="BD301" s="282"/>
      <c r="BE301" s="282" t="e">
        <f>AVERAGE(AT301:BD301)</f>
        <v>#DIV/0!</v>
      </c>
      <c r="BF301" s="282" t="e">
        <f>STDEV(AT301:BD301)</f>
        <v>#DIV/0!</v>
      </c>
      <c r="BG301" s="14" t="e">
        <f>BE301/10^6</f>
        <v>#DIV/0!</v>
      </c>
      <c r="BH301" s="14" t="e">
        <f>BF301/10^6</f>
        <v>#DIV/0!</v>
      </c>
    </row>
    <row r="302" spans="1:77" ht="16" x14ac:dyDescent="0.2">
      <c r="A302" s="85">
        <v>44110</v>
      </c>
      <c r="B302" s="85"/>
      <c r="C302" s="212"/>
      <c r="D302" s="212" t="s">
        <v>8</v>
      </c>
      <c r="E302" s="46" t="e">
        <f t="shared" si="143"/>
        <v>#REF!</v>
      </c>
      <c r="F302" s="412" t="e">
        <f>#REF!</f>
        <v>#REF!</v>
      </c>
      <c r="G302" s="412" t="e">
        <f>#REF!</f>
        <v>#REF!</v>
      </c>
      <c r="H302" s="412" t="e">
        <f>#REF!</f>
        <v>#REF!</v>
      </c>
      <c r="I302" s="412"/>
      <c r="J302" s="412"/>
      <c r="K302" s="412"/>
      <c r="L302" s="412"/>
      <c r="M302" s="412"/>
      <c r="N302" s="412"/>
      <c r="O302" s="413"/>
      <c r="P302" s="409" t="e">
        <f t="shared" si="145"/>
        <v>#REF!</v>
      </c>
      <c r="Q302" s="409" t="e">
        <f t="shared" si="146"/>
        <v>#REF!</v>
      </c>
      <c r="R302" s="410" t="e">
        <f t="shared" si="137"/>
        <v>#REF!</v>
      </c>
      <c r="S302" s="414" t="e">
        <f t="shared" si="144"/>
        <v>#REF!</v>
      </c>
      <c r="T302" s="408" t="e">
        <f t="shared" si="141"/>
        <v>#REF!</v>
      </c>
      <c r="U302" s="408" t="e">
        <f t="shared" si="142"/>
        <v>#REF!</v>
      </c>
      <c r="V302" s="58">
        <f t="shared" si="116"/>
        <v>44110</v>
      </c>
      <c r="W302" s="298" t="s">
        <v>8</v>
      </c>
      <c r="X302" s="272" t="e">
        <f t="shared" si="138"/>
        <v>#REF!</v>
      </c>
      <c r="Y302" s="277"/>
      <c r="Z302" s="277" t="e">
        <f>#REF!</f>
        <v>#REF!</v>
      </c>
      <c r="AA302" s="277" t="e">
        <f>#REF!</f>
        <v>#REF!</v>
      </c>
      <c r="AB302" s="279"/>
      <c r="AC302" s="279"/>
      <c r="AD302" s="279"/>
      <c r="AE302" s="279"/>
      <c r="AF302" s="279"/>
      <c r="AG302" s="279"/>
      <c r="AH302" s="279"/>
      <c r="AI302" s="51"/>
      <c r="AJ302" s="51"/>
      <c r="AK302" s="51"/>
      <c r="AL302" s="51"/>
      <c r="AM302" s="47" t="e">
        <f t="shared" si="139"/>
        <v>#REF!</v>
      </c>
      <c r="AN302" s="47" t="e">
        <f t="shared" si="140"/>
        <v>#REF!</v>
      </c>
      <c r="AO302" s="280"/>
      <c r="AP302" s="135" t="e">
        <f t="shared" si="122"/>
        <v>#REF!</v>
      </c>
      <c r="AQ302" s="135" t="e">
        <f t="shared" si="123"/>
        <v>#REF!</v>
      </c>
      <c r="AR302" s="58">
        <f t="shared" si="118"/>
        <v>44110</v>
      </c>
      <c r="AS302" s="212" t="s">
        <v>8</v>
      </c>
      <c r="AT302" s="282"/>
      <c r="AU302" s="282"/>
      <c r="AV302" s="282"/>
      <c r="AW302" s="282"/>
      <c r="AX302" s="282"/>
      <c r="AY302" s="282"/>
      <c r="AZ302" s="282"/>
      <c r="BA302" s="282"/>
      <c r="BB302" s="282"/>
      <c r="BC302" s="282"/>
      <c r="BD302" s="282"/>
      <c r="BE302" s="282"/>
      <c r="BF302" s="282"/>
      <c r="BG302" s="14"/>
      <c r="BH302" s="14"/>
      <c r="BL302" s="12"/>
      <c r="BM302" s="54"/>
      <c r="BN302" s="54"/>
      <c r="BO302" s="318"/>
      <c r="BP302" s="318"/>
      <c r="BQ302" s="318"/>
      <c r="BR302" s="319"/>
      <c r="BS302" s="319"/>
      <c r="BT302" s="319"/>
      <c r="BU302" s="319"/>
      <c r="BV302" s="319"/>
      <c r="BW302" s="319"/>
      <c r="BX302" s="319"/>
      <c r="BY302" s="319"/>
    </row>
    <row r="303" spans="1:77" ht="16" x14ac:dyDescent="0.2">
      <c r="A303" s="85">
        <v>44111</v>
      </c>
      <c r="B303" s="85"/>
      <c r="C303" s="212"/>
      <c r="D303" s="212" t="s">
        <v>8</v>
      </c>
      <c r="E303" s="212" t="e">
        <f t="shared" si="143"/>
        <v>#REF!</v>
      </c>
      <c r="F303" s="412" t="e">
        <f>#REF!</f>
        <v>#REF!</v>
      </c>
      <c r="G303" s="412"/>
      <c r="H303" s="412" t="e">
        <f>#REF!</f>
        <v>#REF!</v>
      </c>
      <c r="I303" s="412"/>
      <c r="J303" s="412"/>
      <c r="K303" s="412"/>
      <c r="L303" s="412"/>
      <c r="M303" s="412"/>
      <c r="N303" s="412"/>
      <c r="O303" s="413"/>
      <c r="P303" s="409" t="e">
        <f t="shared" si="145"/>
        <v>#REF!</v>
      </c>
      <c r="Q303" s="409" t="e">
        <f t="shared" si="146"/>
        <v>#REF!</v>
      </c>
      <c r="R303" s="410" t="e">
        <f t="shared" si="137"/>
        <v>#REF!</v>
      </c>
      <c r="S303" s="414" t="e">
        <f t="shared" si="144"/>
        <v>#REF!</v>
      </c>
      <c r="T303" s="408" t="e">
        <f t="shared" si="141"/>
        <v>#REF!</v>
      </c>
      <c r="U303" s="408" t="e">
        <f t="shared" si="142"/>
        <v>#REF!</v>
      </c>
      <c r="V303" s="85">
        <f t="shared" si="116"/>
        <v>44111</v>
      </c>
      <c r="W303" s="297" t="s">
        <v>8</v>
      </c>
      <c r="X303" s="272" t="e">
        <f t="shared" si="138"/>
        <v>#REF!</v>
      </c>
      <c r="Y303" s="277" t="e">
        <f>#REF!</f>
        <v>#REF!</v>
      </c>
      <c r="Z303" s="277" t="e">
        <f>#REF!</f>
        <v>#REF!</v>
      </c>
      <c r="AA303" s="277" t="e">
        <f>#REF!</f>
        <v>#REF!</v>
      </c>
      <c r="AB303" s="279"/>
      <c r="AC303" s="279"/>
      <c r="AD303" s="279"/>
      <c r="AE303" s="279"/>
      <c r="AF303" s="279"/>
      <c r="AG303" s="279"/>
      <c r="AH303" s="279"/>
      <c r="AI303" s="51"/>
      <c r="AJ303" s="51"/>
      <c r="AK303" s="51"/>
      <c r="AL303" s="51"/>
      <c r="AM303" s="170" t="e">
        <f t="shared" si="139"/>
        <v>#REF!</v>
      </c>
      <c r="AN303" s="170" t="e">
        <f t="shared" si="140"/>
        <v>#REF!</v>
      </c>
      <c r="AO303" s="280">
        <f>AO78</f>
        <v>0</v>
      </c>
      <c r="AP303" s="135" t="e">
        <f t="shared" si="122"/>
        <v>#REF!</v>
      </c>
      <c r="AQ303" s="135" t="e">
        <f t="shared" si="123"/>
        <v>#REF!</v>
      </c>
      <c r="AR303" s="58">
        <f t="shared" si="118"/>
        <v>44111</v>
      </c>
      <c r="AS303" s="212" t="s">
        <v>8</v>
      </c>
      <c r="AT303" s="282"/>
      <c r="AU303" s="282"/>
      <c r="AV303" s="282"/>
      <c r="AW303" s="282"/>
      <c r="AX303" s="282"/>
      <c r="AY303" s="282"/>
      <c r="AZ303" s="282"/>
      <c r="BA303" s="282"/>
      <c r="BB303" s="282"/>
      <c r="BC303" s="282"/>
      <c r="BD303" s="282"/>
      <c r="BE303" s="282" t="e">
        <f>AVERAGE(AT303:BD303)</f>
        <v>#DIV/0!</v>
      </c>
      <c r="BF303" s="282" t="e">
        <f>STDEV(AT303:BD303)</f>
        <v>#DIV/0!</v>
      </c>
      <c r="BG303" s="14" t="e">
        <f>BE303/10^6</f>
        <v>#DIV/0!</v>
      </c>
      <c r="BH303" s="14" t="e">
        <f>BF303/10^6</f>
        <v>#DIV/0!</v>
      </c>
    </row>
    <row r="304" spans="1:77" ht="16" x14ac:dyDescent="0.2">
      <c r="A304" s="85">
        <v>44112</v>
      </c>
      <c r="B304" s="85"/>
      <c r="C304" s="212"/>
      <c r="D304" s="212" t="s">
        <v>8</v>
      </c>
      <c r="E304" s="46" t="e">
        <f t="shared" si="143"/>
        <v>#REF!</v>
      </c>
      <c r="F304" s="412" t="e">
        <f>#REF!</f>
        <v>#REF!</v>
      </c>
      <c r="G304" s="412" t="e">
        <f>#REF!</f>
        <v>#REF!</v>
      </c>
      <c r="H304" s="412" t="e">
        <f>#REF!</f>
        <v>#REF!</v>
      </c>
      <c r="I304" s="412"/>
      <c r="J304" s="412"/>
      <c r="K304" s="412"/>
      <c r="L304" s="412"/>
      <c r="M304" s="412"/>
      <c r="N304" s="412"/>
      <c r="O304" s="413"/>
      <c r="P304" s="409" t="e">
        <f t="shared" si="145"/>
        <v>#REF!</v>
      </c>
      <c r="Q304" s="409" t="e">
        <f t="shared" si="146"/>
        <v>#REF!</v>
      </c>
      <c r="R304" s="410" t="e">
        <f t="shared" si="137"/>
        <v>#REF!</v>
      </c>
      <c r="S304" s="414" t="e">
        <f t="shared" si="144"/>
        <v>#REF!</v>
      </c>
      <c r="T304" s="408" t="e">
        <f t="shared" si="141"/>
        <v>#REF!</v>
      </c>
      <c r="U304" s="408" t="e">
        <f t="shared" si="142"/>
        <v>#REF!</v>
      </c>
      <c r="V304" s="58">
        <f t="shared" si="116"/>
        <v>44112</v>
      </c>
      <c r="W304" s="298" t="s">
        <v>8</v>
      </c>
      <c r="X304" s="272" t="e">
        <f t="shared" si="138"/>
        <v>#REF!</v>
      </c>
      <c r="Y304" s="277" t="e">
        <f>#REF!</f>
        <v>#REF!</v>
      </c>
      <c r="Z304" s="277" t="e">
        <f>#REF!</f>
        <v>#REF!</v>
      </c>
      <c r="AA304" s="277" t="e">
        <f>#REF!</f>
        <v>#REF!</v>
      </c>
      <c r="AB304" s="279"/>
      <c r="AC304" s="279"/>
      <c r="AD304" s="279"/>
      <c r="AE304" s="279"/>
      <c r="AF304" s="279"/>
      <c r="AG304" s="279"/>
      <c r="AH304" s="279"/>
      <c r="AI304" s="51"/>
      <c r="AJ304" s="51"/>
      <c r="AK304" s="51"/>
      <c r="AL304" s="51"/>
      <c r="AM304" s="47" t="e">
        <f t="shared" si="139"/>
        <v>#REF!</v>
      </c>
      <c r="AN304" s="47" t="e">
        <f t="shared" si="140"/>
        <v>#REF!</v>
      </c>
      <c r="AO304" s="280"/>
      <c r="AP304" s="281"/>
      <c r="AQ304" s="281"/>
      <c r="AR304" s="58">
        <f t="shared" si="118"/>
        <v>44112</v>
      </c>
      <c r="AS304" s="212" t="s">
        <v>8</v>
      </c>
      <c r="AT304" s="282"/>
      <c r="AU304" s="282"/>
      <c r="AV304" s="282"/>
      <c r="AW304" s="282"/>
      <c r="AX304" s="282"/>
      <c r="AY304" s="282"/>
      <c r="AZ304" s="282"/>
      <c r="BA304" s="282"/>
      <c r="BB304" s="282"/>
      <c r="BC304" s="282"/>
      <c r="BD304" s="282"/>
      <c r="BE304" s="282"/>
      <c r="BF304" s="282"/>
      <c r="BG304" s="14"/>
      <c r="BH304" s="14"/>
      <c r="BL304" s="12"/>
      <c r="BM304" s="54"/>
      <c r="BN304" s="54"/>
      <c r="BO304" s="318"/>
      <c r="BP304" s="318"/>
      <c r="BQ304" s="318"/>
      <c r="BR304" s="319"/>
      <c r="BS304" s="319"/>
      <c r="BT304" s="319"/>
      <c r="BU304" s="319"/>
      <c r="BV304" s="319"/>
      <c r="BW304" s="319"/>
      <c r="BX304" s="319"/>
      <c r="BY304" s="319"/>
    </row>
    <row r="305" spans="1:77" ht="16" x14ac:dyDescent="0.2">
      <c r="A305" s="85">
        <v>44113</v>
      </c>
      <c r="B305" s="85"/>
      <c r="C305" s="212"/>
      <c r="D305" s="212" t="s">
        <v>8</v>
      </c>
      <c r="E305" s="212" t="e">
        <f t="shared" si="143"/>
        <v>#REF!</v>
      </c>
      <c r="F305" s="412" t="e">
        <f>#REF!</f>
        <v>#REF!</v>
      </c>
      <c r="G305" s="412" t="e">
        <f>#REF!</f>
        <v>#REF!</v>
      </c>
      <c r="H305" s="412" t="e">
        <f>#REF!</f>
        <v>#REF!</v>
      </c>
      <c r="I305" s="412"/>
      <c r="J305" s="412"/>
      <c r="K305" s="412"/>
      <c r="L305" s="412"/>
      <c r="M305" s="412"/>
      <c r="N305" s="412"/>
      <c r="O305" s="413"/>
      <c r="P305" s="409" t="e">
        <f t="shared" si="145"/>
        <v>#REF!</v>
      </c>
      <c r="Q305" s="409" t="e">
        <f t="shared" si="146"/>
        <v>#REF!</v>
      </c>
      <c r="R305" s="410" t="e">
        <f t="shared" si="137"/>
        <v>#REF!</v>
      </c>
      <c r="S305" s="414" t="e">
        <f t="shared" si="144"/>
        <v>#REF!</v>
      </c>
      <c r="T305" s="408" t="e">
        <f t="shared" si="141"/>
        <v>#REF!</v>
      </c>
      <c r="U305" s="408" t="e">
        <f t="shared" si="142"/>
        <v>#REF!</v>
      </c>
      <c r="V305" s="85">
        <f t="shared" si="116"/>
        <v>44113</v>
      </c>
      <c r="W305" s="297" t="s">
        <v>8</v>
      </c>
      <c r="X305" s="272" t="e">
        <f t="shared" si="138"/>
        <v>#REF!</v>
      </c>
      <c r="Y305" s="277" t="e">
        <f>#REF!</f>
        <v>#REF!</v>
      </c>
      <c r="Z305" s="277" t="e">
        <f>#REF!</f>
        <v>#REF!</v>
      </c>
      <c r="AA305" s="277" t="e">
        <f>#REF!</f>
        <v>#REF!</v>
      </c>
      <c r="AB305" s="279"/>
      <c r="AC305" s="279"/>
      <c r="AD305" s="279"/>
      <c r="AE305" s="279"/>
      <c r="AF305" s="279"/>
      <c r="AG305" s="279"/>
      <c r="AH305" s="279"/>
      <c r="AI305" s="51"/>
      <c r="AJ305" s="51"/>
      <c r="AK305" s="51"/>
      <c r="AL305" s="51"/>
      <c r="AM305" s="170" t="e">
        <f t="shared" si="139"/>
        <v>#REF!</v>
      </c>
      <c r="AN305" s="170" t="e">
        <f t="shared" si="140"/>
        <v>#REF!</v>
      </c>
      <c r="AO305" s="280">
        <f>AO80</f>
        <v>0</v>
      </c>
      <c r="AP305" s="281">
        <f>AP80</f>
        <v>0</v>
      </c>
      <c r="AQ305" s="281">
        <f>AP305*AO305*1000</f>
        <v>0</v>
      </c>
      <c r="AR305" s="58">
        <f t="shared" si="118"/>
        <v>44113</v>
      </c>
      <c r="AS305" s="212" t="s">
        <v>8</v>
      </c>
      <c r="AT305" s="282"/>
      <c r="AU305" s="282"/>
      <c r="AV305" s="282"/>
      <c r="AW305" s="282"/>
      <c r="AX305" s="282"/>
      <c r="AY305" s="282"/>
      <c r="AZ305" s="282"/>
      <c r="BA305" s="282"/>
      <c r="BB305" s="282"/>
      <c r="BC305" s="282"/>
      <c r="BD305" s="282"/>
      <c r="BE305" s="282" t="e">
        <f>AVERAGE(AT305:BD305)</f>
        <v>#DIV/0!</v>
      </c>
      <c r="BF305" s="282" t="e">
        <f>STDEV(AT305:BD305)</f>
        <v>#DIV/0!</v>
      </c>
      <c r="BG305" s="14" t="e">
        <f>BE305/10^6</f>
        <v>#DIV/0!</v>
      </c>
      <c r="BH305" s="14" t="e">
        <f>BF305/10^6</f>
        <v>#DIV/0!</v>
      </c>
    </row>
    <row r="306" spans="1:77" ht="16" x14ac:dyDescent="0.2">
      <c r="A306" s="85">
        <v>44114</v>
      </c>
      <c r="B306" s="85"/>
      <c r="C306" s="212"/>
      <c r="D306" s="212" t="s">
        <v>8</v>
      </c>
      <c r="E306" s="46" t="e">
        <f t="shared" si="143"/>
        <v>#REF!</v>
      </c>
      <c r="F306" s="412" t="e">
        <f>#REF!</f>
        <v>#REF!</v>
      </c>
      <c r="G306" s="412" t="e">
        <f>#REF!</f>
        <v>#REF!</v>
      </c>
      <c r="H306" s="412" t="e">
        <f>#REF!</f>
        <v>#REF!</v>
      </c>
      <c r="I306" s="412"/>
      <c r="J306" s="412"/>
      <c r="K306" s="412"/>
      <c r="L306" s="412"/>
      <c r="M306" s="412"/>
      <c r="N306" s="412"/>
      <c r="O306" s="413"/>
      <c r="P306" s="409" t="e">
        <f t="shared" si="145"/>
        <v>#REF!</v>
      </c>
      <c r="Q306" s="409" t="e">
        <f t="shared" si="146"/>
        <v>#REF!</v>
      </c>
      <c r="R306" s="410" t="e">
        <f t="shared" si="137"/>
        <v>#REF!</v>
      </c>
      <c r="S306" s="414" t="e">
        <f t="shared" si="144"/>
        <v>#REF!</v>
      </c>
      <c r="T306" s="408" t="e">
        <f t="shared" si="141"/>
        <v>#REF!</v>
      </c>
      <c r="U306" s="408" t="e">
        <f t="shared" si="142"/>
        <v>#REF!</v>
      </c>
      <c r="V306" s="58">
        <f t="shared" si="116"/>
        <v>44114</v>
      </c>
      <c r="W306" s="298" t="s">
        <v>8</v>
      </c>
      <c r="X306" s="272" t="e">
        <f t="shared" si="138"/>
        <v>#REF!</v>
      </c>
      <c r="Y306" s="277" t="e">
        <f>#REF!</f>
        <v>#REF!</v>
      </c>
      <c r="Z306" s="277" t="e">
        <f>#REF!</f>
        <v>#REF!</v>
      </c>
      <c r="AA306" s="277" t="e">
        <f>#REF!</f>
        <v>#REF!</v>
      </c>
      <c r="AB306" s="279"/>
      <c r="AC306" s="279"/>
      <c r="AD306" s="279"/>
      <c r="AE306" s="279"/>
      <c r="AF306" s="279"/>
      <c r="AG306" s="279"/>
      <c r="AH306" s="279"/>
      <c r="AI306" s="51"/>
      <c r="AJ306" s="51"/>
      <c r="AK306" s="51"/>
      <c r="AL306" s="51"/>
      <c r="AM306" s="47" t="e">
        <f t="shared" si="139"/>
        <v>#REF!</v>
      </c>
      <c r="AN306" s="47" t="e">
        <f t="shared" si="140"/>
        <v>#REF!</v>
      </c>
      <c r="AO306" s="280"/>
      <c r="AP306" s="281"/>
      <c r="AQ306" s="281"/>
      <c r="AR306" s="58">
        <f t="shared" si="118"/>
        <v>44114</v>
      </c>
      <c r="AS306" s="212" t="s">
        <v>8</v>
      </c>
      <c r="AT306" s="282"/>
      <c r="AU306" s="282"/>
      <c r="AV306" s="282"/>
      <c r="AW306" s="282"/>
      <c r="AX306" s="282"/>
      <c r="AY306" s="282"/>
      <c r="AZ306" s="282"/>
      <c r="BA306" s="282"/>
      <c r="BB306" s="282"/>
      <c r="BC306" s="282"/>
      <c r="BD306" s="282"/>
      <c r="BE306" s="282"/>
      <c r="BF306" s="282"/>
      <c r="BG306" s="14"/>
      <c r="BH306" s="14"/>
      <c r="BL306" s="12"/>
      <c r="BM306" s="54"/>
      <c r="BN306" s="54"/>
      <c r="BO306" s="318"/>
      <c r="BP306" s="318"/>
      <c r="BQ306" s="318"/>
      <c r="BR306" s="319"/>
      <c r="BS306" s="319"/>
      <c r="BT306" s="319"/>
      <c r="BU306" s="319"/>
      <c r="BV306" s="319"/>
      <c r="BW306" s="319"/>
      <c r="BX306" s="319"/>
      <c r="BY306" s="319"/>
    </row>
    <row r="307" spans="1:77" ht="16" x14ac:dyDescent="0.2">
      <c r="A307" s="85">
        <v>44115</v>
      </c>
      <c r="B307" s="85"/>
      <c r="C307" s="212"/>
      <c r="D307" s="212" t="s">
        <v>8</v>
      </c>
      <c r="E307" s="212" t="e">
        <f t="shared" si="143"/>
        <v>#REF!</v>
      </c>
      <c r="F307" s="412" t="e">
        <f>#REF!</f>
        <v>#REF!</v>
      </c>
      <c r="G307" s="412"/>
      <c r="H307" s="412"/>
      <c r="I307" s="412"/>
      <c r="J307" s="412"/>
      <c r="K307" s="412"/>
      <c r="L307" s="412"/>
      <c r="M307" s="412"/>
      <c r="N307" s="412"/>
      <c r="O307" s="413"/>
      <c r="P307" s="409" t="e">
        <f t="shared" si="145"/>
        <v>#REF!</v>
      </c>
      <c r="Q307" s="409" t="e">
        <f t="shared" si="146"/>
        <v>#REF!</v>
      </c>
      <c r="R307" s="410" t="e">
        <f t="shared" si="137"/>
        <v>#REF!</v>
      </c>
      <c r="S307" s="414" t="e">
        <f t="shared" si="144"/>
        <v>#REF!</v>
      </c>
      <c r="T307" s="408" t="e">
        <f t="shared" si="141"/>
        <v>#REF!</v>
      </c>
      <c r="U307" s="408" t="e">
        <f t="shared" si="142"/>
        <v>#REF!</v>
      </c>
      <c r="V307" s="85">
        <f t="shared" si="116"/>
        <v>44115</v>
      </c>
      <c r="W307" s="297" t="s">
        <v>8</v>
      </c>
      <c r="X307" s="272" t="e">
        <f t="shared" si="138"/>
        <v>#REF!</v>
      </c>
      <c r="Y307" s="277" t="e">
        <f>#REF!</f>
        <v>#REF!</v>
      </c>
      <c r="Z307" s="277" t="e">
        <f>#REF!</f>
        <v>#REF!</v>
      </c>
      <c r="AA307" s="277"/>
      <c r="AB307" s="279"/>
      <c r="AC307" s="279"/>
      <c r="AD307" s="279"/>
      <c r="AE307" s="279"/>
      <c r="AF307" s="279"/>
      <c r="AG307" s="279"/>
      <c r="AH307" s="279"/>
      <c r="AI307" s="51"/>
      <c r="AJ307" s="51"/>
      <c r="AK307" s="51"/>
      <c r="AL307" s="51"/>
      <c r="AM307" s="170" t="e">
        <f t="shared" si="139"/>
        <v>#REF!</v>
      </c>
      <c r="AN307" s="170" t="e">
        <f t="shared" si="140"/>
        <v>#REF!</v>
      </c>
      <c r="AO307" s="280">
        <f>AO82</f>
        <v>0</v>
      </c>
      <c r="AP307" s="281">
        <f>AP82</f>
        <v>0</v>
      </c>
      <c r="AQ307" s="281">
        <f>AP307*AO307*1000</f>
        <v>0</v>
      </c>
      <c r="AR307" s="58">
        <f t="shared" si="118"/>
        <v>44115</v>
      </c>
      <c r="AS307" s="212" t="s">
        <v>8</v>
      </c>
      <c r="AT307" s="282"/>
      <c r="AU307" s="282"/>
      <c r="AV307" s="282"/>
      <c r="AW307" s="282"/>
      <c r="AX307" s="282"/>
      <c r="AY307" s="282"/>
      <c r="AZ307" s="282"/>
      <c r="BA307" s="282"/>
      <c r="BB307" s="282"/>
      <c r="BC307" s="282"/>
      <c r="BD307" s="282"/>
      <c r="BE307" s="282" t="e">
        <f>AVERAGE(AT307:BD307)</f>
        <v>#DIV/0!</v>
      </c>
      <c r="BF307" s="282" t="e">
        <f>STDEV(AT307:BD307)</f>
        <v>#DIV/0!</v>
      </c>
      <c r="BG307" s="14" t="e">
        <f>BE307/10^6</f>
        <v>#DIV/0!</v>
      </c>
      <c r="BH307" s="14" t="e">
        <f>BF307/10^6</f>
        <v>#DIV/0!</v>
      </c>
    </row>
    <row r="308" spans="1:77" ht="16" x14ac:dyDescent="0.2">
      <c r="A308" s="85">
        <v>44116</v>
      </c>
      <c r="B308" s="85"/>
      <c r="C308" s="212"/>
      <c r="D308" s="212" t="s">
        <v>8</v>
      </c>
      <c r="E308" s="46" t="e">
        <f t="shared" si="143"/>
        <v>#REF!</v>
      </c>
      <c r="F308" s="412" t="e">
        <f>#REF!</f>
        <v>#REF!</v>
      </c>
      <c r="G308" s="412" t="e">
        <f>#REF!</f>
        <v>#REF!</v>
      </c>
      <c r="H308" s="412" t="e">
        <f>#REF!</f>
        <v>#REF!</v>
      </c>
      <c r="I308" s="412"/>
      <c r="J308" s="412"/>
      <c r="K308" s="412"/>
      <c r="L308" s="412"/>
      <c r="M308" s="412"/>
      <c r="N308" s="412"/>
      <c r="O308" s="413"/>
      <c r="P308" s="409" t="e">
        <f t="shared" si="145"/>
        <v>#REF!</v>
      </c>
      <c r="Q308" s="409" t="e">
        <f t="shared" si="146"/>
        <v>#REF!</v>
      </c>
      <c r="R308" s="410" t="e">
        <f t="shared" si="137"/>
        <v>#REF!</v>
      </c>
      <c r="S308" s="414" t="e">
        <f t="shared" si="144"/>
        <v>#REF!</v>
      </c>
      <c r="T308" s="408" t="e">
        <f t="shared" si="141"/>
        <v>#REF!</v>
      </c>
      <c r="U308" s="408" t="e">
        <f t="shared" si="142"/>
        <v>#REF!</v>
      </c>
      <c r="V308" s="58">
        <f t="shared" si="116"/>
        <v>44116</v>
      </c>
      <c r="W308" s="298" t="s">
        <v>8</v>
      </c>
      <c r="X308" s="272" t="e">
        <f t="shared" si="138"/>
        <v>#REF!</v>
      </c>
      <c r="Y308" s="277" t="e">
        <f>#REF!</f>
        <v>#REF!</v>
      </c>
      <c r="Z308" s="277" t="e">
        <f>#REF!</f>
        <v>#REF!</v>
      </c>
      <c r="AA308" s="277" t="e">
        <f>#REF!</f>
        <v>#REF!</v>
      </c>
      <c r="AB308" s="279"/>
      <c r="AC308" s="279"/>
      <c r="AD308" s="279"/>
      <c r="AE308" s="279"/>
      <c r="AF308" s="279"/>
      <c r="AG308" s="279"/>
      <c r="AH308" s="279"/>
      <c r="AI308" s="51"/>
      <c r="AJ308" s="51"/>
      <c r="AK308" s="51"/>
      <c r="AL308" s="51"/>
      <c r="AM308" s="47" t="e">
        <f t="shared" si="139"/>
        <v>#REF!</v>
      </c>
      <c r="AN308" s="47" t="e">
        <f t="shared" si="140"/>
        <v>#REF!</v>
      </c>
      <c r="AO308" s="280"/>
      <c r="AP308" s="281"/>
      <c r="AQ308" s="281"/>
      <c r="AR308" s="58">
        <f t="shared" si="118"/>
        <v>44116</v>
      </c>
      <c r="AS308" s="212" t="s">
        <v>8</v>
      </c>
      <c r="AT308" s="282"/>
      <c r="AU308" s="282"/>
      <c r="AV308" s="282"/>
      <c r="AW308" s="282"/>
      <c r="AX308" s="282"/>
      <c r="AY308" s="282"/>
      <c r="AZ308" s="282"/>
      <c r="BA308" s="282"/>
      <c r="BB308" s="282"/>
      <c r="BC308" s="282"/>
      <c r="BD308" s="282"/>
      <c r="BE308" s="282"/>
      <c r="BF308" s="282"/>
      <c r="BG308" s="14"/>
      <c r="BH308" s="14"/>
      <c r="BL308" s="12"/>
      <c r="BM308" s="54"/>
      <c r="BN308" s="54"/>
      <c r="BO308" s="318"/>
      <c r="BP308" s="318"/>
      <c r="BQ308" s="318"/>
      <c r="BR308" s="319"/>
      <c r="BS308" s="319"/>
      <c r="BT308" s="319"/>
      <c r="BU308" s="319"/>
      <c r="BV308" s="319"/>
      <c r="BW308" s="319"/>
      <c r="BX308" s="319"/>
      <c r="BY308" s="319"/>
    </row>
    <row r="309" spans="1:77" ht="16" x14ac:dyDescent="0.2">
      <c r="A309" s="85">
        <v>44117</v>
      </c>
      <c r="B309" s="85"/>
      <c r="C309" s="212"/>
      <c r="D309" s="212" t="s">
        <v>8</v>
      </c>
      <c r="E309" s="212" t="e">
        <f t="shared" si="143"/>
        <v>#REF!</v>
      </c>
      <c r="F309" s="412"/>
      <c r="G309" s="412"/>
      <c r="H309" s="412"/>
      <c r="I309" s="412" t="e">
        <f>#REF!</f>
        <v>#REF!</v>
      </c>
      <c r="J309" s="412" t="e">
        <f>#REF!</f>
        <v>#REF!</v>
      </c>
      <c r="K309" s="412" t="e">
        <f>#REF!</f>
        <v>#REF!</v>
      </c>
      <c r="L309" s="412"/>
      <c r="M309" s="412"/>
      <c r="N309" s="412"/>
      <c r="O309" s="413"/>
      <c r="P309" s="409" t="e">
        <f t="shared" si="145"/>
        <v>#REF!</v>
      </c>
      <c r="Q309" s="409" t="e">
        <f t="shared" si="146"/>
        <v>#REF!</v>
      </c>
      <c r="R309" s="410" t="e">
        <f t="shared" si="137"/>
        <v>#REF!</v>
      </c>
      <c r="S309" s="414" t="e">
        <f t="shared" si="144"/>
        <v>#REF!</v>
      </c>
      <c r="T309" s="408" t="e">
        <f t="shared" si="141"/>
        <v>#REF!</v>
      </c>
      <c r="U309" s="408" t="e">
        <f t="shared" si="142"/>
        <v>#REF!</v>
      </c>
      <c r="V309" s="85">
        <f t="shared" si="116"/>
        <v>44117</v>
      </c>
      <c r="W309" s="297" t="s">
        <v>8</v>
      </c>
      <c r="X309" s="272" t="e">
        <f t="shared" si="138"/>
        <v>#REF!</v>
      </c>
      <c r="Y309" s="277" t="e">
        <f>#REF!</f>
        <v>#REF!</v>
      </c>
      <c r="Z309" s="277" t="e">
        <f>#REF!</f>
        <v>#REF!</v>
      </c>
      <c r="AA309" s="277" t="e">
        <f>#REF!</f>
        <v>#REF!</v>
      </c>
      <c r="AB309" s="279"/>
      <c r="AC309" s="279"/>
      <c r="AD309" s="279"/>
      <c r="AE309" s="279"/>
      <c r="AF309" s="279"/>
      <c r="AG309" s="279"/>
      <c r="AH309" s="279"/>
      <c r="AI309" s="51"/>
      <c r="AJ309" s="51"/>
      <c r="AK309" s="51"/>
      <c r="AL309" s="51"/>
      <c r="AM309" s="170" t="e">
        <f t="shared" si="139"/>
        <v>#REF!</v>
      </c>
      <c r="AN309" s="170" t="e">
        <f t="shared" si="140"/>
        <v>#REF!</v>
      </c>
      <c r="AO309" s="280">
        <f>AO84</f>
        <v>0</v>
      </c>
      <c r="AP309" s="281">
        <f>AP84</f>
        <v>0</v>
      </c>
      <c r="AQ309" s="281">
        <f>AP309*AO309*1000</f>
        <v>0</v>
      </c>
      <c r="AR309" s="58">
        <f t="shared" si="118"/>
        <v>44117</v>
      </c>
      <c r="AS309" s="212" t="s">
        <v>8</v>
      </c>
      <c r="AT309" s="282"/>
      <c r="AU309" s="282"/>
      <c r="AV309" s="282"/>
      <c r="AW309" s="282"/>
      <c r="AX309" s="282"/>
      <c r="AY309" s="282"/>
      <c r="AZ309" s="282"/>
      <c r="BA309" s="282"/>
      <c r="BB309" s="282"/>
      <c r="BC309" s="282"/>
      <c r="BD309" s="282"/>
      <c r="BE309" s="282" t="e">
        <f>AVERAGE(AT309:BD309)</f>
        <v>#DIV/0!</v>
      </c>
      <c r="BF309" s="282" t="e">
        <f>STDEV(AT309:BD309)</f>
        <v>#DIV/0!</v>
      </c>
      <c r="BG309" s="14" t="e">
        <f>BE309/10^6</f>
        <v>#DIV/0!</v>
      </c>
      <c r="BH309" s="14" t="e">
        <f>BF309/10^6</f>
        <v>#DIV/0!</v>
      </c>
    </row>
    <row r="310" spans="1:77" ht="16" x14ac:dyDescent="0.2">
      <c r="A310" s="85">
        <v>44118</v>
      </c>
      <c r="B310" s="85"/>
      <c r="C310" s="212"/>
      <c r="D310" s="212" t="s">
        <v>8</v>
      </c>
      <c r="E310" s="46" t="e">
        <f t="shared" si="143"/>
        <v>#REF!</v>
      </c>
      <c r="F310" s="412" t="e">
        <f>#REF!</f>
        <v>#REF!</v>
      </c>
      <c r="G310" s="412" t="e">
        <f>#REF!</f>
        <v>#REF!</v>
      </c>
      <c r="H310" s="412" t="e">
        <f>#REF!</f>
        <v>#REF!</v>
      </c>
      <c r="I310" s="412"/>
      <c r="J310" s="412"/>
      <c r="K310" s="412"/>
      <c r="L310" s="412"/>
      <c r="M310" s="412"/>
      <c r="N310" s="412"/>
      <c r="O310" s="413"/>
      <c r="P310" s="409" t="e">
        <f t="shared" si="145"/>
        <v>#REF!</v>
      </c>
      <c r="Q310" s="409" t="e">
        <f t="shared" si="146"/>
        <v>#REF!</v>
      </c>
      <c r="R310" s="410" t="e">
        <f t="shared" si="137"/>
        <v>#REF!</v>
      </c>
      <c r="S310" s="414" t="e">
        <f t="shared" si="144"/>
        <v>#REF!</v>
      </c>
      <c r="T310" s="408" t="e">
        <f t="shared" si="141"/>
        <v>#REF!</v>
      </c>
      <c r="U310" s="408" t="e">
        <f t="shared" si="142"/>
        <v>#REF!</v>
      </c>
      <c r="V310" s="58">
        <f t="shared" si="116"/>
        <v>44118</v>
      </c>
      <c r="W310" s="298" t="s">
        <v>8</v>
      </c>
      <c r="X310" s="272" t="e">
        <f t="shared" si="138"/>
        <v>#REF!</v>
      </c>
      <c r="Y310" s="277" t="e">
        <f>#REF!</f>
        <v>#REF!</v>
      </c>
      <c r="Z310" s="277" t="e">
        <f>#REF!</f>
        <v>#REF!</v>
      </c>
      <c r="AA310" s="277" t="e">
        <f>#REF!</f>
        <v>#REF!</v>
      </c>
      <c r="AB310" s="279"/>
      <c r="AC310" s="279"/>
      <c r="AD310" s="279"/>
      <c r="AE310" s="279"/>
      <c r="AF310" s="279"/>
      <c r="AG310" s="279"/>
      <c r="AH310" s="279"/>
      <c r="AI310" s="51"/>
      <c r="AJ310" s="51"/>
      <c r="AK310" s="51"/>
      <c r="AL310" s="51"/>
      <c r="AM310" s="47" t="e">
        <f t="shared" si="139"/>
        <v>#REF!</v>
      </c>
      <c r="AN310" s="47" t="e">
        <f t="shared" si="140"/>
        <v>#REF!</v>
      </c>
      <c r="AO310" s="280"/>
      <c r="AP310" s="281"/>
      <c r="AQ310" s="281"/>
      <c r="AR310" s="58">
        <f t="shared" si="118"/>
        <v>44118</v>
      </c>
      <c r="AS310" s="212" t="s">
        <v>8</v>
      </c>
      <c r="AT310" s="282"/>
      <c r="AU310" s="282"/>
      <c r="AV310" s="282"/>
      <c r="AW310" s="282"/>
      <c r="AX310" s="282"/>
      <c r="AY310" s="282"/>
      <c r="AZ310" s="282"/>
      <c r="BA310" s="282"/>
      <c r="BB310" s="282"/>
      <c r="BC310" s="282"/>
      <c r="BD310" s="282"/>
      <c r="BE310" s="282"/>
      <c r="BF310" s="282"/>
      <c r="BG310" s="14"/>
      <c r="BH310" s="14"/>
      <c r="BL310" s="12"/>
      <c r="BM310" s="54"/>
      <c r="BN310" s="54"/>
      <c r="BO310" s="318"/>
      <c r="BP310" s="318"/>
      <c r="BQ310" s="318"/>
      <c r="BR310" s="319"/>
      <c r="BS310" s="319"/>
      <c r="BT310" s="319"/>
      <c r="BU310" s="319"/>
      <c r="BV310" s="319"/>
      <c r="BW310" s="319"/>
      <c r="BX310" s="319"/>
      <c r="BY310" s="319"/>
    </row>
    <row r="311" spans="1:77" ht="16" x14ac:dyDescent="0.2">
      <c r="A311" s="85">
        <v>44119</v>
      </c>
      <c r="B311" s="85"/>
      <c r="C311" s="212"/>
      <c r="D311" s="212" t="s">
        <v>8</v>
      </c>
      <c r="E311" s="212" t="e">
        <f t="shared" si="143"/>
        <v>#REF!</v>
      </c>
      <c r="F311" s="412" t="e">
        <f>#REF!</f>
        <v>#REF!</v>
      </c>
      <c r="G311" s="412"/>
      <c r="H311" s="412" t="e">
        <f>#REF!</f>
        <v>#REF!</v>
      </c>
      <c r="I311" s="412"/>
      <c r="J311" s="412"/>
      <c r="K311" s="412"/>
      <c r="L311" s="412"/>
      <c r="M311" s="412"/>
      <c r="N311" s="412"/>
      <c r="O311" s="413"/>
      <c r="P311" s="409" t="e">
        <f t="shared" si="145"/>
        <v>#REF!</v>
      </c>
      <c r="Q311" s="409" t="e">
        <f t="shared" si="146"/>
        <v>#REF!</v>
      </c>
      <c r="R311" s="410" t="e">
        <f t="shared" si="137"/>
        <v>#REF!</v>
      </c>
      <c r="S311" s="414" t="e">
        <f t="shared" si="144"/>
        <v>#REF!</v>
      </c>
      <c r="T311" s="408" t="e">
        <f t="shared" si="141"/>
        <v>#REF!</v>
      </c>
      <c r="U311" s="408" t="e">
        <f t="shared" si="142"/>
        <v>#REF!</v>
      </c>
      <c r="V311" s="85">
        <f t="shared" si="116"/>
        <v>44119</v>
      </c>
      <c r="W311" s="297" t="s">
        <v>8</v>
      </c>
      <c r="X311" s="272" t="e">
        <f t="shared" si="138"/>
        <v>#REF!</v>
      </c>
      <c r="Y311" s="277" t="e">
        <f>#REF!</f>
        <v>#REF!</v>
      </c>
      <c r="Z311" s="277"/>
      <c r="AA311" s="277" t="e">
        <f>#REF!</f>
        <v>#REF!</v>
      </c>
      <c r="AB311" s="279"/>
      <c r="AC311" s="279"/>
      <c r="AD311" s="279"/>
      <c r="AE311" s="279"/>
      <c r="AF311" s="279"/>
      <c r="AG311" s="279"/>
      <c r="AH311" s="279"/>
      <c r="AI311" s="51"/>
      <c r="AJ311" s="51"/>
      <c r="AK311" s="51"/>
      <c r="AL311" s="51"/>
      <c r="AM311" s="170" t="e">
        <f t="shared" si="139"/>
        <v>#REF!</v>
      </c>
      <c r="AN311" s="170" t="e">
        <f t="shared" si="140"/>
        <v>#REF!</v>
      </c>
      <c r="AO311" s="280">
        <f>AO86</f>
        <v>0</v>
      </c>
      <c r="AP311" s="281">
        <f>AP86</f>
        <v>0</v>
      </c>
      <c r="AQ311" s="281">
        <f>AP311*AO311*1000</f>
        <v>0</v>
      </c>
      <c r="AR311" s="58">
        <f t="shared" si="118"/>
        <v>44119</v>
      </c>
      <c r="AS311" s="212" t="s">
        <v>8</v>
      </c>
      <c r="AT311" s="282"/>
      <c r="AU311" s="282"/>
      <c r="AV311" s="282"/>
      <c r="AW311" s="282"/>
      <c r="AX311" s="282"/>
      <c r="AY311" s="282"/>
      <c r="AZ311" s="282"/>
      <c r="BA311" s="282"/>
      <c r="BB311" s="282"/>
      <c r="BC311" s="282"/>
      <c r="BD311" s="282"/>
      <c r="BE311" s="282" t="e">
        <f>AVERAGE(AT311:BD311)</f>
        <v>#DIV/0!</v>
      </c>
      <c r="BF311" s="282" t="e">
        <f>STDEV(AT311:BD311)</f>
        <v>#DIV/0!</v>
      </c>
      <c r="BG311" s="14" t="e">
        <f>BE311/10^6</f>
        <v>#DIV/0!</v>
      </c>
      <c r="BH311" s="14" t="e">
        <f>BF311/10^6</f>
        <v>#DIV/0!</v>
      </c>
    </row>
    <row r="312" spans="1:77" ht="16" x14ac:dyDescent="0.2">
      <c r="A312" s="85">
        <v>44120</v>
      </c>
      <c r="B312" s="85"/>
      <c r="C312" s="212"/>
      <c r="D312" s="212" t="s">
        <v>8</v>
      </c>
      <c r="E312" s="46" t="e">
        <f t="shared" si="143"/>
        <v>#REF!</v>
      </c>
      <c r="F312" s="412" t="e">
        <f>#REF!</f>
        <v>#REF!</v>
      </c>
      <c r="G312" s="412" t="e">
        <f>#REF!</f>
        <v>#REF!</v>
      </c>
      <c r="H312" s="412" t="e">
        <f>#REF!</f>
        <v>#REF!</v>
      </c>
      <c r="I312" s="412"/>
      <c r="J312" s="412"/>
      <c r="K312" s="412"/>
      <c r="L312" s="412"/>
      <c r="M312" s="412"/>
      <c r="N312" s="412"/>
      <c r="O312" s="413"/>
      <c r="P312" s="409" t="e">
        <f t="shared" si="145"/>
        <v>#REF!</v>
      </c>
      <c r="Q312" s="409" t="e">
        <f t="shared" si="146"/>
        <v>#REF!</v>
      </c>
      <c r="R312" s="410" t="e">
        <f t="shared" si="137"/>
        <v>#REF!</v>
      </c>
      <c r="S312" s="414" t="e">
        <f t="shared" si="144"/>
        <v>#REF!</v>
      </c>
      <c r="T312" s="408" t="e">
        <f t="shared" ref="T312:T327" si="147">P312*1.3646</f>
        <v>#REF!</v>
      </c>
      <c r="U312" s="408" t="e">
        <f t="shared" ref="U312:U327" si="148">Q312*1.3646</f>
        <v>#REF!</v>
      </c>
      <c r="V312" s="58">
        <f t="shared" si="116"/>
        <v>44120</v>
      </c>
      <c r="W312" s="298" t="s">
        <v>8</v>
      </c>
      <c r="X312" s="272" t="e">
        <f t="shared" si="138"/>
        <v>#REF!</v>
      </c>
      <c r="Y312" s="277" t="e">
        <f>#REF!</f>
        <v>#REF!</v>
      </c>
      <c r="Z312" s="277" t="e">
        <f>#REF!</f>
        <v>#REF!</v>
      </c>
      <c r="AA312" s="277" t="e">
        <f>#REF!</f>
        <v>#REF!</v>
      </c>
      <c r="AB312" s="279"/>
      <c r="AC312" s="279"/>
      <c r="AD312" s="279"/>
      <c r="AE312" s="279"/>
      <c r="AF312" s="279"/>
      <c r="AG312" s="279"/>
      <c r="AH312" s="279"/>
      <c r="AI312" s="51"/>
      <c r="AJ312" s="51"/>
      <c r="AK312" s="51"/>
      <c r="AL312" s="51"/>
      <c r="AM312" s="47" t="e">
        <f t="shared" si="139"/>
        <v>#REF!</v>
      </c>
      <c r="AN312" s="47" t="e">
        <f t="shared" si="140"/>
        <v>#REF!</v>
      </c>
      <c r="AO312" s="280"/>
      <c r="AP312" s="281"/>
      <c r="AQ312" s="281"/>
      <c r="AR312" s="58">
        <f t="shared" si="118"/>
        <v>44120</v>
      </c>
      <c r="AS312" s="212" t="s">
        <v>8</v>
      </c>
      <c r="AT312" s="282"/>
      <c r="AU312" s="282"/>
      <c r="AV312" s="282"/>
      <c r="AW312" s="282"/>
      <c r="AX312" s="282"/>
      <c r="AY312" s="282"/>
      <c r="AZ312" s="282"/>
      <c r="BA312" s="282"/>
      <c r="BB312" s="282"/>
      <c r="BC312" s="282"/>
      <c r="BD312" s="282"/>
      <c r="BE312" s="282"/>
      <c r="BF312" s="282"/>
      <c r="BG312" s="14"/>
      <c r="BH312" s="14"/>
      <c r="BL312" s="12"/>
      <c r="BM312" s="54"/>
      <c r="BN312" s="54"/>
      <c r="BO312" s="318"/>
      <c r="BP312" s="318"/>
      <c r="BQ312" s="318"/>
      <c r="BR312" s="319"/>
      <c r="BS312" s="319"/>
      <c r="BT312" s="319"/>
      <c r="BU312" s="319"/>
      <c r="BV312" s="319"/>
      <c r="BW312" s="319"/>
      <c r="BX312" s="319"/>
      <c r="BY312" s="319"/>
    </row>
    <row r="313" spans="1:77" ht="16" x14ac:dyDescent="0.2">
      <c r="A313" s="85">
        <v>44121</v>
      </c>
      <c r="B313" s="85"/>
      <c r="C313" s="212"/>
      <c r="D313" s="212" t="s">
        <v>8</v>
      </c>
      <c r="E313" s="212" t="e">
        <f t="shared" si="143"/>
        <v>#REF!</v>
      </c>
      <c r="F313" s="412" t="e">
        <f>#REF!</f>
        <v>#REF!</v>
      </c>
      <c r="G313" s="412" t="e">
        <f>#REF!</f>
        <v>#REF!</v>
      </c>
      <c r="H313" s="412" t="e">
        <f>#REF!</f>
        <v>#REF!</v>
      </c>
      <c r="I313" s="412"/>
      <c r="J313" s="412"/>
      <c r="K313" s="412"/>
      <c r="L313" s="412"/>
      <c r="M313" s="412"/>
      <c r="N313" s="412"/>
      <c r="O313" s="413"/>
      <c r="P313" s="409" t="e">
        <f t="shared" si="145"/>
        <v>#REF!</v>
      </c>
      <c r="Q313" s="409" t="e">
        <f t="shared" si="146"/>
        <v>#REF!</v>
      </c>
      <c r="R313" s="410" t="e">
        <f t="shared" si="137"/>
        <v>#REF!</v>
      </c>
      <c r="S313" s="414" t="e">
        <f t="shared" si="144"/>
        <v>#REF!</v>
      </c>
      <c r="T313" s="408" t="e">
        <f t="shared" si="147"/>
        <v>#REF!</v>
      </c>
      <c r="U313" s="408" t="e">
        <f t="shared" si="148"/>
        <v>#REF!</v>
      </c>
      <c r="V313" s="85">
        <f t="shared" si="116"/>
        <v>44121</v>
      </c>
      <c r="W313" s="297" t="s">
        <v>8</v>
      </c>
      <c r="X313" s="272" t="e">
        <f t="shared" si="138"/>
        <v>#REF!</v>
      </c>
      <c r="Y313" s="277" t="e">
        <f>#REF!</f>
        <v>#REF!</v>
      </c>
      <c r="Z313" s="277" t="e">
        <f>#REF!</f>
        <v>#REF!</v>
      </c>
      <c r="AA313" s="277" t="e">
        <f>#REF!</f>
        <v>#REF!</v>
      </c>
      <c r="AB313" s="279"/>
      <c r="AC313" s="279"/>
      <c r="AD313" s="279"/>
      <c r="AE313" s="279"/>
      <c r="AF313" s="279"/>
      <c r="AG313" s="279"/>
      <c r="AH313" s="279"/>
      <c r="AI313" s="51"/>
      <c r="AJ313" s="51"/>
      <c r="AK313" s="51"/>
      <c r="AL313" s="51"/>
      <c r="AM313" s="170" t="e">
        <f t="shared" si="139"/>
        <v>#REF!</v>
      </c>
      <c r="AN313" s="170" t="e">
        <f t="shared" si="140"/>
        <v>#REF!</v>
      </c>
      <c r="AO313" s="280">
        <f>AO88</f>
        <v>0</v>
      </c>
      <c r="AP313" s="281">
        <f>AP88</f>
        <v>0</v>
      </c>
      <c r="AQ313" s="281">
        <f>AP313*AO313*1000</f>
        <v>0</v>
      </c>
      <c r="AR313" s="58">
        <f t="shared" si="118"/>
        <v>44121</v>
      </c>
      <c r="AS313" s="212" t="s">
        <v>8</v>
      </c>
      <c r="AT313" s="282"/>
      <c r="AU313" s="282"/>
      <c r="AV313" s="282"/>
      <c r="AW313" s="282"/>
      <c r="AX313" s="282"/>
      <c r="AY313" s="282"/>
      <c r="AZ313" s="282"/>
      <c r="BA313" s="282"/>
      <c r="BB313" s="282"/>
      <c r="BC313" s="282"/>
      <c r="BD313" s="282"/>
      <c r="BE313" s="282" t="e">
        <f>AVERAGE(AT313:BD313)</f>
        <v>#DIV/0!</v>
      </c>
      <c r="BF313" s="282" t="e">
        <f>STDEV(AT313:BD313)</f>
        <v>#DIV/0!</v>
      </c>
      <c r="BG313" s="14" t="e">
        <f>BE313/10^6</f>
        <v>#DIV/0!</v>
      </c>
      <c r="BH313" s="14" t="e">
        <f>BF313/10^6</f>
        <v>#DIV/0!</v>
      </c>
    </row>
    <row r="314" spans="1:77" ht="16" x14ac:dyDescent="0.2">
      <c r="A314" s="85">
        <v>44122</v>
      </c>
      <c r="B314" s="85"/>
      <c r="C314" s="212"/>
      <c r="D314" s="212" t="s">
        <v>8</v>
      </c>
      <c r="E314" s="46" t="e">
        <f t="shared" si="143"/>
        <v>#REF!</v>
      </c>
      <c r="F314" s="412" t="e">
        <f>#REF!</f>
        <v>#REF!</v>
      </c>
      <c r="G314" s="412" t="e">
        <f>#REF!</f>
        <v>#REF!</v>
      </c>
      <c r="H314" s="412" t="e">
        <f>#REF!</f>
        <v>#REF!</v>
      </c>
      <c r="I314" s="412"/>
      <c r="J314" s="412"/>
      <c r="K314" s="412"/>
      <c r="L314" s="412"/>
      <c r="M314" s="412"/>
      <c r="N314" s="412"/>
      <c r="O314" s="413"/>
      <c r="P314" s="409" t="e">
        <f t="shared" si="145"/>
        <v>#REF!</v>
      </c>
      <c r="Q314" s="409" t="e">
        <f t="shared" si="146"/>
        <v>#REF!</v>
      </c>
      <c r="R314" s="410" t="e">
        <f t="shared" si="137"/>
        <v>#REF!</v>
      </c>
      <c r="S314" s="414" t="e">
        <f t="shared" si="144"/>
        <v>#REF!</v>
      </c>
      <c r="T314" s="408" t="e">
        <f t="shared" si="147"/>
        <v>#REF!</v>
      </c>
      <c r="U314" s="408" t="e">
        <f t="shared" si="148"/>
        <v>#REF!</v>
      </c>
      <c r="V314" s="58">
        <f t="shared" si="116"/>
        <v>44122</v>
      </c>
      <c r="W314" s="298" t="s">
        <v>8</v>
      </c>
      <c r="X314" s="272" t="e">
        <f t="shared" si="138"/>
        <v>#REF!</v>
      </c>
      <c r="Y314" s="277" t="e">
        <f>#REF!</f>
        <v>#REF!</v>
      </c>
      <c r="Z314" s="277" t="e">
        <f>#REF!</f>
        <v>#REF!</v>
      </c>
      <c r="AA314" s="277" t="e">
        <f>#REF!</f>
        <v>#REF!</v>
      </c>
      <c r="AB314" s="279"/>
      <c r="AC314" s="279"/>
      <c r="AD314" s="279"/>
      <c r="AE314" s="279"/>
      <c r="AF314" s="279"/>
      <c r="AG314" s="279"/>
      <c r="AH314" s="279"/>
      <c r="AI314" s="51"/>
      <c r="AJ314" s="51"/>
      <c r="AK314" s="51"/>
      <c r="AL314" s="51"/>
      <c r="AM314" s="47" t="e">
        <f t="shared" si="139"/>
        <v>#REF!</v>
      </c>
      <c r="AN314" s="47" t="e">
        <f t="shared" si="140"/>
        <v>#REF!</v>
      </c>
      <c r="AO314" s="280"/>
      <c r="AP314" s="281"/>
      <c r="AQ314" s="281"/>
      <c r="AR314" s="58">
        <f t="shared" si="118"/>
        <v>44122</v>
      </c>
      <c r="AS314" s="212" t="s">
        <v>8</v>
      </c>
      <c r="AT314" s="282"/>
      <c r="AU314" s="282"/>
      <c r="AV314" s="282"/>
      <c r="AW314" s="282"/>
      <c r="AX314" s="282"/>
      <c r="AY314" s="282"/>
      <c r="AZ314" s="282"/>
      <c r="BA314" s="282"/>
      <c r="BB314" s="282"/>
      <c r="BC314" s="282"/>
      <c r="BD314" s="282"/>
      <c r="BE314" s="282"/>
      <c r="BF314" s="282"/>
      <c r="BG314" s="14"/>
      <c r="BH314" s="14"/>
      <c r="BL314" s="12"/>
      <c r="BM314" s="54"/>
      <c r="BN314" s="54"/>
      <c r="BO314" s="318"/>
      <c r="BP314" s="318"/>
      <c r="BQ314" s="318"/>
      <c r="BR314" s="319"/>
      <c r="BS314" s="319"/>
      <c r="BT314" s="319"/>
      <c r="BU314" s="319"/>
      <c r="BV314" s="319"/>
      <c r="BW314" s="319"/>
      <c r="BX314" s="319"/>
      <c r="BY314" s="319"/>
    </row>
    <row r="315" spans="1:77" ht="16" x14ac:dyDescent="0.2">
      <c r="A315" s="85">
        <v>44123</v>
      </c>
      <c r="B315" s="85"/>
      <c r="C315" s="212"/>
      <c r="D315" s="212" t="s">
        <v>8</v>
      </c>
      <c r="E315" s="212" t="e">
        <f t="shared" si="143"/>
        <v>#REF!</v>
      </c>
      <c r="F315" s="412" t="e">
        <f>#REF!</f>
        <v>#REF!</v>
      </c>
      <c r="G315" s="412" t="e">
        <f>#REF!</f>
        <v>#REF!</v>
      </c>
      <c r="H315" s="412" t="e">
        <f>#REF!</f>
        <v>#REF!</v>
      </c>
      <c r="I315" s="412"/>
      <c r="J315" s="412"/>
      <c r="K315" s="412"/>
      <c r="L315" s="412"/>
      <c r="M315" s="412"/>
      <c r="N315" s="412"/>
      <c r="O315" s="413"/>
      <c r="P315" s="409" t="e">
        <f t="shared" si="145"/>
        <v>#REF!</v>
      </c>
      <c r="Q315" s="409" t="e">
        <f t="shared" si="146"/>
        <v>#REF!</v>
      </c>
      <c r="R315" s="410" t="e">
        <f t="shared" si="137"/>
        <v>#REF!</v>
      </c>
      <c r="S315" s="414" t="e">
        <f t="shared" si="144"/>
        <v>#REF!</v>
      </c>
      <c r="T315" s="408" t="e">
        <f t="shared" si="147"/>
        <v>#REF!</v>
      </c>
      <c r="U315" s="408" t="e">
        <f t="shared" si="148"/>
        <v>#REF!</v>
      </c>
      <c r="V315" s="85">
        <f t="shared" si="116"/>
        <v>44123</v>
      </c>
      <c r="W315" s="297" t="s">
        <v>8</v>
      </c>
      <c r="X315" s="272" t="e">
        <f t="shared" si="138"/>
        <v>#REF!</v>
      </c>
      <c r="Y315" s="277" t="e">
        <f>#REF!</f>
        <v>#REF!</v>
      </c>
      <c r="Z315" s="277" t="e">
        <f>#REF!</f>
        <v>#REF!</v>
      </c>
      <c r="AA315" s="277" t="e">
        <f>#REF!</f>
        <v>#REF!</v>
      </c>
      <c r="AB315" s="279"/>
      <c r="AC315" s="279"/>
      <c r="AD315" s="279"/>
      <c r="AE315" s="279"/>
      <c r="AF315" s="279"/>
      <c r="AG315" s="279"/>
      <c r="AH315" s="279"/>
      <c r="AI315" s="51"/>
      <c r="AJ315" s="51"/>
      <c r="AK315" s="51"/>
      <c r="AL315" s="51"/>
      <c r="AM315" s="170" t="e">
        <f t="shared" si="139"/>
        <v>#REF!</v>
      </c>
      <c r="AN315" s="170" t="e">
        <f t="shared" si="140"/>
        <v>#REF!</v>
      </c>
      <c r="AO315" s="280">
        <f>AO90</f>
        <v>0</v>
      </c>
      <c r="AP315" s="281">
        <f>AP90</f>
        <v>0</v>
      </c>
      <c r="AQ315" s="281">
        <f>AP315*AO315*1000</f>
        <v>0</v>
      </c>
      <c r="AR315" s="58">
        <f t="shared" si="118"/>
        <v>44123</v>
      </c>
      <c r="AS315" s="212" t="s">
        <v>8</v>
      </c>
      <c r="AT315" s="282"/>
      <c r="AU315" s="282"/>
      <c r="AV315" s="282"/>
      <c r="AW315" s="282"/>
      <c r="AX315" s="282"/>
      <c r="AY315" s="282"/>
      <c r="AZ315" s="282"/>
      <c r="BA315" s="282"/>
      <c r="BB315" s="282"/>
      <c r="BC315" s="282"/>
      <c r="BD315" s="282"/>
      <c r="BE315" s="282" t="e">
        <f>AVERAGE(AT315:BD315)</f>
        <v>#DIV/0!</v>
      </c>
      <c r="BF315" s="282" t="e">
        <f>STDEV(AT315:BD315)</f>
        <v>#DIV/0!</v>
      </c>
      <c r="BG315" s="14" t="e">
        <f>BE315/10^6</f>
        <v>#DIV/0!</v>
      </c>
      <c r="BH315" s="14" t="e">
        <f>BF315/10^6</f>
        <v>#DIV/0!</v>
      </c>
    </row>
    <row r="316" spans="1:77" ht="16" x14ac:dyDescent="0.2">
      <c r="A316" s="85">
        <v>44124</v>
      </c>
      <c r="B316" s="85"/>
      <c r="C316" s="212"/>
      <c r="D316" s="212" t="s">
        <v>8</v>
      </c>
      <c r="E316" s="46" t="e">
        <f t="shared" si="143"/>
        <v>#REF!</v>
      </c>
      <c r="F316" s="412" t="e">
        <f>#REF!</f>
        <v>#REF!</v>
      </c>
      <c r="G316" s="412" t="e">
        <f>#REF!</f>
        <v>#REF!</v>
      </c>
      <c r="H316" s="412" t="e">
        <f>#REF!</f>
        <v>#REF!</v>
      </c>
      <c r="I316" s="412"/>
      <c r="J316" s="412"/>
      <c r="K316" s="412"/>
      <c r="L316" s="412"/>
      <c r="M316" s="412"/>
      <c r="N316" s="412"/>
      <c r="O316" s="413"/>
      <c r="P316" s="409" t="e">
        <f t="shared" si="145"/>
        <v>#REF!</v>
      </c>
      <c r="Q316" s="409" t="e">
        <f t="shared" si="146"/>
        <v>#REF!</v>
      </c>
      <c r="R316" s="410" t="e">
        <f t="shared" si="137"/>
        <v>#REF!</v>
      </c>
      <c r="S316" s="414" t="e">
        <f t="shared" si="144"/>
        <v>#REF!</v>
      </c>
      <c r="T316" s="408" t="e">
        <f t="shared" si="147"/>
        <v>#REF!</v>
      </c>
      <c r="U316" s="408" t="e">
        <f t="shared" si="148"/>
        <v>#REF!</v>
      </c>
      <c r="V316" s="58">
        <f t="shared" si="116"/>
        <v>44124</v>
      </c>
      <c r="W316" s="298" t="s">
        <v>8</v>
      </c>
      <c r="X316" s="272" t="e">
        <f t="shared" si="138"/>
        <v>#REF!</v>
      </c>
      <c r="Y316" s="277" t="e">
        <f>#REF!</f>
        <v>#REF!</v>
      </c>
      <c r="Z316" s="277" t="e">
        <f>#REF!</f>
        <v>#REF!</v>
      </c>
      <c r="AA316" s="277" t="e">
        <f>#REF!</f>
        <v>#REF!</v>
      </c>
      <c r="AB316" s="279"/>
      <c r="AC316" s="279"/>
      <c r="AD316" s="279"/>
      <c r="AE316" s="279"/>
      <c r="AF316" s="279"/>
      <c r="AG316" s="279"/>
      <c r="AH316" s="279"/>
      <c r="AI316" s="51"/>
      <c r="AJ316" s="51"/>
      <c r="AK316" s="51"/>
      <c r="AL316" s="51"/>
      <c r="AM316" s="47" t="e">
        <f t="shared" si="139"/>
        <v>#REF!</v>
      </c>
      <c r="AN316" s="47" t="e">
        <f t="shared" si="140"/>
        <v>#REF!</v>
      </c>
      <c r="AO316" s="280"/>
      <c r="AP316" s="281"/>
      <c r="AQ316" s="281"/>
      <c r="AR316" s="58">
        <f t="shared" si="118"/>
        <v>44124</v>
      </c>
      <c r="AS316" s="212" t="s">
        <v>8</v>
      </c>
      <c r="AT316" s="282"/>
      <c r="AU316" s="282"/>
      <c r="AV316" s="282"/>
      <c r="AW316" s="282"/>
      <c r="AX316" s="282"/>
      <c r="AY316" s="282"/>
      <c r="AZ316" s="282"/>
      <c r="BA316" s="282"/>
      <c r="BB316" s="282"/>
      <c r="BC316" s="282"/>
      <c r="BD316" s="282"/>
      <c r="BE316" s="282"/>
      <c r="BF316" s="282"/>
      <c r="BG316" s="14"/>
      <c r="BH316" s="14"/>
      <c r="BL316" s="12"/>
      <c r="BM316" s="54"/>
      <c r="BN316" s="54"/>
      <c r="BO316" s="318"/>
      <c r="BP316" s="318"/>
      <c r="BQ316" s="318"/>
      <c r="BR316" s="319"/>
      <c r="BS316" s="319"/>
      <c r="BT316" s="319"/>
      <c r="BU316" s="319"/>
      <c r="BV316" s="319"/>
      <c r="BW316" s="319"/>
      <c r="BX316" s="319"/>
      <c r="BY316" s="319"/>
    </row>
    <row r="317" spans="1:77" ht="16" x14ac:dyDescent="0.2">
      <c r="A317" s="85">
        <v>44125</v>
      </c>
      <c r="B317" s="85"/>
      <c r="C317" s="212"/>
      <c r="D317" s="212" t="s">
        <v>8</v>
      </c>
      <c r="E317" s="212" t="e">
        <f t="shared" si="143"/>
        <v>#REF!</v>
      </c>
      <c r="F317" s="412" t="e">
        <f>#REF!</f>
        <v>#REF!</v>
      </c>
      <c r="G317" s="412"/>
      <c r="H317" s="412" t="e">
        <f>#REF!</f>
        <v>#REF!</v>
      </c>
      <c r="I317" s="412"/>
      <c r="J317" s="412"/>
      <c r="K317" s="412"/>
      <c r="L317" s="412"/>
      <c r="M317" s="412"/>
      <c r="N317" s="412"/>
      <c r="O317" s="413"/>
      <c r="P317" s="409" t="e">
        <f t="shared" si="145"/>
        <v>#REF!</v>
      </c>
      <c r="Q317" s="409" t="e">
        <f t="shared" si="146"/>
        <v>#REF!</v>
      </c>
      <c r="R317" s="410" t="e">
        <f t="shared" si="137"/>
        <v>#REF!</v>
      </c>
      <c r="S317" s="414" t="e">
        <f t="shared" si="144"/>
        <v>#REF!</v>
      </c>
      <c r="T317" s="408" t="e">
        <f t="shared" si="147"/>
        <v>#REF!</v>
      </c>
      <c r="U317" s="408" t="e">
        <f t="shared" si="148"/>
        <v>#REF!</v>
      </c>
      <c r="V317" s="85">
        <f t="shared" si="116"/>
        <v>44125</v>
      </c>
      <c r="W317" s="297" t="s">
        <v>8</v>
      </c>
      <c r="X317" s="272" t="e">
        <f t="shared" si="138"/>
        <v>#REF!</v>
      </c>
      <c r="Y317" s="277" t="e">
        <f>#REF!</f>
        <v>#REF!</v>
      </c>
      <c r="Z317" s="277"/>
      <c r="AA317" s="277" t="e">
        <f>#REF!</f>
        <v>#REF!</v>
      </c>
      <c r="AB317" s="279"/>
      <c r="AC317" s="279"/>
      <c r="AD317" s="279"/>
      <c r="AE317" s="279"/>
      <c r="AF317" s="279"/>
      <c r="AG317" s="279"/>
      <c r="AH317" s="279"/>
      <c r="AI317" s="51"/>
      <c r="AJ317" s="51"/>
      <c r="AK317" s="51"/>
      <c r="AL317" s="51"/>
      <c r="AM317" s="170" t="e">
        <f t="shared" si="139"/>
        <v>#REF!</v>
      </c>
      <c r="AN317" s="170" t="e">
        <f t="shared" si="140"/>
        <v>#REF!</v>
      </c>
      <c r="AO317" s="280">
        <f>AO92</f>
        <v>0</v>
      </c>
      <c r="AP317" s="281">
        <f>AP92</f>
        <v>0</v>
      </c>
      <c r="AQ317" s="281">
        <f>AP317*AO317*1000</f>
        <v>0</v>
      </c>
      <c r="AR317" s="58">
        <f t="shared" si="118"/>
        <v>44125</v>
      </c>
      <c r="AS317" s="212" t="s">
        <v>8</v>
      </c>
      <c r="AT317" s="282"/>
      <c r="AU317" s="282"/>
      <c r="AV317" s="282"/>
      <c r="AW317" s="282"/>
      <c r="AX317" s="282"/>
      <c r="AY317" s="282"/>
      <c r="AZ317" s="282"/>
      <c r="BA317" s="282"/>
      <c r="BB317" s="282"/>
      <c r="BC317" s="282"/>
      <c r="BD317" s="282"/>
      <c r="BE317" s="282" t="e">
        <f>AVERAGE(AT317:BD317)</f>
        <v>#DIV/0!</v>
      </c>
      <c r="BF317" s="282" t="e">
        <f>STDEV(AT317:BD317)</f>
        <v>#DIV/0!</v>
      </c>
      <c r="BG317" s="14" t="e">
        <f>BE317/10^6</f>
        <v>#DIV/0!</v>
      </c>
      <c r="BH317" s="14" t="e">
        <f>BF317/10^6</f>
        <v>#DIV/0!</v>
      </c>
    </row>
    <row r="318" spans="1:77" ht="16" x14ac:dyDescent="0.2">
      <c r="A318" s="85">
        <v>44126</v>
      </c>
      <c r="B318" s="85"/>
      <c r="C318" s="212"/>
      <c r="D318" s="212" t="s">
        <v>8</v>
      </c>
      <c r="E318" s="46" t="e">
        <f t="shared" si="143"/>
        <v>#REF!</v>
      </c>
      <c r="F318" s="412" t="e">
        <f>#REF!</f>
        <v>#REF!</v>
      </c>
      <c r="G318" s="412" t="e">
        <f>#REF!</f>
        <v>#REF!</v>
      </c>
      <c r="H318" s="412" t="e">
        <f>#REF!</f>
        <v>#REF!</v>
      </c>
      <c r="I318" s="412"/>
      <c r="J318" s="412"/>
      <c r="K318" s="412"/>
      <c r="L318" s="412"/>
      <c r="M318" s="412"/>
      <c r="N318" s="412"/>
      <c r="O318" s="413"/>
      <c r="P318" s="409" t="e">
        <f t="shared" si="145"/>
        <v>#REF!</v>
      </c>
      <c r="Q318" s="409" t="e">
        <f t="shared" si="146"/>
        <v>#REF!</v>
      </c>
      <c r="R318" s="410" t="e">
        <f t="shared" si="137"/>
        <v>#REF!</v>
      </c>
      <c r="S318" s="414" t="e">
        <f t="shared" si="144"/>
        <v>#REF!</v>
      </c>
      <c r="T318" s="408" t="e">
        <f t="shared" si="147"/>
        <v>#REF!</v>
      </c>
      <c r="U318" s="408" t="e">
        <f t="shared" si="148"/>
        <v>#REF!</v>
      </c>
      <c r="V318" s="58">
        <f t="shared" ref="V318:V381" si="149">A318</f>
        <v>44126</v>
      </c>
      <c r="W318" s="298" t="s">
        <v>8</v>
      </c>
      <c r="X318" s="272" t="e">
        <f t="shared" si="138"/>
        <v>#REF!</v>
      </c>
      <c r="Y318" s="277" t="e">
        <f>#REF!</f>
        <v>#REF!</v>
      </c>
      <c r="Z318" s="277" t="e">
        <f>#REF!</f>
        <v>#REF!</v>
      </c>
      <c r="AA318" s="277" t="e">
        <f>#REF!</f>
        <v>#REF!</v>
      </c>
      <c r="AB318" s="279"/>
      <c r="AC318" s="279"/>
      <c r="AD318" s="279"/>
      <c r="AE318" s="279"/>
      <c r="AF318" s="279"/>
      <c r="AG318" s="279"/>
      <c r="AH318" s="279"/>
      <c r="AI318" s="51"/>
      <c r="AJ318" s="51"/>
      <c r="AK318" s="51"/>
      <c r="AL318" s="51"/>
      <c r="AM318" s="47" t="e">
        <f t="shared" si="139"/>
        <v>#REF!</v>
      </c>
      <c r="AN318" s="47" t="e">
        <f t="shared" si="140"/>
        <v>#REF!</v>
      </c>
      <c r="AO318" s="280"/>
      <c r="AP318" s="281"/>
      <c r="AQ318" s="281"/>
      <c r="AR318" s="58">
        <f t="shared" ref="AR318:AR381" si="150">A318</f>
        <v>44126</v>
      </c>
      <c r="AS318" s="212" t="s">
        <v>8</v>
      </c>
      <c r="AT318" s="282"/>
      <c r="AU318" s="282"/>
      <c r="AV318" s="282"/>
      <c r="AW318" s="282"/>
      <c r="AX318" s="282"/>
      <c r="AY318" s="282"/>
      <c r="AZ318" s="282"/>
      <c r="BA318" s="282"/>
      <c r="BB318" s="282"/>
      <c r="BC318" s="282"/>
      <c r="BD318" s="282"/>
      <c r="BE318" s="282"/>
      <c r="BF318" s="282"/>
      <c r="BG318" s="14"/>
      <c r="BH318" s="14"/>
      <c r="BL318" s="12"/>
      <c r="BM318" s="54"/>
      <c r="BN318" s="54"/>
      <c r="BO318" s="318"/>
      <c r="BP318" s="318"/>
      <c r="BQ318" s="318"/>
      <c r="BR318" s="319"/>
      <c r="BS318" s="319"/>
      <c r="BT318" s="319"/>
      <c r="BU318" s="319"/>
      <c r="BV318" s="319"/>
      <c r="BW318" s="319"/>
      <c r="BX318" s="319"/>
      <c r="BY318" s="319"/>
    </row>
    <row r="319" spans="1:77" ht="16" x14ac:dyDescent="0.2">
      <c r="A319" s="85">
        <v>44127</v>
      </c>
      <c r="B319" s="85"/>
      <c r="C319" s="212"/>
      <c r="D319" s="212" t="s">
        <v>8</v>
      </c>
      <c r="E319" s="212" t="e">
        <f t="shared" si="143"/>
        <v>#REF!</v>
      </c>
      <c r="F319" s="412" t="e">
        <f>#REF!</f>
        <v>#REF!</v>
      </c>
      <c r="G319" s="412" t="e">
        <f>#REF!</f>
        <v>#REF!</v>
      </c>
      <c r="H319" s="412" t="e">
        <f>#REF!</f>
        <v>#REF!</v>
      </c>
      <c r="I319" s="412"/>
      <c r="J319" s="412"/>
      <c r="K319" s="412"/>
      <c r="L319" s="412"/>
      <c r="M319" s="412"/>
      <c r="N319" s="412"/>
      <c r="O319" s="413"/>
      <c r="P319" s="409" t="e">
        <f t="shared" si="145"/>
        <v>#REF!</v>
      </c>
      <c r="Q319" s="409" t="e">
        <f t="shared" si="146"/>
        <v>#REF!</v>
      </c>
      <c r="R319" s="410" t="e">
        <f t="shared" si="137"/>
        <v>#REF!</v>
      </c>
      <c r="S319" s="414" t="e">
        <f t="shared" si="144"/>
        <v>#REF!</v>
      </c>
      <c r="T319" s="408" t="e">
        <f t="shared" si="147"/>
        <v>#REF!</v>
      </c>
      <c r="U319" s="408" t="e">
        <f t="shared" si="148"/>
        <v>#REF!</v>
      </c>
      <c r="V319" s="85">
        <f t="shared" si="149"/>
        <v>44127</v>
      </c>
      <c r="W319" s="297" t="s">
        <v>8</v>
      </c>
      <c r="X319" s="272" t="e">
        <f t="shared" si="138"/>
        <v>#REF!</v>
      </c>
      <c r="Y319" s="277" t="e">
        <f>#REF!</f>
        <v>#REF!</v>
      </c>
      <c r="Z319" s="277" t="e">
        <f>#REF!</f>
        <v>#REF!</v>
      </c>
      <c r="AA319" s="277" t="e">
        <f>#REF!</f>
        <v>#REF!</v>
      </c>
      <c r="AB319" s="279"/>
      <c r="AC319" s="279"/>
      <c r="AD319" s="279"/>
      <c r="AE319" s="279"/>
      <c r="AF319" s="279"/>
      <c r="AG319" s="279"/>
      <c r="AH319" s="279"/>
      <c r="AI319" s="51"/>
      <c r="AJ319" s="51"/>
      <c r="AK319" s="51"/>
      <c r="AL319" s="51"/>
      <c r="AM319" s="170" t="e">
        <f t="shared" si="139"/>
        <v>#REF!</v>
      </c>
      <c r="AN319" s="170" t="e">
        <f t="shared" si="140"/>
        <v>#REF!</v>
      </c>
      <c r="AO319" s="280">
        <f>AO94</f>
        <v>0</v>
      </c>
      <c r="AP319" s="281">
        <f>AP94</f>
        <v>0</v>
      </c>
      <c r="AQ319" s="281">
        <f>AP319*AO319*1000</f>
        <v>0</v>
      </c>
      <c r="AR319" s="58">
        <f t="shared" si="150"/>
        <v>44127</v>
      </c>
      <c r="AS319" s="212" t="s">
        <v>8</v>
      </c>
      <c r="AT319" s="282"/>
      <c r="AU319" s="282"/>
      <c r="AV319" s="282"/>
      <c r="AW319" s="282"/>
      <c r="AX319" s="282"/>
      <c r="AY319" s="282"/>
      <c r="AZ319" s="282"/>
      <c r="BA319" s="282"/>
      <c r="BB319" s="282"/>
      <c r="BC319" s="282"/>
      <c r="BD319" s="282"/>
      <c r="BE319" s="282" t="e">
        <f>AVERAGE(AT319:BD319)</f>
        <v>#DIV/0!</v>
      </c>
      <c r="BF319" s="282" t="e">
        <f>STDEV(AT319:BD319)</f>
        <v>#DIV/0!</v>
      </c>
      <c r="BG319" s="14" t="e">
        <f>BE319/10^6</f>
        <v>#DIV/0!</v>
      </c>
      <c r="BH319" s="14" t="e">
        <f>BF319/10^6</f>
        <v>#DIV/0!</v>
      </c>
    </row>
    <row r="320" spans="1:77" ht="16" x14ac:dyDescent="0.2">
      <c r="A320" s="85">
        <v>44128</v>
      </c>
      <c r="B320" s="85"/>
      <c r="C320" s="212"/>
      <c r="D320" s="212" t="s">
        <v>8</v>
      </c>
      <c r="E320" s="46" t="e">
        <f t="shared" si="143"/>
        <v>#REF!</v>
      </c>
      <c r="F320" s="412" t="e">
        <f>#REF!</f>
        <v>#REF!</v>
      </c>
      <c r="G320" s="412" t="e">
        <f>#REF!</f>
        <v>#REF!</v>
      </c>
      <c r="H320" s="412" t="e">
        <f>#REF!</f>
        <v>#REF!</v>
      </c>
      <c r="I320" s="412"/>
      <c r="J320" s="412"/>
      <c r="K320" s="412"/>
      <c r="L320" s="412"/>
      <c r="M320" s="412"/>
      <c r="N320" s="412"/>
      <c r="O320" s="413"/>
      <c r="P320" s="409" t="e">
        <f t="shared" si="145"/>
        <v>#REF!</v>
      </c>
      <c r="Q320" s="409" t="e">
        <f t="shared" si="146"/>
        <v>#REF!</v>
      </c>
      <c r="R320" s="410" t="e">
        <f t="shared" si="137"/>
        <v>#REF!</v>
      </c>
      <c r="S320" s="414" t="e">
        <f t="shared" si="144"/>
        <v>#REF!</v>
      </c>
      <c r="T320" s="408" t="e">
        <f t="shared" si="147"/>
        <v>#REF!</v>
      </c>
      <c r="U320" s="408" t="e">
        <f t="shared" si="148"/>
        <v>#REF!</v>
      </c>
      <c r="V320" s="58">
        <f t="shared" si="149"/>
        <v>44128</v>
      </c>
      <c r="W320" s="298" t="s">
        <v>8</v>
      </c>
      <c r="X320" s="272" t="e">
        <f t="shared" si="138"/>
        <v>#REF!</v>
      </c>
      <c r="Y320" s="277" t="e">
        <f>#REF!</f>
        <v>#REF!</v>
      </c>
      <c r="Z320" s="277" t="e">
        <f>#REF!</f>
        <v>#REF!</v>
      </c>
      <c r="AA320" s="277" t="e">
        <f>#REF!</f>
        <v>#REF!</v>
      </c>
      <c r="AB320" s="279"/>
      <c r="AC320" s="279"/>
      <c r="AD320" s="279"/>
      <c r="AE320" s="279"/>
      <c r="AF320" s="279"/>
      <c r="AG320" s="279"/>
      <c r="AH320" s="279"/>
      <c r="AI320" s="51"/>
      <c r="AJ320" s="51"/>
      <c r="AK320" s="51"/>
      <c r="AL320" s="51"/>
      <c r="AM320" s="47" t="e">
        <f t="shared" si="139"/>
        <v>#REF!</v>
      </c>
      <c r="AN320" s="47" t="e">
        <f t="shared" si="140"/>
        <v>#REF!</v>
      </c>
      <c r="AO320" s="280"/>
      <c r="AP320" s="281"/>
      <c r="AQ320" s="281"/>
      <c r="AR320" s="58">
        <f t="shared" si="150"/>
        <v>44128</v>
      </c>
      <c r="AS320" s="212" t="s">
        <v>8</v>
      </c>
      <c r="AT320" s="282"/>
      <c r="AU320" s="282"/>
      <c r="AV320" s="282"/>
      <c r="AW320" s="282"/>
      <c r="AX320" s="282"/>
      <c r="AY320" s="282"/>
      <c r="AZ320" s="282"/>
      <c r="BA320" s="282"/>
      <c r="BB320" s="282"/>
      <c r="BC320" s="282"/>
      <c r="BD320" s="282"/>
      <c r="BE320" s="282"/>
      <c r="BF320" s="282"/>
      <c r="BG320" s="14"/>
      <c r="BH320" s="14"/>
      <c r="BL320" s="12"/>
      <c r="BM320" s="54"/>
      <c r="BN320" s="54"/>
      <c r="BO320" s="318"/>
      <c r="BP320" s="318"/>
      <c r="BQ320" s="318"/>
      <c r="BR320" s="319"/>
      <c r="BS320" s="319"/>
      <c r="BT320" s="319"/>
      <c r="BU320" s="319"/>
      <c r="BV320" s="319"/>
      <c r="BW320" s="319"/>
      <c r="BX320" s="319"/>
      <c r="BY320" s="319"/>
    </row>
    <row r="321" spans="1:77" ht="16" x14ac:dyDescent="0.2">
      <c r="A321" s="85">
        <v>44129</v>
      </c>
      <c r="B321" s="85"/>
      <c r="C321" s="212"/>
      <c r="D321" s="212" t="s">
        <v>8</v>
      </c>
      <c r="E321" s="212" t="e">
        <f t="shared" si="143"/>
        <v>#REF!</v>
      </c>
      <c r="F321" s="412" t="e">
        <f>#REF!</f>
        <v>#REF!</v>
      </c>
      <c r="G321" s="412" t="e">
        <f>#REF!</f>
        <v>#REF!</v>
      </c>
      <c r="H321" s="412" t="e">
        <f>#REF!</f>
        <v>#REF!</v>
      </c>
      <c r="I321" s="412"/>
      <c r="J321" s="412"/>
      <c r="K321" s="412"/>
      <c r="L321" s="412"/>
      <c r="M321" s="412"/>
      <c r="N321" s="412"/>
      <c r="O321" s="413"/>
      <c r="P321" s="409" t="e">
        <f t="shared" si="145"/>
        <v>#REF!</v>
      </c>
      <c r="Q321" s="409" t="e">
        <f t="shared" si="146"/>
        <v>#REF!</v>
      </c>
      <c r="R321" s="410" t="e">
        <f t="shared" si="137"/>
        <v>#REF!</v>
      </c>
      <c r="S321" s="414" t="e">
        <f t="shared" si="144"/>
        <v>#REF!</v>
      </c>
      <c r="T321" s="408" t="e">
        <f t="shared" si="147"/>
        <v>#REF!</v>
      </c>
      <c r="U321" s="408" t="e">
        <f t="shared" si="148"/>
        <v>#REF!</v>
      </c>
      <c r="V321" s="85">
        <f t="shared" si="149"/>
        <v>44129</v>
      </c>
      <c r="W321" s="297" t="s">
        <v>8</v>
      </c>
      <c r="X321" s="272" t="e">
        <f t="shared" si="138"/>
        <v>#REF!</v>
      </c>
      <c r="Y321" s="277" t="e">
        <f>#REF!</f>
        <v>#REF!</v>
      </c>
      <c r="Z321" s="277" t="e">
        <f>#REF!</f>
        <v>#REF!</v>
      </c>
      <c r="AA321" s="277" t="e">
        <f>#REF!</f>
        <v>#REF!</v>
      </c>
      <c r="AB321" s="279"/>
      <c r="AC321" s="279"/>
      <c r="AD321" s="279"/>
      <c r="AE321" s="279"/>
      <c r="AF321" s="279"/>
      <c r="AG321" s="279"/>
      <c r="AH321" s="279"/>
      <c r="AI321" s="51"/>
      <c r="AJ321" s="51"/>
      <c r="AK321" s="51"/>
      <c r="AL321" s="51"/>
      <c r="AM321" s="170" t="e">
        <f t="shared" si="139"/>
        <v>#REF!</v>
      </c>
      <c r="AN321" s="170" t="e">
        <f t="shared" si="140"/>
        <v>#REF!</v>
      </c>
      <c r="AO321" s="280">
        <f>AO96</f>
        <v>0</v>
      </c>
      <c r="AP321" s="281">
        <f>AP96</f>
        <v>0</v>
      </c>
      <c r="AQ321" s="281">
        <f>AP321*AO321*1000</f>
        <v>0</v>
      </c>
      <c r="AR321" s="58">
        <f t="shared" si="150"/>
        <v>44129</v>
      </c>
      <c r="AS321" s="212" t="s">
        <v>8</v>
      </c>
      <c r="AT321" s="282"/>
      <c r="AU321" s="282"/>
      <c r="AV321" s="282"/>
      <c r="AW321" s="282"/>
      <c r="AX321" s="282"/>
      <c r="AY321" s="282"/>
      <c r="AZ321" s="282"/>
      <c r="BA321" s="282"/>
      <c r="BB321" s="282"/>
      <c r="BC321" s="282"/>
      <c r="BD321" s="282"/>
      <c r="BE321" s="282" t="e">
        <f>AVERAGE(AT321:BD321)</f>
        <v>#DIV/0!</v>
      </c>
      <c r="BF321" s="282" t="e">
        <f>STDEV(AT321:BD321)</f>
        <v>#DIV/0!</v>
      </c>
      <c r="BG321" s="14" t="e">
        <f>BE321/10^6</f>
        <v>#DIV/0!</v>
      </c>
      <c r="BH321" s="14" t="e">
        <f>BF321/10^6</f>
        <v>#DIV/0!</v>
      </c>
    </row>
    <row r="322" spans="1:77" ht="16" x14ac:dyDescent="0.2">
      <c r="A322" s="85">
        <v>44130</v>
      </c>
      <c r="B322" s="85"/>
      <c r="C322" s="212"/>
      <c r="D322" s="212" t="s">
        <v>8</v>
      </c>
      <c r="E322" s="46" t="e">
        <f t="shared" si="143"/>
        <v>#REF!</v>
      </c>
      <c r="F322" s="412" t="e">
        <f>#REF!</f>
        <v>#REF!</v>
      </c>
      <c r="G322" s="412" t="e">
        <f>#REF!</f>
        <v>#REF!</v>
      </c>
      <c r="H322" s="412"/>
      <c r="I322" s="412"/>
      <c r="J322" s="412"/>
      <c r="K322" s="412"/>
      <c r="L322" s="412"/>
      <c r="M322" s="412"/>
      <c r="N322" s="412"/>
      <c r="O322" s="413"/>
      <c r="P322" s="409" t="e">
        <f t="shared" si="145"/>
        <v>#REF!</v>
      </c>
      <c r="Q322" s="409" t="e">
        <f t="shared" si="146"/>
        <v>#REF!</v>
      </c>
      <c r="R322" s="410" t="e">
        <f t="shared" si="137"/>
        <v>#REF!</v>
      </c>
      <c r="S322" s="414" t="e">
        <f t="shared" si="144"/>
        <v>#REF!</v>
      </c>
      <c r="T322" s="408" t="e">
        <f t="shared" si="147"/>
        <v>#REF!</v>
      </c>
      <c r="U322" s="408" t="e">
        <f t="shared" si="148"/>
        <v>#REF!</v>
      </c>
      <c r="V322" s="58">
        <f t="shared" si="149"/>
        <v>44130</v>
      </c>
      <c r="W322" s="297" t="s">
        <v>8</v>
      </c>
      <c r="X322" s="272" t="e">
        <f t="shared" si="138"/>
        <v>#REF!</v>
      </c>
      <c r="Y322" s="277" t="e">
        <f>#REF!</f>
        <v>#REF!</v>
      </c>
      <c r="Z322" s="277" t="e">
        <f>#REF!</f>
        <v>#REF!</v>
      </c>
      <c r="AA322" s="277"/>
      <c r="AB322" s="279"/>
      <c r="AC322" s="279"/>
      <c r="AD322" s="279"/>
      <c r="AE322" s="279"/>
      <c r="AF322" s="279"/>
      <c r="AG322" s="279"/>
      <c r="AH322" s="279"/>
      <c r="AI322" s="51"/>
      <c r="AJ322" s="51"/>
      <c r="AK322" s="51"/>
      <c r="AL322" s="51"/>
      <c r="AM322" s="47" t="e">
        <f t="shared" si="139"/>
        <v>#REF!</v>
      </c>
      <c r="AN322" s="47" t="e">
        <f t="shared" si="140"/>
        <v>#REF!</v>
      </c>
      <c r="AO322" s="280"/>
      <c r="AP322" s="281"/>
      <c r="AQ322" s="281"/>
      <c r="AR322" s="58">
        <f t="shared" si="150"/>
        <v>44130</v>
      </c>
      <c r="AS322" s="212" t="s">
        <v>8</v>
      </c>
      <c r="AT322" s="282"/>
      <c r="AU322" s="282"/>
      <c r="AV322" s="282"/>
      <c r="AW322" s="282"/>
      <c r="AX322" s="282"/>
      <c r="AY322" s="282"/>
      <c r="AZ322" s="282"/>
      <c r="BA322" s="282"/>
      <c r="BB322" s="282"/>
      <c r="BC322" s="282"/>
      <c r="BD322" s="282"/>
      <c r="BE322" s="282"/>
      <c r="BF322" s="282"/>
      <c r="BG322" s="14"/>
      <c r="BH322" s="14"/>
      <c r="BL322" s="12"/>
      <c r="BM322" s="54"/>
      <c r="BN322" s="54"/>
      <c r="BO322" s="318"/>
      <c r="BP322" s="318"/>
      <c r="BQ322" s="318"/>
      <c r="BR322" s="319"/>
      <c r="BS322" s="319"/>
      <c r="BT322" s="319"/>
      <c r="BU322" s="319"/>
      <c r="BV322" s="319"/>
      <c r="BW322" s="319"/>
      <c r="BX322" s="319"/>
      <c r="BY322" s="319"/>
    </row>
    <row r="323" spans="1:77" ht="16" x14ac:dyDescent="0.2">
      <c r="A323" s="85">
        <v>44131</v>
      </c>
      <c r="B323" s="85"/>
      <c r="C323" s="212"/>
      <c r="D323" s="212" t="s">
        <v>8</v>
      </c>
      <c r="E323" s="212" t="e">
        <f t="shared" si="143"/>
        <v>#REF!</v>
      </c>
      <c r="F323" s="412" t="e">
        <f>#REF!</f>
        <v>#REF!</v>
      </c>
      <c r="G323" s="412" t="e">
        <f>#REF!</f>
        <v>#REF!</v>
      </c>
      <c r="H323" s="412" t="e">
        <f>#REF!</f>
        <v>#REF!</v>
      </c>
      <c r="I323" s="412"/>
      <c r="J323" s="412"/>
      <c r="K323" s="412"/>
      <c r="L323" s="412"/>
      <c r="M323" s="412"/>
      <c r="N323" s="412"/>
      <c r="O323" s="413"/>
      <c r="P323" s="409" t="e">
        <f t="shared" si="145"/>
        <v>#REF!</v>
      </c>
      <c r="Q323" s="409" t="e">
        <f t="shared" si="146"/>
        <v>#REF!</v>
      </c>
      <c r="R323" s="410" t="e">
        <f t="shared" si="137"/>
        <v>#REF!</v>
      </c>
      <c r="S323" s="414" t="e">
        <f t="shared" si="144"/>
        <v>#REF!</v>
      </c>
      <c r="T323" s="408" t="e">
        <f t="shared" si="147"/>
        <v>#REF!</v>
      </c>
      <c r="U323" s="408" t="e">
        <f t="shared" si="148"/>
        <v>#REF!</v>
      </c>
      <c r="V323" s="85">
        <f t="shared" si="149"/>
        <v>44131</v>
      </c>
      <c r="W323" s="298" t="s">
        <v>8</v>
      </c>
      <c r="X323" s="272" t="e">
        <f t="shared" si="138"/>
        <v>#REF!</v>
      </c>
      <c r="Y323" s="277" t="e">
        <f>#REF!</f>
        <v>#REF!</v>
      </c>
      <c r="Z323" s="277" t="e">
        <f>#REF!</f>
        <v>#REF!</v>
      </c>
      <c r="AA323" s="277" t="e">
        <f>#REF!</f>
        <v>#REF!</v>
      </c>
      <c r="AB323" s="279"/>
      <c r="AC323" s="279"/>
      <c r="AD323" s="279"/>
      <c r="AE323" s="279"/>
      <c r="AF323" s="279"/>
      <c r="AG323" s="279"/>
      <c r="AH323" s="279"/>
      <c r="AI323" s="51"/>
      <c r="AJ323" s="51"/>
      <c r="AK323" s="51"/>
      <c r="AL323" s="51"/>
      <c r="AM323" s="170" t="e">
        <f t="shared" si="139"/>
        <v>#REF!</v>
      </c>
      <c r="AN323" s="170" t="e">
        <f t="shared" si="140"/>
        <v>#REF!</v>
      </c>
      <c r="AO323" s="280">
        <f>AO98</f>
        <v>0</v>
      </c>
      <c r="AP323" s="281">
        <f>AP98</f>
        <v>0</v>
      </c>
      <c r="AQ323" s="281">
        <f>AP323*AO323*1000</f>
        <v>0</v>
      </c>
      <c r="AR323" s="58">
        <f t="shared" si="150"/>
        <v>44131</v>
      </c>
      <c r="AS323" s="212" t="s">
        <v>8</v>
      </c>
      <c r="AT323" s="282"/>
      <c r="AU323" s="282"/>
      <c r="AV323" s="282"/>
      <c r="AW323" s="282"/>
      <c r="AX323" s="282"/>
      <c r="AY323" s="282"/>
      <c r="AZ323" s="282"/>
      <c r="BA323" s="282"/>
      <c r="BB323" s="282"/>
      <c r="BC323" s="282"/>
      <c r="BD323" s="282"/>
      <c r="BE323" s="282" t="e">
        <f>AVERAGE(AT323:BD323)</f>
        <v>#DIV/0!</v>
      </c>
      <c r="BF323" s="282" t="e">
        <f>STDEV(AT323:BD323)</f>
        <v>#DIV/0!</v>
      </c>
      <c r="BG323" s="14" t="e">
        <f>BE323/10^6</f>
        <v>#DIV/0!</v>
      </c>
      <c r="BH323" s="14" t="e">
        <f>BF323/10^6</f>
        <v>#DIV/0!</v>
      </c>
    </row>
    <row r="324" spans="1:77" ht="16" x14ac:dyDescent="0.2">
      <c r="A324" s="85">
        <v>44132</v>
      </c>
      <c r="B324" s="85"/>
      <c r="C324" s="212"/>
      <c r="D324" s="212" t="s">
        <v>8</v>
      </c>
      <c r="E324" s="46" t="e">
        <f t="shared" si="143"/>
        <v>#REF!</v>
      </c>
      <c r="F324" s="412" t="e">
        <f>#REF!</f>
        <v>#REF!</v>
      </c>
      <c r="G324" s="412" t="e">
        <f>#REF!</f>
        <v>#REF!</v>
      </c>
      <c r="H324" s="412" t="e">
        <f>#REF!</f>
        <v>#REF!</v>
      </c>
      <c r="I324" s="412"/>
      <c r="J324" s="412"/>
      <c r="K324" s="412"/>
      <c r="L324" s="412"/>
      <c r="M324" s="412"/>
      <c r="N324" s="412"/>
      <c r="O324" s="413"/>
      <c r="P324" s="409" t="e">
        <f t="shared" si="145"/>
        <v>#REF!</v>
      </c>
      <c r="Q324" s="409" t="e">
        <f t="shared" si="146"/>
        <v>#REF!</v>
      </c>
      <c r="R324" s="410" t="e">
        <f t="shared" si="137"/>
        <v>#REF!</v>
      </c>
      <c r="S324" s="414" t="e">
        <f t="shared" si="144"/>
        <v>#REF!</v>
      </c>
      <c r="T324" s="408" t="e">
        <f t="shared" si="147"/>
        <v>#REF!</v>
      </c>
      <c r="U324" s="408" t="e">
        <f t="shared" si="148"/>
        <v>#REF!</v>
      </c>
      <c r="V324" s="58">
        <f t="shared" si="149"/>
        <v>44132</v>
      </c>
      <c r="W324" s="297" t="s">
        <v>8</v>
      </c>
      <c r="X324" s="272" t="e">
        <f t="shared" si="138"/>
        <v>#DIV/0!</v>
      </c>
      <c r="Y324" s="277"/>
      <c r="Z324" s="277"/>
      <c r="AA324" s="277"/>
      <c r="AB324" s="279"/>
      <c r="AC324" s="279"/>
      <c r="AD324" s="279"/>
      <c r="AE324" s="279"/>
      <c r="AF324" s="279"/>
      <c r="AG324" s="279"/>
      <c r="AH324" s="279"/>
      <c r="AI324" s="51"/>
      <c r="AJ324" s="51"/>
      <c r="AK324" s="51"/>
      <c r="AL324" s="51"/>
      <c r="AM324" s="47" t="e">
        <f t="shared" si="139"/>
        <v>#DIV/0!</v>
      </c>
      <c r="AN324" s="47" t="e">
        <f t="shared" si="140"/>
        <v>#DIV/0!</v>
      </c>
      <c r="AO324" s="280"/>
      <c r="AP324" s="281"/>
      <c r="AQ324" s="281"/>
      <c r="AR324" s="58">
        <f t="shared" si="150"/>
        <v>44132</v>
      </c>
      <c r="AS324" s="212" t="s">
        <v>8</v>
      </c>
      <c r="AT324" s="282"/>
      <c r="AU324" s="282"/>
      <c r="AV324" s="282"/>
      <c r="AW324" s="282"/>
      <c r="AX324" s="282"/>
      <c r="AY324" s="282"/>
      <c r="AZ324" s="282"/>
      <c r="BA324" s="282"/>
      <c r="BB324" s="282"/>
      <c r="BC324" s="282"/>
      <c r="BD324" s="282"/>
      <c r="BE324" s="282"/>
      <c r="BF324" s="282"/>
      <c r="BG324" s="14"/>
      <c r="BH324" s="14"/>
      <c r="BL324" s="12"/>
      <c r="BM324" s="54"/>
      <c r="BN324" s="54"/>
      <c r="BO324" s="318"/>
      <c r="BP324" s="318"/>
      <c r="BQ324" s="318"/>
      <c r="BR324" s="319"/>
      <c r="BS324" s="319"/>
      <c r="BT324" s="319"/>
      <c r="BU324" s="319"/>
      <c r="BV324" s="319"/>
      <c r="BW324" s="319"/>
      <c r="BX324" s="319"/>
      <c r="BY324" s="319"/>
    </row>
    <row r="325" spans="1:77" ht="16" x14ac:dyDescent="0.2">
      <c r="A325" s="85">
        <v>44133</v>
      </c>
      <c r="B325" s="85"/>
      <c r="C325" s="212"/>
      <c r="D325" s="212" t="s">
        <v>8</v>
      </c>
      <c r="E325" s="212" t="e">
        <f t="shared" si="143"/>
        <v>#REF!</v>
      </c>
      <c r="F325" s="412" t="e">
        <f>#REF!</f>
        <v>#REF!</v>
      </c>
      <c r="G325" s="412" t="e">
        <f>#REF!</f>
        <v>#REF!</v>
      </c>
      <c r="H325" s="412" t="e">
        <f>#REF!</f>
        <v>#REF!</v>
      </c>
      <c r="I325" s="412"/>
      <c r="J325" s="412"/>
      <c r="K325" s="412"/>
      <c r="L325" s="412"/>
      <c r="M325" s="412"/>
      <c r="N325" s="412"/>
      <c r="O325" s="413"/>
      <c r="P325" s="409" t="e">
        <f t="shared" si="145"/>
        <v>#REF!</v>
      </c>
      <c r="Q325" s="409" t="e">
        <f t="shared" si="146"/>
        <v>#REF!</v>
      </c>
      <c r="R325" s="410" t="e">
        <f t="shared" si="137"/>
        <v>#REF!</v>
      </c>
      <c r="S325" s="414" t="e">
        <f t="shared" si="144"/>
        <v>#REF!</v>
      </c>
      <c r="T325" s="408" t="e">
        <f t="shared" si="147"/>
        <v>#REF!</v>
      </c>
      <c r="U325" s="408" t="e">
        <f t="shared" si="148"/>
        <v>#REF!</v>
      </c>
      <c r="V325" s="85">
        <f t="shared" si="149"/>
        <v>44133</v>
      </c>
      <c r="W325" s="298" t="s">
        <v>8</v>
      </c>
      <c r="X325" s="272" t="e">
        <f t="shared" si="138"/>
        <v>#DIV/0!</v>
      </c>
      <c r="Y325" s="277"/>
      <c r="Z325" s="277"/>
      <c r="AA325" s="277"/>
      <c r="AB325" s="279"/>
      <c r="AC325" s="279"/>
      <c r="AD325" s="279"/>
      <c r="AE325" s="279"/>
      <c r="AF325" s="279"/>
      <c r="AG325" s="279"/>
      <c r="AH325" s="279"/>
      <c r="AI325" s="51"/>
      <c r="AJ325" s="51"/>
      <c r="AK325" s="51"/>
      <c r="AL325" s="51"/>
      <c r="AM325" s="170" t="e">
        <f t="shared" si="139"/>
        <v>#DIV/0!</v>
      </c>
      <c r="AN325" s="170" t="e">
        <f t="shared" si="140"/>
        <v>#DIV/0!</v>
      </c>
      <c r="AO325" s="280">
        <f>AO100</f>
        <v>0</v>
      </c>
      <c r="AP325" s="281">
        <f>AP100</f>
        <v>0</v>
      </c>
      <c r="AQ325" s="281">
        <f>AP325*AO325*1000</f>
        <v>0</v>
      </c>
      <c r="AR325" s="58">
        <f t="shared" si="150"/>
        <v>44133</v>
      </c>
      <c r="AS325" s="212" t="s">
        <v>8</v>
      </c>
      <c r="AT325" s="282"/>
      <c r="AU325" s="282"/>
      <c r="AV325" s="282"/>
      <c r="AW325" s="282"/>
      <c r="AX325" s="282"/>
      <c r="AY325" s="282"/>
      <c r="AZ325" s="282"/>
      <c r="BA325" s="282"/>
      <c r="BB325" s="282"/>
      <c r="BC325" s="282"/>
      <c r="BD325" s="282"/>
      <c r="BE325" s="282" t="e">
        <f>AVERAGE(AT325:BD325)</f>
        <v>#DIV/0!</v>
      </c>
      <c r="BF325" s="282" t="e">
        <f>STDEV(AT325:BD325)</f>
        <v>#DIV/0!</v>
      </c>
      <c r="BG325" s="14" t="e">
        <f>BE325/10^6</f>
        <v>#DIV/0!</v>
      </c>
      <c r="BH325" s="14" t="e">
        <f>BF325/10^6</f>
        <v>#DIV/0!</v>
      </c>
    </row>
    <row r="326" spans="1:77" ht="16" x14ac:dyDescent="0.2">
      <c r="A326" s="85">
        <v>44134</v>
      </c>
      <c r="B326" s="85"/>
      <c r="C326" s="212"/>
      <c r="D326" s="212" t="s">
        <v>8</v>
      </c>
      <c r="E326" s="46" t="e">
        <f t="shared" si="143"/>
        <v>#REF!</v>
      </c>
      <c r="F326" s="412" t="e">
        <f>#REF!</f>
        <v>#REF!</v>
      </c>
      <c r="G326" s="412" t="e">
        <f>#REF!</f>
        <v>#REF!</v>
      </c>
      <c r="H326" s="412" t="e">
        <f>#REF!</f>
        <v>#REF!</v>
      </c>
      <c r="I326" s="412"/>
      <c r="J326" s="412"/>
      <c r="K326" s="412"/>
      <c r="L326" s="412"/>
      <c r="M326" s="412"/>
      <c r="N326" s="412"/>
      <c r="O326" s="413"/>
      <c r="P326" s="409" t="e">
        <f t="shared" si="145"/>
        <v>#REF!</v>
      </c>
      <c r="Q326" s="409" t="e">
        <f t="shared" si="146"/>
        <v>#REF!</v>
      </c>
      <c r="R326" s="410" t="e">
        <f t="shared" si="137"/>
        <v>#REF!</v>
      </c>
      <c r="S326" s="414" t="e">
        <f t="shared" si="144"/>
        <v>#REF!</v>
      </c>
      <c r="T326" s="408" t="e">
        <f t="shared" si="147"/>
        <v>#REF!</v>
      </c>
      <c r="U326" s="408" t="e">
        <f t="shared" si="148"/>
        <v>#REF!</v>
      </c>
      <c r="V326" s="58">
        <f t="shared" si="149"/>
        <v>44134</v>
      </c>
      <c r="W326" s="297" t="s">
        <v>8</v>
      </c>
      <c r="X326" s="272" t="e">
        <f t="shared" si="138"/>
        <v>#DIV/0!</v>
      </c>
      <c r="Y326" s="277"/>
      <c r="Z326" s="277"/>
      <c r="AA326" s="277"/>
      <c r="AB326" s="279"/>
      <c r="AC326" s="279"/>
      <c r="AD326" s="279"/>
      <c r="AE326" s="279"/>
      <c r="AF326" s="279"/>
      <c r="AG326" s="279"/>
      <c r="AH326" s="279"/>
      <c r="AI326" s="51"/>
      <c r="AJ326" s="51"/>
      <c r="AK326" s="51"/>
      <c r="AL326" s="51"/>
      <c r="AM326" s="47" t="e">
        <f t="shared" si="139"/>
        <v>#DIV/0!</v>
      </c>
      <c r="AN326" s="47" t="e">
        <f t="shared" si="140"/>
        <v>#DIV/0!</v>
      </c>
      <c r="AO326" s="280"/>
      <c r="AP326" s="281"/>
      <c r="AQ326" s="281"/>
      <c r="AR326" s="58">
        <f t="shared" si="150"/>
        <v>44134</v>
      </c>
      <c r="AS326" s="212" t="s">
        <v>8</v>
      </c>
      <c r="AT326" s="282"/>
      <c r="AU326" s="282"/>
      <c r="AV326" s="282"/>
      <c r="AW326" s="282"/>
      <c r="AX326" s="282"/>
      <c r="AY326" s="282"/>
      <c r="AZ326" s="282"/>
      <c r="BA326" s="282"/>
      <c r="BB326" s="282"/>
      <c r="BC326" s="282"/>
      <c r="BD326" s="282"/>
      <c r="BE326" s="282"/>
      <c r="BF326" s="282"/>
      <c r="BG326" s="14"/>
      <c r="BH326" s="14"/>
      <c r="BL326" s="12"/>
      <c r="BM326" s="54"/>
      <c r="BN326" s="54"/>
      <c r="BO326" s="318"/>
      <c r="BP326" s="318"/>
      <c r="BQ326" s="318"/>
      <c r="BR326" s="319"/>
      <c r="BS326" s="319"/>
      <c r="BT326" s="319"/>
      <c r="BU326" s="319"/>
      <c r="BV326" s="319"/>
      <c r="BW326" s="319"/>
      <c r="BX326" s="319"/>
      <c r="BY326" s="319"/>
    </row>
    <row r="327" spans="1:77" ht="16" x14ac:dyDescent="0.2">
      <c r="A327" s="85">
        <v>44135</v>
      </c>
      <c r="B327" s="85"/>
      <c r="C327" s="212"/>
      <c r="D327" s="212" t="s">
        <v>8</v>
      </c>
      <c r="E327" s="212" t="e">
        <f t="shared" si="143"/>
        <v>#REF!</v>
      </c>
      <c r="F327" s="412" t="e">
        <f>#REF!</f>
        <v>#REF!</v>
      </c>
      <c r="G327" s="412" t="e">
        <f>#REF!</f>
        <v>#REF!</v>
      </c>
      <c r="H327" s="412" t="e">
        <f>#REF!</f>
        <v>#REF!</v>
      </c>
      <c r="I327" s="412"/>
      <c r="J327" s="412"/>
      <c r="K327" s="412"/>
      <c r="L327" s="412"/>
      <c r="M327" s="412"/>
      <c r="N327" s="412"/>
      <c r="O327" s="413"/>
      <c r="P327" s="409" t="e">
        <f t="shared" si="145"/>
        <v>#REF!</v>
      </c>
      <c r="Q327" s="409" t="e">
        <f t="shared" si="146"/>
        <v>#REF!</v>
      </c>
      <c r="R327" s="410" t="e">
        <f t="shared" si="137"/>
        <v>#REF!</v>
      </c>
      <c r="S327" s="414" t="e">
        <f t="shared" si="144"/>
        <v>#REF!</v>
      </c>
      <c r="T327" s="408" t="e">
        <f t="shared" si="147"/>
        <v>#REF!</v>
      </c>
      <c r="U327" s="408" t="e">
        <f t="shared" si="148"/>
        <v>#REF!</v>
      </c>
      <c r="V327" s="85">
        <f t="shared" si="149"/>
        <v>44135</v>
      </c>
      <c r="W327" s="297" t="s">
        <v>8</v>
      </c>
      <c r="X327" s="272" t="e">
        <f t="shared" si="138"/>
        <v>#DIV/0!</v>
      </c>
      <c r="Y327" s="277"/>
      <c r="Z327" s="277"/>
      <c r="AA327" s="277"/>
      <c r="AB327" s="279"/>
      <c r="AC327" s="279"/>
      <c r="AD327" s="279"/>
      <c r="AE327" s="279"/>
      <c r="AF327" s="279"/>
      <c r="AG327" s="279"/>
      <c r="AH327" s="279"/>
      <c r="AI327" s="51"/>
      <c r="AJ327" s="51"/>
      <c r="AK327" s="51"/>
      <c r="AL327" s="51"/>
      <c r="AM327" s="170" t="e">
        <f t="shared" si="139"/>
        <v>#DIV/0!</v>
      </c>
      <c r="AN327" s="170" t="e">
        <f t="shared" si="140"/>
        <v>#DIV/0!</v>
      </c>
      <c r="AO327" s="280">
        <f t="shared" ref="AO327:AP346" si="151">AO102</f>
        <v>0</v>
      </c>
      <c r="AP327" s="281">
        <f t="shared" si="151"/>
        <v>0</v>
      </c>
      <c r="AQ327" s="281">
        <f>AP327*AO327*1000</f>
        <v>0</v>
      </c>
      <c r="AR327" s="58">
        <f t="shared" si="150"/>
        <v>44135</v>
      </c>
      <c r="AS327" s="212" t="s">
        <v>8</v>
      </c>
      <c r="AT327" s="282"/>
      <c r="AU327" s="282"/>
      <c r="AV327" s="282"/>
      <c r="AW327" s="282"/>
      <c r="AX327" s="282"/>
      <c r="AY327" s="282"/>
      <c r="AZ327" s="282"/>
      <c r="BA327" s="282"/>
      <c r="BB327" s="282"/>
      <c r="BC327" s="282"/>
      <c r="BD327" s="282"/>
      <c r="BE327" s="282" t="e">
        <f>AVERAGE(AT327:BD327)</f>
        <v>#DIV/0!</v>
      </c>
      <c r="BF327" s="282" t="e">
        <f>STDEV(AT327:BD327)</f>
        <v>#DIV/0!</v>
      </c>
      <c r="BG327" s="14" t="e">
        <f>BE327/10^6</f>
        <v>#DIV/0!</v>
      </c>
      <c r="BH327" s="14" t="e">
        <f>BF327/10^6</f>
        <v>#DIV/0!</v>
      </c>
    </row>
    <row r="328" spans="1:77" ht="16" x14ac:dyDescent="0.2">
      <c r="A328" s="85">
        <v>44136</v>
      </c>
      <c r="B328" s="85"/>
      <c r="C328" s="212"/>
      <c r="D328" s="212" t="s">
        <v>8</v>
      </c>
      <c r="E328" s="212" t="e">
        <f t="shared" ref="E328:E391" si="152">S328/R328</f>
        <v>#REF!</v>
      </c>
      <c r="F328" s="412" t="e">
        <f>#REF!</f>
        <v>#REF!</v>
      </c>
      <c r="G328" s="412" t="e">
        <f>#REF!</f>
        <v>#REF!</v>
      </c>
      <c r="H328" s="412"/>
      <c r="I328" s="412"/>
      <c r="J328" s="412"/>
      <c r="K328" s="412"/>
      <c r="L328" s="412"/>
      <c r="M328" s="412"/>
      <c r="N328" s="412"/>
      <c r="O328" s="413"/>
      <c r="P328" s="409" t="e">
        <f t="shared" ref="P328:P357" si="153">AVERAGE(F328:O328)</f>
        <v>#REF!</v>
      </c>
      <c r="Q328" s="409" t="e">
        <f t="shared" ref="Q328:Q357" si="154">STDEV(F328:O328)</f>
        <v>#REF!</v>
      </c>
      <c r="R328" s="410" t="e">
        <f t="shared" ref="R328:R357" si="155">P328*1000</f>
        <v>#REF!</v>
      </c>
      <c r="S328" s="414" t="e">
        <f t="shared" ref="S328:S357" si="156">Q328*1000</f>
        <v>#REF!</v>
      </c>
      <c r="T328" s="408" t="e">
        <f t="shared" ref="T328:T357" si="157">P328*1.3646</f>
        <v>#REF!</v>
      </c>
      <c r="U328" s="408" t="e">
        <f t="shared" ref="U328:U357" si="158">Q328*1.3646</f>
        <v>#REF!</v>
      </c>
      <c r="V328" s="85">
        <f t="shared" si="149"/>
        <v>44136</v>
      </c>
      <c r="W328" s="298" t="s">
        <v>8</v>
      </c>
      <c r="X328" s="272" t="e">
        <f t="shared" ref="X328:X391" si="159">AN328/AM328</f>
        <v>#DIV/0!</v>
      </c>
      <c r="Y328" s="277"/>
      <c r="Z328" s="277"/>
      <c r="AA328" s="277"/>
      <c r="AB328" s="279"/>
      <c r="AC328" s="279"/>
      <c r="AD328" s="279"/>
      <c r="AE328" s="279"/>
      <c r="AF328" s="279"/>
      <c r="AG328" s="279"/>
      <c r="AH328" s="279"/>
      <c r="AI328" s="51"/>
      <c r="AJ328" s="51"/>
      <c r="AK328" s="51"/>
      <c r="AL328" s="51"/>
      <c r="AM328" s="170" t="e">
        <f t="shared" ref="AM328:AM391" si="160">AVERAGE(Y328:AL328)</f>
        <v>#DIV/0!</v>
      </c>
      <c r="AN328" s="170" t="e">
        <f t="shared" ref="AN328:AN391" si="161">STDEV(Y328:AL328)</f>
        <v>#DIV/0!</v>
      </c>
      <c r="AO328" s="280">
        <f t="shared" si="151"/>
        <v>0</v>
      </c>
      <c r="AP328" s="281">
        <f t="shared" si="151"/>
        <v>0</v>
      </c>
      <c r="AQ328" s="281">
        <f t="shared" ref="AQ328:AQ391" si="162">AP328*AO328*1000</f>
        <v>0</v>
      </c>
      <c r="AR328" s="58">
        <f t="shared" si="150"/>
        <v>44136</v>
      </c>
      <c r="AS328" s="212" t="s">
        <v>126</v>
      </c>
      <c r="AT328" s="282"/>
      <c r="AU328" s="282"/>
      <c r="AV328" s="282"/>
      <c r="AW328" s="282"/>
      <c r="AX328" s="282"/>
      <c r="AY328" s="282"/>
      <c r="AZ328" s="282"/>
      <c r="BA328" s="282"/>
      <c r="BB328" s="282"/>
      <c r="BC328" s="282"/>
      <c r="BD328" s="282"/>
      <c r="BE328" s="282" t="e">
        <f t="shared" ref="BE328:BE391" si="163">AVERAGE(AT328:BD328)</f>
        <v>#DIV/0!</v>
      </c>
      <c r="BF328" s="282" t="e">
        <f t="shared" ref="BF328:BF391" si="164">STDEV(AT328:BD328)</f>
        <v>#DIV/0!</v>
      </c>
      <c r="BG328" s="14" t="e">
        <f t="shared" ref="BG328:BG391" si="165">BE328/10^6</f>
        <v>#DIV/0!</v>
      </c>
      <c r="BH328" s="14" t="e">
        <f t="shared" ref="BH328:BH391" si="166">BF328/10^6</f>
        <v>#DIV/0!</v>
      </c>
    </row>
    <row r="329" spans="1:77" ht="16" x14ac:dyDescent="0.2">
      <c r="A329" s="85">
        <v>44137</v>
      </c>
      <c r="B329" s="85"/>
      <c r="C329" s="212"/>
      <c r="D329" s="212" t="s">
        <v>8</v>
      </c>
      <c r="E329" s="212" t="e">
        <f t="shared" si="152"/>
        <v>#REF!</v>
      </c>
      <c r="F329" s="412"/>
      <c r="G329" s="412" t="e">
        <f>#REF!</f>
        <v>#REF!</v>
      </c>
      <c r="H329" s="412" t="e">
        <f>#REF!</f>
        <v>#REF!</v>
      </c>
      <c r="I329" s="412"/>
      <c r="J329" s="412"/>
      <c r="K329" s="412"/>
      <c r="L329" s="412"/>
      <c r="M329" s="412"/>
      <c r="N329" s="412"/>
      <c r="O329" s="413"/>
      <c r="P329" s="409" t="e">
        <f t="shared" si="153"/>
        <v>#REF!</v>
      </c>
      <c r="Q329" s="409" t="e">
        <f t="shared" si="154"/>
        <v>#REF!</v>
      </c>
      <c r="R329" s="410" t="e">
        <f t="shared" si="155"/>
        <v>#REF!</v>
      </c>
      <c r="S329" s="414" t="e">
        <f t="shared" si="156"/>
        <v>#REF!</v>
      </c>
      <c r="T329" s="408" t="e">
        <f t="shared" si="157"/>
        <v>#REF!</v>
      </c>
      <c r="U329" s="408" t="e">
        <f t="shared" si="158"/>
        <v>#REF!</v>
      </c>
      <c r="V329" s="85">
        <f t="shared" si="149"/>
        <v>44137</v>
      </c>
      <c r="W329" s="297" t="s">
        <v>8</v>
      </c>
      <c r="X329" s="272" t="e">
        <f t="shared" si="159"/>
        <v>#DIV/0!</v>
      </c>
      <c r="Y329" s="277"/>
      <c r="Z329" s="277"/>
      <c r="AA329" s="277"/>
      <c r="AB329" s="279"/>
      <c r="AC329" s="279"/>
      <c r="AD329" s="279"/>
      <c r="AE329" s="279"/>
      <c r="AF329" s="279"/>
      <c r="AG329" s="279"/>
      <c r="AH329" s="279"/>
      <c r="AI329" s="51"/>
      <c r="AJ329" s="51"/>
      <c r="AK329" s="51"/>
      <c r="AL329" s="51"/>
      <c r="AM329" s="170" t="e">
        <f t="shared" si="160"/>
        <v>#DIV/0!</v>
      </c>
      <c r="AN329" s="170" t="e">
        <f t="shared" si="161"/>
        <v>#DIV/0!</v>
      </c>
      <c r="AO329" s="280">
        <f t="shared" si="151"/>
        <v>0</v>
      </c>
      <c r="AP329" s="281">
        <f t="shared" si="151"/>
        <v>0</v>
      </c>
      <c r="AQ329" s="281">
        <f t="shared" si="162"/>
        <v>0</v>
      </c>
      <c r="AR329" s="58">
        <f t="shared" si="150"/>
        <v>44137</v>
      </c>
      <c r="AS329" s="212" t="s">
        <v>156</v>
      </c>
      <c r="AT329" s="282"/>
      <c r="AU329" s="282"/>
      <c r="AV329" s="282"/>
      <c r="AW329" s="282"/>
      <c r="AX329" s="282"/>
      <c r="AY329" s="282"/>
      <c r="AZ329" s="282"/>
      <c r="BA329" s="282"/>
      <c r="BB329" s="282"/>
      <c r="BC329" s="282"/>
      <c r="BD329" s="282"/>
      <c r="BE329" s="282" t="e">
        <f t="shared" si="163"/>
        <v>#DIV/0!</v>
      </c>
      <c r="BF329" s="282" t="e">
        <f t="shared" si="164"/>
        <v>#DIV/0!</v>
      </c>
      <c r="BG329" s="14" t="e">
        <f t="shared" si="165"/>
        <v>#DIV/0!</v>
      </c>
      <c r="BH329" s="14" t="e">
        <f t="shared" si="166"/>
        <v>#DIV/0!</v>
      </c>
    </row>
    <row r="330" spans="1:77" ht="16" x14ac:dyDescent="0.2">
      <c r="A330" s="85">
        <v>44138</v>
      </c>
      <c r="B330" s="85"/>
      <c r="C330" s="212"/>
      <c r="D330" s="212" t="s">
        <v>8</v>
      </c>
      <c r="E330" s="212" t="e">
        <f t="shared" si="152"/>
        <v>#REF!</v>
      </c>
      <c r="F330" s="412" t="e">
        <f>#REF!</f>
        <v>#REF!</v>
      </c>
      <c r="G330" s="412" t="e">
        <f>#REF!</f>
        <v>#REF!</v>
      </c>
      <c r="H330" s="412" t="e">
        <f>#REF!</f>
        <v>#REF!</v>
      </c>
      <c r="I330" s="412"/>
      <c r="J330" s="412"/>
      <c r="K330" s="412"/>
      <c r="L330" s="412"/>
      <c r="M330" s="412"/>
      <c r="N330" s="412"/>
      <c r="O330" s="413"/>
      <c r="P330" s="409" t="e">
        <f t="shared" si="153"/>
        <v>#REF!</v>
      </c>
      <c r="Q330" s="409" t="e">
        <f t="shared" si="154"/>
        <v>#REF!</v>
      </c>
      <c r="R330" s="410" t="e">
        <f t="shared" si="155"/>
        <v>#REF!</v>
      </c>
      <c r="S330" s="414" t="e">
        <f t="shared" si="156"/>
        <v>#REF!</v>
      </c>
      <c r="T330" s="408" t="e">
        <f t="shared" si="157"/>
        <v>#REF!</v>
      </c>
      <c r="U330" s="408" t="e">
        <f t="shared" si="158"/>
        <v>#REF!</v>
      </c>
      <c r="V330" s="85">
        <f t="shared" si="149"/>
        <v>44138</v>
      </c>
      <c r="W330" s="298" t="s">
        <v>8</v>
      </c>
      <c r="X330" s="272" t="e">
        <f t="shared" si="159"/>
        <v>#DIV/0!</v>
      </c>
      <c r="Y330" s="277"/>
      <c r="Z330" s="277"/>
      <c r="AA330" s="277"/>
      <c r="AB330" s="279"/>
      <c r="AC330" s="279"/>
      <c r="AD330" s="279"/>
      <c r="AE330" s="279"/>
      <c r="AF330" s="279"/>
      <c r="AG330" s="279"/>
      <c r="AH330" s="279"/>
      <c r="AI330" s="51"/>
      <c r="AJ330" s="51"/>
      <c r="AK330" s="51"/>
      <c r="AL330" s="51"/>
      <c r="AM330" s="170" t="e">
        <f t="shared" si="160"/>
        <v>#DIV/0!</v>
      </c>
      <c r="AN330" s="170" t="e">
        <f t="shared" si="161"/>
        <v>#DIV/0!</v>
      </c>
      <c r="AO330" s="280">
        <f t="shared" si="151"/>
        <v>0</v>
      </c>
      <c r="AP330" s="281">
        <f t="shared" si="151"/>
        <v>0</v>
      </c>
      <c r="AQ330" s="281">
        <f t="shared" si="162"/>
        <v>0</v>
      </c>
      <c r="AR330" s="58">
        <f t="shared" si="150"/>
        <v>44138</v>
      </c>
      <c r="AS330" s="212" t="s">
        <v>157</v>
      </c>
      <c r="AT330" s="282"/>
      <c r="AU330" s="282"/>
      <c r="AV330" s="282"/>
      <c r="AW330" s="282"/>
      <c r="AX330" s="282"/>
      <c r="AY330" s="282"/>
      <c r="AZ330" s="282"/>
      <c r="BA330" s="282"/>
      <c r="BB330" s="282"/>
      <c r="BC330" s="282"/>
      <c r="BD330" s="282"/>
      <c r="BE330" s="282" t="e">
        <f t="shared" si="163"/>
        <v>#DIV/0!</v>
      </c>
      <c r="BF330" s="282" t="e">
        <f t="shared" si="164"/>
        <v>#DIV/0!</v>
      </c>
      <c r="BG330" s="14" t="e">
        <f t="shared" si="165"/>
        <v>#DIV/0!</v>
      </c>
      <c r="BH330" s="14" t="e">
        <f t="shared" si="166"/>
        <v>#DIV/0!</v>
      </c>
    </row>
    <row r="331" spans="1:77" ht="16" x14ac:dyDescent="0.2">
      <c r="A331" s="85">
        <v>44139</v>
      </c>
      <c r="B331" s="85"/>
      <c r="C331" s="212"/>
      <c r="D331" s="212" t="s">
        <v>8</v>
      </c>
      <c r="E331" s="212" t="e">
        <f t="shared" si="152"/>
        <v>#REF!</v>
      </c>
      <c r="F331" s="412" t="e">
        <f>#REF!</f>
        <v>#REF!</v>
      </c>
      <c r="G331" s="412" t="e">
        <f>#REF!</f>
        <v>#REF!</v>
      </c>
      <c r="H331" s="412" t="e">
        <f>#REF!</f>
        <v>#REF!</v>
      </c>
      <c r="I331" s="412"/>
      <c r="J331" s="412"/>
      <c r="K331" s="412"/>
      <c r="L331" s="412"/>
      <c r="M331" s="412"/>
      <c r="N331" s="412"/>
      <c r="O331" s="413"/>
      <c r="P331" s="409" t="e">
        <f t="shared" si="153"/>
        <v>#REF!</v>
      </c>
      <c r="Q331" s="409" t="e">
        <f t="shared" si="154"/>
        <v>#REF!</v>
      </c>
      <c r="R331" s="410" t="e">
        <f t="shared" si="155"/>
        <v>#REF!</v>
      </c>
      <c r="S331" s="414" t="e">
        <f t="shared" si="156"/>
        <v>#REF!</v>
      </c>
      <c r="T331" s="408" t="e">
        <f t="shared" si="157"/>
        <v>#REF!</v>
      </c>
      <c r="U331" s="408" t="e">
        <f t="shared" si="158"/>
        <v>#REF!</v>
      </c>
      <c r="V331" s="85">
        <f t="shared" si="149"/>
        <v>44139</v>
      </c>
      <c r="W331" s="297" t="s">
        <v>8</v>
      </c>
      <c r="X331" s="272" t="e">
        <f t="shared" si="159"/>
        <v>#DIV/0!</v>
      </c>
      <c r="Y331" s="277"/>
      <c r="Z331" s="277"/>
      <c r="AA331" s="277"/>
      <c r="AB331" s="279"/>
      <c r="AC331" s="279"/>
      <c r="AD331" s="279"/>
      <c r="AE331" s="279"/>
      <c r="AF331" s="279"/>
      <c r="AG331" s="279"/>
      <c r="AH331" s="279"/>
      <c r="AI331" s="51"/>
      <c r="AJ331" s="51"/>
      <c r="AK331" s="51"/>
      <c r="AL331" s="51"/>
      <c r="AM331" s="170" t="e">
        <f t="shared" si="160"/>
        <v>#DIV/0!</v>
      </c>
      <c r="AN331" s="170" t="e">
        <f t="shared" si="161"/>
        <v>#DIV/0!</v>
      </c>
      <c r="AO331" s="280">
        <f t="shared" si="151"/>
        <v>0</v>
      </c>
      <c r="AP331" s="281">
        <f t="shared" si="151"/>
        <v>0</v>
      </c>
      <c r="AQ331" s="281">
        <f t="shared" si="162"/>
        <v>0</v>
      </c>
      <c r="AR331" s="58">
        <f t="shared" si="150"/>
        <v>44139</v>
      </c>
      <c r="AS331" s="212" t="s">
        <v>158</v>
      </c>
      <c r="AT331" s="282"/>
      <c r="AU331" s="282"/>
      <c r="AV331" s="282"/>
      <c r="AW331" s="282"/>
      <c r="AX331" s="282"/>
      <c r="AY331" s="282"/>
      <c r="AZ331" s="282"/>
      <c r="BA331" s="282"/>
      <c r="BB331" s="282"/>
      <c r="BC331" s="282"/>
      <c r="BD331" s="282"/>
      <c r="BE331" s="282" t="e">
        <f t="shared" si="163"/>
        <v>#DIV/0!</v>
      </c>
      <c r="BF331" s="282" t="e">
        <f t="shared" si="164"/>
        <v>#DIV/0!</v>
      </c>
      <c r="BG331" s="14" t="e">
        <f t="shared" si="165"/>
        <v>#DIV/0!</v>
      </c>
      <c r="BH331" s="14" t="e">
        <f t="shared" si="166"/>
        <v>#DIV/0!</v>
      </c>
    </row>
    <row r="332" spans="1:77" ht="16" x14ac:dyDescent="0.2">
      <c r="A332" s="85">
        <v>44140</v>
      </c>
      <c r="B332" s="85"/>
      <c r="C332" s="212"/>
      <c r="D332" s="212" t="s">
        <v>8</v>
      </c>
      <c r="E332" s="212" t="e">
        <f t="shared" si="152"/>
        <v>#REF!</v>
      </c>
      <c r="F332" s="412" t="e">
        <f>#REF!</f>
        <v>#REF!</v>
      </c>
      <c r="G332" s="412" t="e">
        <f>#REF!</f>
        <v>#REF!</v>
      </c>
      <c r="H332" s="412"/>
      <c r="I332" s="412"/>
      <c r="J332" s="412"/>
      <c r="K332" s="412"/>
      <c r="L332" s="412"/>
      <c r="M332" s="412"/>
      <c r="N332" s="412"/>
      <c r="O332" s="413"/>
      <c r="P332" s="409" t="e">
        <f t="shared" si="153"/>
        <v>#REF!</v>
      </c>
      <c r="Q332" s="409" t="e">
        <f t="shared" si="154"/>
        <v>#REF!</v>
      </c>
      <c r="R332" s="410" t="e">
        <f t="shared" si="155"/>
        <v>#REF!</v>
      </c>
      <c r="S332" s="414" t="e">
        <f t="shared" si="156"/>
        <v>#REF!</v>
      </c>
      <c r="T332" s="408" t="e">
        <f t="shared" si="157"/>
        <v>#REF!</v>
      </c>
      <c r="U332" s="408" t="e">
        <f t="shared" si="158"/>
        <v>#REF!</v>
      </c>
      <c r="V332" s="85">
        <f t="shared" si="149"/>
        <v>44140</v>
      </c>
      <c r="W332" s="297" t="s">
        <v>8</v>
      </c>
      <c r="X332" s="272" t="e">
        <f t="shared" si="159"/>
        <v>#DIV/0!</v>
      </c>
      <c r="Y332" s="277"/>
      <c r="Z332" s="277"/>
      <c r="AA332" s="277"/>
      <c r="AB332" s="279"/>
      <c r="AC332" s="279"/>
      <c r="AD332" s="279"/>
      <c r="AE332" s="279"/>
      <c r="AF332" s="279"/>
      <c r="AG332" s="279"/>
      <c r="AH332" s="279"/>
      <c r="AI332" s="51"/>
      <c r="AJ332" s="51"/>
      <c r="AK332" s="51"/>
      <c r="AL332" s="51"/>
      <c r="AM332" s="170" t="e">
        <f t="shared" si="160"/>
        <v>#DIV/0!</v>
      </c>
      <c r="AN332" s="170" t="e">
        <f t="shared" si="161"/>
        <v>#DIV/0!</v>
      </c>
      <c r="AO332" s="280">
        <f t="shared" si="151"/>
        <v>0</v>
      </c>
      <c r="AP332" s="281">
        <f t="shared" si="151"/>
        <v>0</v>
      </c>
      <c r="AQ332" s="281">
        <f t="shared" si="162"/>
        <v>0</v>
      </c>
      <c r="AR332" s="58">
        <f t="shared" si="150"/>
        <v>44140</v>
      </c>
      <c r="AS332" s="212" t="s">
        <v>159</v>
      </c>
      <c r="AT332" s="282"/>
      <c r="AU332" s="282"/>
      <c r="AV332" s="282"/>
      <c r="AW332" s="282"/>
      <c r="AX332" s="282"/>
      <c r="AY332" s="282"/>
      <c r="AZ332" s="282"/>
      <c r="BA332" s="282"/>
      <c r="BB332" s="282"/>
      <c r="BC332" s="282"/>
      <c r="BD332" s="282"/>
      <c r="BE332" s="282" t="e">
        <f t="shared" si="163"/>
        <v>#DIV/0!</v>
      </c>
      <c r="BF332" s="282" t="e">
        <f t="shared" si="164"/>
        <v>#DIV/0!</v>
      </c>
      <c r="BG332" s="14" t="e">
        <f t="shared" si="165"/>
        <v>#DIV/0!</v>
      </c>
      <c r="BH332" s="14" t="e">
        <f t="shared" si="166"/>
        <v>#DIV/0!</v>
      </c>
    </row>
    <row r="333" spans="1:77" ht="16" x14ac:dyDescent="0.2">
      <c r="A333" s="85">
        <v>44141</v>
      </c>
      <c r="B333" s="85"/>
      <c r="C333" s="212"/>
      <c r="D333" s="212" t="s">
        <v>8</v>
      </c>
      <c r="E333" s="212" t="e">
        <f t="shared" si="152"/>
        <v>#REF!</v>
      </c>
      <c r="F333" s="412" t="e">
        <f>#REF!</f>
        <v>#REF!</v>
      </c>
      <c r="G333" s="412" t="e">
        <f>#REF!</f>
        <v>#REF!</v>
      </c>
      <c r="H333" s="412" t="e">
        <f>#REF!</f>
        <v>#REF!</v>
      </c>
      <c r="I333" s="412"/>
      <c r="J333" s="412"/>
      <c r="K333" s="412"/>
      <c r="L333" s="412"/>
      <c r="M333" s="412"/>
      <c r="N333" s="412"/>
      <c r="O333" s="413"/>
      <c r="P333" s="409" t="e">
        <f t="shared" si="153"/>
        <v>#REF!</v>
      </c>
      <c r="Q333" s="409" t="e">
        <f t="shared" si="154"/>
        <v>#REF!</v>
      </c>
      <c r="R333" s="410" t="e">
        <f t="shared" si="155"/>
        <v>#REF!</v>
      </c>
      <c r="S333" s="414" t="e">
        <f t="shared" si="156"/>
        <v>#REF!</v>
      </c>
      <c r="T333" s="408" t="e">
        <f t="shared" si="157"/>
        <v>#REF!</v>
      </c>
      <c r="U333" s="408" t="e">
        <f t="shared" si="158"/>
        <v>#REF!</v>
      </c>
      <c r="V333" s="85">
        <f t="shared" si="149"/>
        <v>44141</v>
      </c>
      <c r="W333" s="298" t="s">
        <v>8</v>
      </c>
      <c r="X333" s="272" t="e">
        <f t="shared" si="159"/>
        <v>#DIV/0!</v>
      </c>
      <c r="Y333" s="277"/>
      <c r="Z333" s="277"/>
      <c r="AA333" s="277"/>
      <c r="AB333" s="279"/>
      <c r="AC333" s="279"/>
      <c r="AD333" s="279"/>
      <c r="AE333" s="279"/>
      <c r="AF333" s="279"/>
      <c r="AG333" s="279"/>
      <c r="AH333" s="279"/>
      <c r="AI333" s="51"/>
      <c r="AJ333" s="51"/>
      <c r="AK333" s="51"/>
      <c r="AL333" s="51"/>
      <c r="AM333" s="170" t="e">
        <f t="shared" si="160"/>
        <v>#DIV/0!</v>
      </c>
      <c r="AN333" s="170" t="e">
        <f t="shared" si="161"/>
        <v>#DIV/0!</v>
      </c>
      <c r="AO333" s="280">
        <f t="shared" si="151"/>
        <v>0</v>
      </c>
      <c r="AP333" s="281">
        <f t="shared" si="151"/>
        <v>0</v>
      </c>
      <c r="AQ333" s="281">
        <f t="shared" si="162"/>
        <v>0</v>
      </c>
      <c r="AR333" s="58">
        <f t="shared" si="150"/>
        <v>44141</v>
      </c>
      <c r="AS333" s="212" t="s">
        <v>160</v>
      </c>
      <c r="AT333" s="282"/>
      <c r="AU333" s="282"/>
      <c r="AV333" s="282"/>
      <c r="AW333" s="282"/>
      <c r="AX333" s="282"/>
      <c r="AY333" s="282"/>
      <c r="AZ333" s="282"/>
      <c r="BA333" s="282"/>
      <c r="BB333" s="282"/>
      <c r="BC333" s="282"/>
      <c r="BD333" s="282"/>
      <c r="BE333" s="282" t="e">
        <f t="shared" si="163"/>
        <v>#DIV/0!</v>
      </c>
      <c r="BF333" s="282" t="e">
        <f t="shared" si="164"/>
        <v>#DIV/0!</v>
      </c>
      <c r="BG333" s="14" t="e">
        <f t="shared" si="165"/>
        <v>#DIV/0!</v>
      </c>
      <c r="BH333" s="14" t="e">
        <f t="shared" si="166"/>
        <v>#DIV/0!</v>
      </c>
    </row>
    <row r="334" spans="1:77" ht="16" x14ac:dyDescent="0.2">
      <c r="A334" s="85">
        <v>44142</v>
      </c>
      <c r="B334" s="85"/>
      <c r="C334" s="212"/>
      <c r="D334" s="212" t="s">
        <v>8</v>
      </c>
      <c r="E334" s="212" t="e">
        <f t="shared" si="152"/>
        <v>#REF!</v>
      </c>
      <c r="F334" s="412"/>
      <c r="G334" s="412" t="e">
        <f>#REF!</f>
        <v>#REF!</v>
      </c>
      <c r="H334" s="412" t="e">
        <f>#REF!</f>
        <v>#REF!</v>
      </c>
      <c r="I334" s="412"/>
      <c r="J334" s="412"/>
      <c r="K334" s="412"/>
      <c r="L334" s="412"/>
      <c r="M334" s="412"/>
      <c r="N334" s="412"/>
      <c r="O334" s="413"/>
      <c r="P334" s="409" t="e">
        <f t="shared" si="153"/>
        <v>#REF!</v>
      </c>
      <c r="Q334" s="409" t="e">
        <f t="shared" si="154"/>
        <v>#REF!</v>
      </c>
      <c r="R334" s="410" t="e">
        <f t="shared" si="155"/>
        <v>#REF!</v>
      </c>
      <c r="S334" s="414" t="e">
        <f t="shared" si="156"/>
        <v>#REF!</v>
      </c>
      <c r="T334" s="408" t="e">
        <f t="shared" si="157"/>
        <v>#REF!</v>
      </c>
      <c r="U334" s="408" t="e">
        <f t="shared" si="158"/>
        <v>#REF!</v>
      </c>
      <c r="V334" s="85">
        <f t="shared" si="149"/>
        <v>44142</v>
      </c>
      <c r="W334" s="297" t="s">
        <v>8</v>
      </c>
      <c r="X334" s="272" t="e">
        <f t="shared" si="159"/>
        <v>#DIV/0!</v>
      </c>
      <c r="Y334" s="277"/>
      <c r="Z334" s="277"/>
      <c r="AA334" s="277"/>
      <c r="AB334" s="279"/>
      <c r="AC334" s="279"/>
      <c r="AD334" s="279"/>
      <c r="AE334" s="279"/>
      <c r="AF334" s="279"/>
      <c r="AG334" s="279"/>
      <c r="AH334" s="279"/>
      <c r="AI334" s="51"/>
      <c r="AJ334" s="51"/>
      <c r="AK334" s="51"/>
      <c r="AL334" s="51"/>
      <c r="AM334" s="170" t="e">
        <f t="shared" si="160"/>
        <v>#DIV/0!</v>
      </c>
      <c r="AN334" s="170" t="e">
        <f t="shared" si="161"/>
        <v>#DIV/0!</v>
      </c>
      <c r="AO334" s="280">
        <f t="shared" si="151"/>
        <v>0</v>
      </c>
      <c r="AP334" s="281">
        <f t="shared" si="151"/>
        <v>0</v>
      </c>
      <c r="AQ334" s="281">
        <f t="shared" si="162"/>
        <v>0</v>
      </c>
      <c r="AR334" s="58">
        <f t="shared" si="150"/>
        <v>44142</v>
      </c>
      <c r="AS334" s="212" t="s">
        <v>161</v>
      </c>
      <c r="AT334" s="282"/>
      <c r="AU334" s="282"/>
      <c r="AV334" s="282"/>
      <c r="AW334" s="282"/>
      <c r="AX334" s="282"/>
      <c r="AY334" s="282"/>
      <c r="AZ334" s="282"/>
      <c r="BA334" s="282"/>
      <c r="BB334" s="282"/>
      <c r="BC334" s="282"/>
      <c r="BD334" s="282"/>
      <c r="BE334" s="282" t="e">
        <f t="shared" si="163"/>
        <v>#DIV/0!</v>
      </c>
      <c r="BF334" s="282" t="e">
        <f t="shared" si="164"/>
        <v>#DIV/0!</v>
      </c>
      <c r="BG334" s="14" t="e">
        <f t="shared" si="165"/>
        <v>#DIV/0!</v>
      </c>
      <c r="BH334" s="14" t="e">
        <f t="shared" si="166"/>
        <v>#DIV/0!</v>
      </c>
    </row>
    <row r="335" spans="1:77" ht="16" x14ac:dyDescent="0.2">
      <c r="A335" s="85">
        <v>44143</v>
      </c>
      <c r="B335" s="85"/>
      <c r="C335" s="212"/>
      <c r="D335" s="212" t="s">
        <v>8</v>
      </c>
      <c r="E335" s="212" t="e">
        <f t="shared" si="152"/>
        <v>#REF!</v>
      </c>
      <c r="F335" s="412" t="e">
        <f>#REF!</f>
        <v>#REF!</v>
      </c>
      <c r="G335" s="412" t="e">
        <f>#REF!</f>
        <v>#REF!</v>
      </c>
      <c r="H335" s="412"/>
      <c r="I335" s="412"/>
      <c r="J335" s="412"/>
      <c r="K335" s="412"/>
      <c r="L335" s="412"/>
      <c r="M335" s="412"/>
      <c r="N335" s="412"/>
      <c r="O335" s="413"/>
      <c r="P335" s="409" t="e">
        <f t="shared" si="153"/>
        <v>#REF!</v>
      </c>
      <c r="Q335" s="409" t="e">
        <f t="shared" si="154"/>
        <v>#REF!</v>
      </c>
      <c r="R335" s="410" t="e">
        <f t="shared" si="155"/>
        <v>#REF!</v>
      </c>
      <c r="S335" s="414" t="e">
        <f t="shared" si="156"/>
        <v>#REF!</v>
      </c>
      <c r="T335" s="408" t="e">
        <f t="shared" si="157"/>
        <v>#REF!</v>
      </c>
      <c r="U335" s="408" t="e">
        <f t="shared" si="158"/>
        <v>#REF!</v>
      </c>
      <c r="V335" s="85">
        <f t="shared" si="149"/>
        <v>44143</v>
      </c>
      <c r="W335" s="298" t="s">
        <v>8</v>
      </c>
      <c r="X335" s="272" t="e">
        <f t="shared" si="159"/>
        <v>#DIV/0!</v>
      </c>
      <c r="Y335" s="277"/>
      <c r="Z335" s="277"/>
      <c r="AA335" s="277"/>
      <c r="AB335" s="279"/>
      <c r="AC335" s="279"/>
      <c r="AD335" s="279"/>
      <c r="AE335" s="279"/>
      <c r="AF335" s="279"/>
      <c r="AG335" s="279"/>
      <c r="AH335" s="279"/>
      <c r="AI335" s="51"/>
      <c r="AJ335" s="51"/>
      <c r="AK335" s="51"/>
      <c r="AL335" s="51"/>
      <c r="AM335" s="170" t="e">
        <f t="shared" si="160"/>
        <v>#DIV/0!</v>
      </c>
      <c r="AN335" s="170" t="e">
        <f t="shared" si="161"/>
        <v>#DIV/0!</v>
      </c>
      <c r="AO335" s="280">
        <f t="shared" si="151"/>
        <v>0</v>
      </c>
      <c r="AP335" s="281">
        <f t="shared" si="151"/>
        <v>0</v>
      </c>
      <c r="AQ335" s="281">
        <f t="shared" si="162"/>
        <v>0</v>
      </c>
      <c r="AR335" s="58">
        <f t="shared" si="150"/>
        <v>44143</v>
      </c>
      <c r="AS335" s="212" t="s">
        <v>162</v>
      </c>
      <c r="AT335" s="282"/>
      <c r="AU335" s="282"/>
      <c r="AV335" s="282"/>
      <c r="AW335" s="282"/>
      <c r="AX335" s="282"/>
      <c r="AY335" s="282"/>
      <c r="AZ335" s="282"/>
      <c r="BA335" s="282"/>
      <c r="BB335" s="282"/>
      <c r="BC335" s="282"/>
      <c r="BD335" s="282"/>
      <c r="BE335" s="282" t="e">
        <f t="shared" si="163"/>
        <v>#DIV/0!</v>
      </c>
      <c r="BF335" s="282" t="e">
        <f t="shared" si="164"/>
        <v>#DIV/0!</v>
      </c>
      <c r="BG335" s="14" t="e">
        <f t="shared" si="165"/>
        <v>#DIV/0!</v>
      </c>
      <c r="BH335" s="14" t="e">
        <f t="shared" si="166"/>
        <v>#DIV/0!</v>
      </c>
    </row>
    <row r="336" spans="1:77" ht="16" x14ac:dyDescent="0.2">
      <c r="A336" s="85">
        <v>44144</v>
      </c>
      <c r="B336" s="85"/>
      <c r="C336" s="212"/>
      <c r="D336" s="212" t="s">
        <v>8</v>
      </c>
      <c r="E336" s="212" t="e">
        <f t="shared" si="152"/>
        <v>#REF!</v>
      </c>
      <c r="F336" s="412" t="e">
        <f>#REF!</f>
        <v>#REF!</v>
      </c>
      <c r="G336" s="412" t="e">
        <f>#REF!</f>
        <v>#REF!</v>
      </c>
      <c r="H336" s="412" t="e">
        <f>#REF!</f>
        <v>#REF!</v>
      </c>
      <c r="I336" s="412"/>
      <c r="J336" s="412"/>
      <c r="K336" s="412"/>
      <c r="L336" s="412"/>
      <c r="M336" s="412"/>
      <c r="N336" s="412"/>
      <c r="O336" s="413"/>
      <c r="P336" s="409" t="e">
        <f t="shared" si="153"/>
        <v>#REF!</v>
      </c>
      <c r="Q336" s="409" t="e">
        <f t="shared" si="154"/>
        <v>#REF!</v>
      </c>
      <c r="R336" s="410" t="e">
        <f t="shared" si="155"/>
        <v>#REF!</v>
      </c>
      <c r="S336" s="414" t="e">
        <f t="shared" si="156"/>
        <v>#REF!</v>
      </c>
      <c r="T336" s="408" t="e">
        <f t="shared" si="157"/>
        <v>#REF!</v>
      </c>
      <c r="U336" s="408" t="e">
        <f t="shared" si="158"/>
        <v>#REF!</v>
      </c>
      <c r="V336" s="85">
        <f t="shared" si="149"/>
        <v>44144</v>
      </c>
      <c r="W336" s="297" t="s">
        <v>8</v>
      </c>
      <c r="X336" s="272" t="e">
        <f t="shared" si="159"/>
        <v>#DIV/0!</v>
      </c>
      <c r="Y336" s="277"/>
      <c r="Z336" s="277"/>
      <c r="AA336" s="277"/>
      <c r="AB336" s="279"/>
      <c r="AC336" s="279"/>
      <c r="AD336" s="279"/>
      <c r="AE336" s="279"/>
      <c r="AF336" s="279"/>
      <c r="AG336" s="279"/>
      <c r="AH336" s="279"/>
      <c r="AI336" s="51"/>
      <c r="AJ336" s="51"/>
      <c r="AK336" s="51"/>
      <c r="AL336" s="51"/>
      <c r="AM336" s="170" t="e">
        <f t="shared" si="160"/>
        <v>#DIV/0!</v>
      </c>
      <c r="AN336" s="170" t="e">
        <f t="shared" si="161"/>
        <v>#DIV/0!</v>
      </c>
      <c r="AO336" s="280">
        <f t="shared" si="151"/>
        <v>0</v>
      </c>
      <c r="AP336" s="281">
        <f t="shared" si="151"/>
        <v>0</v>
      </c>
      <c r="AQ336" s="281">
        <f t="shared" si="162"/>
        <v>0</v>
      </c>
      <c r="AR336" s="58">
        <f t="shared" si="150"/>
        <v>44144</v>
      </c>
      <c r="AS336" s="212" t="s">
        <v>163</v>
      </c>
      <c r="AT336" s="282"/>
      <c r="AU336" s="282"/>
      <c r="AV336" s="282"/>
      <c r="AW336" s="282"/>
      <c r="AX336" s="282"/>
      <c r="AY336" s="282"/>
      <c r="AZ336" s="282"/>
      <c r="BA336" s="282"/>
      <c r="BB336" s="282"/>
      <c r="BC336" s="282"/>
      <c r="BD336" s="282"/>
      <c r="BE336" s="282" t="e">
        <f t="shared" si="163"/>
        <v>#DIV/0!</v>
      </c>
      <c r="BF336" s="282" t="e">
        <f t="shared" si="164"/>
        <v>#DIV/0!</v>
      </c>
      <c r="BG336" s="14" t="e">
        <f t="shared" si="165"/>
        <v>#DIV/0!</v>
      </c>
      <c r="BH336" s="14" t="e">
        <f t="shared" si="166"/>
        <v>#DIV/0!</v>
      </c>
    </row>
    <row r="337" spans="1:60" ht="16" x14ac:dyDescent="0.2">
      <c r="A337" s="85">
        <v>44145</v>
      </c>
      <c r="B337" s="85"/>
      <c r="C337" s="212"/>
      <c r="D337" s="212" t="s">
        <v>8</v>
      </c>
      <c r="E337" s="212" t="e">
        <f t="shared" si="152"/>
        <v>#REF!</v>
      </c>
      <c r="F337" s="412" t="e">
        <f>#REF!</f>
        <v>#REF!</v>
      </c>
      <c r="G337" s="412" t="e">
        <f>#REF!</f>
        <v>#REF!</v>
      </c>
      <c r="H337" s="412" t="e">
        <f>#REF!</f>
        <v>#REF!</v>
      </c>
      <c r="I337" s="412"/>
      <c r="J337" s="412"/>
      <c r="K337" s="412"/>
      <c r="L337" s="412"/>
      <c r="M337" s="412"/>
      <c r="N337" s="412"/>
      <c r="O337" s="413"/>
      <c r="P337" s="409" t="e">
        <f t="shared" si="153"/>
        <v>#REF!</v>
      </c>
      <c r="Q337" s="409" t="e">
        <f t="shared" si="154"/>
        <v>#REF!</v>
      </c>
      <c r="R337" s="410" t="e">
        <f t="shared" si="155"/>
        <v>#REF!</v>
      </c>
      <c r="S337" s="414" t="e">
        <f t="shared" si="156"/>
        <v>#REF!</v>
      </c>
      <c r="T337" s="408" t="e">
        <f t="shared" si="157"/>
        <v>#REF!</v>
      </c>
      <c r="U337" s="408" t="e">
        <f t="shared" si="158"/>
        <v>#REF!</v>
      </c>
      <c r="V337" s="85">
        <f t="shared" si="149"/>
        <v>44145</v>
      </c>
      <c r="W337" s="297" t="s">
        <v>8</v>
      </c>
      <c r="X337" s="272" t="e">
        <f t="shared" si="159"/>
        <v>#DIV/0!</v>
      </c>
      <c r="Y337" s="277"/>
      <c r="Z337" s="277"/>
      <c r="AA337" s="277"/>
      <c r="AB337" s="279"/>
      <c r="AC337" s="279"/>
      <c r="AD337" s="279"/>
      <c r="AE337" s="279"/>
      <c r="AF337" s="279"/>
      <c r="AG337" s="279"/>
      <c r="AH337" s="279"/>
      <c r="AI337" s="51"/>
      <c r="AJ337" s="51"/>
      <c r="AK337" s="51"/>
      <c r="AL337" s="51"/>
      <c r="AM337" s="170" t="e">
        <f t="shared" si="160"/>
        <v>#DIV/0!</v>
      </c>
      <c r="AN337" s="170" t="e">
        <f t="shared" si="161"/>
        <v>#DIV/0!</v>
      </c>
      <c r="AO337" s="280">
        <f t="shared" si="151"/>
        <v>0</v>
      </c>
      <c r="AP337" s="281">
        <f t="shared" si="151"/>
        <v>0</v>
      </c>
      <c r="AQ337" s="281">
        <f t="shared" si="162"/>
        <v>0</v>
      </c>
      <c r="AR337" s="58">
        <f t="shared" si="150"/>
        <v>44145</v>
      </c>
      <c r="AS337" s="212" t="s">
        <v>164</v>
      </c>
      <c r="AT337" s="282"/>
      <c r="AU337" s="282"/>
      <c r="AV337" s="282"/>
      <c r="AW337" s="282"/>
      <c r="AX337" s="282"/>
      <c r="AY337" s="282"/>
      <c r="AZ337" s="282"/>
      <c r="BA337" s="282"/>
      <c r="BB337" s="282"/>
      <c r="BC337" s="282"/>
      <c r="BD337" s="282"/>
      <c r="BE337" s="282" t="e">
        <f t="shared" si="163"/>
        <v>#DIV/0!</v>
      </c>
      <c r="BF337" s="282" t="e">
        <f t="shared" si="164"/>
        <v>#DIV/0!</v>
      </c>
      <c r="BG337" s="14" t="e">
        <f t="shared" si="165"/>
        <v>#DIV/0!</v>
      </c>
      <c r="BH337" s="14" t="e">
        <f t="shared" si="166"/>
        <v>#DIV/0!</v>
      </c>
    </row>
    <row r="338" spans="1:60" ht="16" x14ac:dyDescent="0.2">
      <c r="A338" s="85">
        <v>44146</v>
      </c>
      <c r="B338" s="85"/>
      <c r="C338" s="212"/>
      <c r="D338" s="212" t="s">
        <v>8</v>
      </c>
      <c r="E338" s="212" t="e">
        <f t="shared" si="152"/>
        <v>#REF!</v>
      </c>
      <c r="F338" s="412" t="e">
        <f>#REF!</f>
        <v>#REF!</v>
      </c>
      <c r="G338" s="412" t="e">
        <f>#REF!</f>
        <v>#REF!</v>
      </c>
      <c r="H338" s="412" t="e">
        <f>#REF!</f>
        <v>#REF!</v>
      </c>
      <c r="I338" s="412"/>
      <c r="J338" s="412"/>
      <c r="K338" s="412"/>
      <c r="L338" s="412"/>
      <c r="M338" s="412"/>
      <c r="N338" s="412"/>
      <c r="O338" s="413"/>
      <c r="P338" s="409" t="e">
        <f t="shared" si="153"/>
        <v>#REF!</v>
      </c>
      <c r="Q338" s="409" t="e">
        <f t="shared" si="154"/>
        <v>#REF!</v>
      </c>
      <c r="R338" s="410" t="e">
        <f t="shared" si="155"/>
        <v>#REF!</v>
      </c>
      <c r="S338" s="414" t="e">
        <f t="shared" si="156"/>
        <v>#REF!</v>
      </c>
      <c r="T338" s="408" t="e">
        <f t="shared" si="157"/>
        <v>#REF!</v>
      </c>
      <c r="U338" s="408" t="e">
        <f t="shared" si="158"/>
        <v>#REF!</v>
      </c>
      <c r="V338" s="85">
        <f t="shared" si="149"/>
        <v>44146</v>
      </c>
      <c r="W338" s="298" t="s">
        <v>8</v>
      </c>
      <c r="X338" s="272" t="e">
        <f t="shared" si="159"/>
        <v>#DIV/0!</v>
      </c>
      <c r="Y338" s="277"/>
      <c r="Z338" s="277"/>
      <c r="AA338" s="277"/>
      <c r="AB338" s="279"/>
      <c r="AC338" s="279"/>
      <c r="AD338" s="279"/>
      <c r="AE338" s="279"/>
      <c r="AF338" s="279"/>
      <c r="AG338" s="279"/>
      <c r="AH338" s="279"/>
      <c r="AI338" s="51"/>
      <c r="AJ338" s="51"/>
      <c r="AK338" s="51"/>
      <c r="AL338" s="51"/>
      <c r="AM338" s="170" t="e">
        <f t="shared" si="160"/>
        <v>#DIV/0!</v>
      </c>
      <c r="AN338" s="170" t="e">
        <f t="shared" si="161"/>
        <v>#DIV/0!</v>
      </c>
      <c r="AO338" s="280">
        <f t="shared" si="151"/>
        <v>0</v>
      </c>
      <c r="AP338" s="281">
        <f t="shared" si="151"/>
        <v>0</v>
      </c>
      <c r="AQ338" s="281">
        <f t="shared" si="162"/>
        <v>0</v>
      </c>
      <c r="AR338" s="58">
        <f t="shared" si="150"/>
        <v>44146</v>
      </c>
      <c r="AS338" s="212" t="s">
        <v>165</v>
      </c>
      <c r="AT338" s="282"/>
      <c r="AU338" s="282"/>
      <c r="AV338" s="282"/>
      <c r="AW338" s="282"/>
      <c r="AX338" s="282"/>
      <c r="AY338" s="282"/>
      <c r="AZ338" s="282"/>
      <c r="BA338" s="282"/>
      <c r="BB338" s="282"/>
      <c r="BC338" s="282"/>
      <c r="BD338" s="282"/>
      <c r="BE338" s="282" t="e">
        <f t="shared" si="163"/>
        <v>#DIV/0!</v>
      </c>
      <c r="BF338" s="282" t="e">
        <f t="shared" si="164"/>
        <v>#DIV/0!</v>
      </c>
      <c r="BG338" s="14" t="e">
        <f t="shared" si="165"/>
        <v>#DIV/0!</v>
      </c>
      <c r="BH338" s="14" t="e">
        <f t="shared" si="166"/>
        <v>#DIV/0!</v>
      </c>
    </row>
    <row r="339" spans="1:60" ht="16" x14ac:dyDescent="0.2">
      <c r="A339" s="85">
        <v>44147</v>
      </c>
      <c r="B339" s="85"/>
      <c r="C339" s="212"/>
      <c r="D339" s="212" t="s">
        <v>8</v>
      </c>
      <c r="E339" s="212" t="e">
        <f t="shared" si="152"/>
        <v>#REF!</v>
      </c>
      <c r="F339" s="412" t="e">
        <f>#REF!</f>
        <v>#REF!</v>
      </c>
      <c r="G339" s="412" t="e">
        <f>#REF!</f>
        <v>#REF!</v>
      </c>
      <c r="H339" s="412" t="e">
        <f>#REF!</f>
        <v>#REF!</v>
      </c>
      <c r="I339" s="412"/>
      <c r="J339" s="412"/>
      <c r="K339" s="412"/>
      <c r="L339" s="412"/>
      <c r="M339" s="412"/>
      <c r="N339" s="412"/>
      <c r="O339" s="413"/>
      <c r="P339" s="409" t="e">
        <f t="shared" si="153"/>
        <v>#REF!</v>
      </c>
      <c r="Q339" s="409" t="e">
        <f t="shared" si="154"/>
        <v>#REF!</v>
      </c>
      <c r="R339" s="410" t="e">
        <f t="shared" si="155"/>
        <v>#REF!</v>
      </c>
      <c r="S339" s="414" t="e">
        <f t="shared" si="156"/>
        <v>#REF!</v>
      </c>
      <c r="T339" s="408" t="e">
        <f t="shared" si="157"/>
        <v>#REF!</v>
      </c>
      <c r="U339" s="408" t="e">
        <f t="shared" si="158"/>
        <v>#REF!</v>
      </c>
      <c r="V339" s="85">
        <f t="shared" si="149"/>
        <v>44147</v>
      </c>
      <c r="W339" s="297" t="s">
        <v>8</v>
      </c>
      <c r="X339" s="272" t="e">
        <f t="shared" si="159"/>
        <v>#DIV/0!</v>
      </c>
      <c r="Y339" s="277"/>
      <c r="Z339" s="277"/>
      <c r="AA339" s="277"/>
      <c r="AB339" s="279"/>
      <c r="AC339" s="279"/>
      <c r="AD339" s="279"/>
      <c r="AE339" s="279"/>
      <c r="AF339" s="279"/>
      <c r="AG339" s="279"/>
      <c r="AH339" s="279"/>
      <c r="AI339" s="51"/>
      <c r="AJ339" s="51"/>
      <c r="AK339" s="51"/>
      <c r="AL339" s="51"/>
      <c r="AM339" s="170" t="e">
        <f t="shared" si="160"/>
        <v>#DIV/0!</v>
      </c>
      <c r="AN339" s="170" t="e">
        <f t="shared" si="161"/>
        <v>#DIV/0!</v>
      </c>
      <c r="AO339" s="280">
        <f t="shared" si="151"/>
        <v>0</v>
      </c>
      <c r="AP339" s="281">
        <f t="shared" si="151"/>
        <v>0</v>
      </c>
      <c r="AQ339" s="281">
        <f t="shared" si="162"/>
        <v>0</v>
      </c>
      <c r="AR339" s="58">
        <f t="shared" si="150"/>
        <v>44147</v>
      </c>
      <c r="AS339" s="212" t="s">
        <v>166</v>
      </c>
      <c r="AT339" s="282"/>
      <c r="AU339" s="282"/>
      <c r="AV339" s="282"/>
      <c r="AW339" s="282"/>
      <c r="AX339" s="282"/>
      <c r="AY339" s="282"/>
      <c r="AZ339" s="282"/>
      <c r="BA339" s="282"/>
      <c r="BB339" s="282"/>
      <c r="BC339" s="282"/>
      <c r="BD339" s="282"/>
      <c r="BE339" s="282" t="e">
        <f t="shared" si="163"/>
        <v>#DIV/0!</v>
      </c>
      <c r="BF339" s="282" t="e">
        <f t="shared" si="164"/>
        <v>#DIV/0!</v>
      </c>
      <c r="BG339" s="14" t="e">
        <f t="shared" si="165"/>
        <v>#DIV/0!</v>
      </c>
      <c r="BH339" s="14" t="e">
        <f t="shared" si="166"/>
        <v>#DIV/0!</v>
      </c>
    </row>
    <row r="340" spans="1:60" ht="16" x14ac:dyDescent="0.2">
      <c r="A340" s="85">
        <v>44148</v>
      </c>
      <c r="B340" s="85"/>
      <c r="C340" s="212"/>
      <c r="D340" s="212" t="s">
        <v>8</v>
      </c>
      <c r="E340" s="212" t="e">
        <f t="shared" si="152"/>
        <v>#REF!</v>
      </c>
      <c r="F340" s="412" t="e">
        <f>#REF!</f>
        <v>#REF!</v>
      </c>
      <c r="G340" s="412" t="e">
        <f>#REF!</f>
        <v>#REF!</v>
      </c>
      <c r="H340" s="412" t="e">
        <f>#REF!</f>
        <v>#REF!</v>
      </c>
      <c r="I340" s="412"/>
      <c r="J340" s="412"/>
      <c r="K340" s="412"/>
      <c r="L340" s="412"/>
      <c r="M340" s="412"/>
      <c r="N340" s="412"/>
      <c r="O340" s="413"/>
      <c r="P340" s="409" t="e">
        <f t="shared" si="153"/>
        <v>#REF!</v>
      </c>
      <c r="Q340" s="409" t="e">
        <f t="shared" si="154"/>
        <v>#REF!</v>
      </c>
      <c r="R340" s="410" t="e">
        <f t="shared" si="155"/>
        <v>#REF!</v>
      </c>
      <c r="S340" s="414" t="e">
        <f t="shared" si="156"/>
        <v>#REF!</v>
      </c>
      <c r="T340" s="408" t="e">
        <f t="shared" si="157"/>
        <v>#REF!</v>
      </c>
      <c r="U340" s="408" t="e">
        <f t="shared" si="158"/>
        <v>#REF!</v>
      </c>
      <c r="V340" s="85">
        <f t="shared" si="149"/>
        <v>44148</v>
      </c>
      <c r="W340" s="298" t="s">
        <v>8</v>
      </c>
      <c r="X340" s="272" t="e">
        <f t="shared" si="159"/>
        <v>#DIV/0!</v>
      </c>
      <c r="Y340" s="277"/>
      <c r="Z340" s="277"/>
      <c r="AA340" s="277"/>
      <c r="AB340" s="279"/>
      <c r="AC340" s="279"/>
      <c r="AD340" s="279"/>
      <c r="AE340" s="279"/>
      <c r="AF340" s="279"/>
      <c r="AG340" s="279"/>
      <c r="AH340" s="279"/>
      <c r="AI340" s="51"/>
      <c r="AJ340" s="51"/>
      <c r="AK340" s="51"/>
      <c r="AL340" s="51"/>
      <c r="AM340" s="170" t="e">
        <f t="shared" si="160"/>
        <v>#DIV/0!</v>
      </c>
      <c r="AN340" s="170" t="e">
        <f t="shared" si="161"/>
        <v>#DIV/0!</v>
      </c>
      <c r="AO340" s="280">
        <f t="shared" si="151"/>
        <v>0</v>
      </c>
      <c r="AP340" s="281">
        <f t="shared" si="151"/>
        <v>0</v>
      </c>
      <c r="AQ340" s="281">
        <f t="shared" si="162"/>
        <v>0</v>
      </c>
      <c r="AR340" s="58">
        <f t="shared" si="150"/>
        <v>44148</v>
      </c>
      <c r="AS340" s="212" t="s">
        <v>167</v>
      </c>
      <c r="AT340" s="282"/>
      <c r="AU340" s="282"/>
      <c r="AV340" s="282"/>
      <c r="AW340" s="282"/>
      <c r="AX340" s="282"/>
      <c r="AY340" s="282"/>
      <c r="AZ340" s="282"/>
      <c r="BA340" s="282"/>
      <c r="BB340" s="282"/>
      <c r="BC340" s="282"/>
      <c r="BD340" s="282"/>
      <c r="BE340" s="282" t="e">
        <f t="shared" si="163"/>
        <v>#DIV/0!</v>
      </c>
      <c r="BF340" s="282" t="e">
        <f t="shared" si="164"/>
        <v>#DIV/0!</v>
      </c>
      <c r="BG340" s="14" t="e">
        <f t="shared" si="165"/>
        <v>#DIV/0!</v>
      </c>
      <c r="BH340" s="14" t="e">
        <f t="shared" si="166"/>
        <v>#DIV/0!</v>
      </c>
    </row>
    <row r="341" spans="1:60" ht="16" x14ac:dyDescent="0.2">
      <c r="A341" s="85">
        <v>44149</v>
      </c>
      <c r="B341" s="85"/>
      <c r="C341" s="212"/>
      <c r="D341" s="212" t="s">
        <v>8</v>
      </c>
      <c r="E341" s="212" t="e">
        <f t="shared" si="152"/>
        <v>#REF!</v>
      </c>
      <c r="F341" s="412" t="e">
        <f>#REF!</f>
        <v>#REF!</v>
      </c>
      <c r="G341" s="412" t="e">
        <f>#REF!</f>
        <v>#REF!</v>
      </c>
      <c r="H341" s="412" t="e">
        <f>#REF!</f>
        <v>#REF!</v>
      </c>
      <c r="I341" s="412"/>
      <c r="J341" s="412"/>
      <c r="K341" s="412"/>
      <c r="L341" s="412"/>
      <c r="M341" s="412"/>
      <c r="N341" s="412"/>
      <c r="O341" s="413"/>
      <c r="P341" s="409" t="e">
        <f t="shared" si="153"/>
        <v>#REF!</v>
      </c>
      <c r="Q341" s="409" t="e">
        <f t="shared" si="154"/>
        <v>#REF!</v>
      </c>
      <c r="R341" s="410" t="e">
        <f t="shared" si="155"/>
        <v>#REF!</v>
      </c>
      <c r="S341" s="414" t="e">
        <f t="shared" si="156"/>
        <v>#REF!</v>
      </c>
      <c r="T341" s="408" t="e">
        <f t="shared" si="157"/>
        <v>#REF!</v>
      </c>
      <c r="U341" s="408" t="e">
        <f t="shared" si="158"/>
        <v>#REF!</v>
      </c>
      <c r="V341" s="85">
        <f t="shared" si="149"/>
        <v>44149</v>
      </c>
      <c r="W341" s="297" t="s">
        <v>8</v>
      </c>
      <c r="X341" s="272" t="e">
        <f t="shared" si="159"/>
        <v>#DIV/0!</v>
      </c>
      <c r="Y341" s="277"/>
      <c r="Z341" s="277"/>
      <c r="AA341" s="277"/>
      <c r="AB341" s="279"/>
      <c r="AC341" s="279"/>
      <c r="AD341" s="279"/>
      <c r="AE341" s="279"/>
      <c r="AF341" s="279"/>
      <c r="AG341" s="279"/>
      <c r="AH341" s="279"/>
      <c r="AI341" s="51"/>
      <c r="AJ341" s="51"/>
      <c r="AK341" s="51"/>
      <c r="AL341" s="51"/>
      <c r="AM341" s="170" t="e">
        <f t="shared" si="160"/>
        <v>#DIV/0!</v>
      </c>
      <c r="AN341" s="170" t="e">
        <f t="shared" si="161"/>
        <v>#DIV/0!</v>
      </c>
      <c r="AO341" s="280">
        <f t="shared" si="151"/>
        <v>0</v>
      </c>
      <c r="AP341" s="281">
        <f t="shared" si="151"/>
        <v>0</v>
      </c>
      <c r="AQ341" s="281">
        <f t="shared" si="162"/>
        <v>0</v>
      </c>
      <c r="AR341" s="58">
        <f t="shared" si="150"/>
        <v>44149</v>
      </c>
      <c r="AS341" s="212" t="s">
        <v>168</v>
      </c>
      <c r="AT341" s="282"/>
      <c r="AU341" s="282"/>
      <c r="AV341" s="282"/>
      <c r="AW341" s="282"/>
      <c r="AX341" s="282"/>
      <c r="AY341" s="282"/>
      <c r="AZ341" s="282"/>
      <c r="BA341" s="282"/>
      <c r="BB341" s="282"/>
      <c r="BC341" s="282"/>
      <c r="BD341" s="282"/>
      <c r="BE341" s="282" t="e">
        <f t="shared" si="163"/>
        <v>#DIV/0!</v>
      </c>
      <c r="BF341" s="282" t="e">
        <f t="shared" si="164"/>
        <v>#DIV/0!</v>
      </c>
      <c r="BG341" s="14" t="e">
        <f t="shared" si="165"/>
        <v>#DIV/0!</v>
      </c>
      <c r="BH341" s="14" t="e">
        <f t="shared" si="166"/>
        <v>#DIV/0!</v>
      </c>
    </row>
    <row r="342" spans="1:60" ht="16" x14ac:dyDescent="0.2">
      <c r="A342" s="85">
        <v>44150</v>
      </c>
      <c r="B342" s="85"/>
      <c r="C342" s="212"/>
      <c r="D342" s="212" t="s">
        <v>8</v>
      </c>
      <c r="E342" s="212" t="e">
        <f t="shared" si="152"/>
        <v>#REF!</v>
      </c>
      <c r="F342" s="412" t="e">
        <f>#REF!</f>
        <v>#REF!</v>
      </c>
      <c r="G342" s="412" t="e">
        <f>#REF!</f>
        <v>#REF!</v>
      </c>
      <c r="H342" s="412" t="e">
        <f>#REF!</f>
        <v>#REF!</v>
      </c>
      <c r="I342" s="412"/>
      <c r="J342" s="412"/>
      <c r="K342" s="412"/>
      <c r="L342" s="412"/>
      <c r="M342" s="412"/>
      <c r="N342" s="412"/>
      <c r="O342" s="413"/>
      <c r="P342" s="409" t="e">
        <f t="shared" si="153"/>
        <v>#REF!</v>
      </c>
      <c r="Q342" s="409" t="e">
        <f t="shared" si="154"/>
        <v>#REF!</v>
      </c>
      <c r="R342" s="410" t="e">
        <f t="shared" si="155"/>
        <v>#REF!</v>
      </c>
      <c r="S342" s="414" t="e">
        <f t="shared" si="156"/>
        <v>#REF!</v>
      </c>
      <c r="T342" s="408" t="e">
        <f t="shared" si="157"/>
        <v>#REF!</v>
      </c>
      <c r="U342" s="408" t="e">
        <f t="shared" si="158"/>
        <v>#REF!</v>
      </c>
      <c r="V342" s="85">
        <f t="shared" si="149"/>
        <v>44150</v>
      </c>
      <c r="W342" s="297" t="s">
        <v>8</v>
      </c>
      <c r="X342" s="272" t="e">
        <f t="shared" si="159"/>
        <v>#DIV/0!</v>
      </c>
      <c r="Y342" s="277"/>
      <c r="Z342" s="277"/>
      <c r="AA342" s="277"/>
      <c r="AB342" s="279"/>
      <c r="AC342" s="279"/>
      <c r="AD342" s="279"/>
      <c r="AE342" s="279"/>
      <c r="AF342" s="279"/>
      <c r="AG342" s="279"/>
      <c r="AH342" s="279"/>
      <c r="AI342" s="51"/>
      <c r="AJ342" s="51"/>
      <c r="AK342" s="51"/>
      <c r="AL342" s="51"/>
      <c r="AM342" s="170" t="e">
        <f t="shared" si="160"/>
        <v>#DIV/0!</v>
      </c>
      <c r="AN342" s="170" t="e">
        <f t="shared" si="161"/>
        <v>#DIV/0!</v>
      </c>
      <c r="AO342" s="280">
        <f t="shared" si="151"/>
        <v>0</v>
      </c>
      <c r="AP342" s="281">
        <f t="shared" si="151"/>
        <v>0</v>
      </c>
      <c r="AQ342" s="281">
        <f t="shared" si="162"/>
        <v>0</v>
      </c>
      <c r="AR342" s="58">
        <f t="shared" si="150"/>
        <v>44150</v>
      </c>
      <c r="AS342" s="212" t="s">
        <v>169</v>
      </c>
      <c r="AT342" s="282"/>
      <c r="AU342" s="282"/>
      <c r="AV342" s="282"/>
      <c r="AW342" s="282"/>
      <c r="AX342" s="282"/>
      <c r="AY342" s="282"/>
      <c r="AZ342" s="282"/>
      <c r="BA342" s="282"/>
      <c r="BB342" s="282"/>
      <c r="BC342" s="282"/>
      <c r="BD342" s="282"/>
      <c r="BE342" s="282" t="e">
        <f t="shared" si="163"/>
        <v>#DIV/0!</v>
      </c>
      <c r="BF342" s="282" t="e">
        <f t="shared" si="164"/>
        <v>#DIV/0!</v>
      </c>
      <c r="BG342" s="14" t="e">
        <f t="shared" si="165"/>
        <v>#DIV/0!</v>
      </c>
      <c r="BH342" s="14" t="e">
        <f t="shared" si="166"/>
        <v>#DIV/0!</v>
      </c>
    </row>
    <row r="343" spans="1:60" ht="16" x14ac:dyDescent="0.2">
      <c r="A343" s="85">
        <v>44151</v>
      </c>
      <c r="B343" s="85"/>
      <c r="C343" s="212"/>
      <c r="D343" s="212" t="s">
        <v>8</v>
      </c>
      <c r="E343" s="212" t="e">
        <f t="shared" si="152"/>
        <v>#REF!</v>
      </c>
      <c r="F343" s="412" t="e">
        <f>#REF!</f>
        <v>#REF!</v>
      </c>
      <c r="G343" s="412" t="e">
        <f>#REF!</f>
        <v>#REF!</v>
      </c>
      <c r="H343" s="412" t="e">
        <f>#REF!</f>
        <v>#REF!</v>
      </c>
      <c r="I343" s="412"/>
      <c r="J343" s="412"/>
      <c r="K343" s="412"/>
      <c r="L343" s="412"/>
      <c r="M343" s="412"/>
      <c r="N343" s="412"/>
      <c r="O343" s="413"/>
      <c r="P343" s="409" t="e">
        <f t="shared" si="153"/>
        <v>#REF!</v>
      </c>
      <c r="Q343" s="409" t="e">
        <f t="shared" si="154"/>
        <v>#REF!</v>
      </c>
      <c r="R343" s="410" t="e">
        <f t="shared" si="155"/>
        <v>#REF!</v>
      </c>
      <c r="S343" s="414" t="e">
        <f t="shared" si="156"/>
        <v>#REF!</v>
      </c>
      <c r="T343" s="408" t="e">
        <f t="shared" si="157"/>
        <v>#REF!</v>
      </c>
      <c r="U343" s="408" t="e">
        <f t="shared" si="158"/>
        <v>#REF!</v>
      </c>
      <c r="V343" s="85">
        <f t="shared" si="149"/>
        <v>44151</v>
      </c>
      <c r="W343" s="298" t="s">
        <v>8</v>
      </c>
      <c r="X343" s="272" t="e">
        <f t="shared" si="159"/>
        <v>#DIV/0!</v>
      </c>
      <c r="Y343" s="277"/>
      <c r="Z343" s="277"/>
      <c r="AA343" s="277"/>
      <c r="AB343" s="279"/>
      <c r="AC343" s="279"/>
      <c r="AD343" s="279"/>
      <c r="AE343" s="279"/>
      <c r="AF343" s="279"/>
      <c r="AG343" s="279"/>
      <c r="AH343" s="279"/>
      <c r="AI343" s="51"/>
      <c r="AJ343" s="51"/>
      <c r="AK343" s="51"/>
      <c r="AL343" s="51"/>
      <c r="AM343" s="170" t="e">
        <f t="shared" si="160"/>
        <v>#DIV/0!</v>
      </c>
      <c r="AN343" s="170" t="e">
        <f t="shared" si="161"/>
        <v>#DIV/0!</v>
      </c>
      <c r="AO343" s="280">
        <f t="shared" si="151"/>
        <v>0</v>
      </c>
      <c r="AP343" s="281">
        <f t="shared" si="151"/>
        <v>0</v>
      </c>
      <c r="AQ343" s="281">
        <f t="shared" si="162"/>
        <v>0</v>
      </c>
      <c r="AR343" s="58">
        <f t="shared" si="150"/>
        <v>44151</v>
      </c>
      <c r="AS343" s="212" t="s">
        <v>170</v>
      </c>
      <c r="AT343" s="282"/>
      <c r="AU343" s="282"/>
      <c r="AV343" s="282"/>
      <c r="AW343" s="282"/>
      <c r="AX343" s="282"/>
      <c r="AY343" s="282"/>
      <c r="AZ343" s="282"/>
      <c r="BA343" s="282"/>
      <c r="BB343" s="282"/>
      <c r="BC343" s="282"/>
      <c r="BD343" s="282"/>
      <c r="BE343" s="282" t="e">
        <f t="shared" si="163"/>
        <v>#DIV/0!</v>
      </c>
      <c r="BF343" s="282" t="e">
        <f t="shared" si="164"/>
        <v>#DIV/0!</v>
      </c>
      <c r="BG343" s="14" t="e">
        <f t="shared" si="165"/>
        <v>#DIV/0!</v>
      </c>
      <c r="BH343" s="14" t="e">
        <f t="shared" si="166"/>
        <v>#DIV/0!</v>
      </c>
    </row>
    <row r="344" spans="1:60" ht="16" x14ac:dyDescent="0.2">
      <c r="A344" s="85">
        <v>44152</v>
      </c>
      <c r="B344" s="85"/>
      <c r="C344" s="212"/>
      <c r="D344" s="212" t="s">
        <v>8</v>
      </c>
      <c r="E344" s="212" t="e">
        <f t="shared" si="152"/>
        <v>#REF!</v>
      </c>
      <c r="F344" s="412" t="e">
        <f>#REF!</f>
        <v>#REF!</v>
      </c>
      <c r="G344" s="412" t="e">
        <f>#REF!</f>
        <v>#REF!</v>
      </c>
      <c r="H344" s="412" t="e">
        <f>#REF!</f>
        <v>#REF!</v>
      </c>
      <c r="I344" s="412"/>
      <c r="J344" s="412"/>
      <c r="K344" s="412"/>
      <c r="L344" s="412"/>
      <c r="M344" s="412"/>
      <c r="N344" s="412"/>
      <c r="O344" s="413"/>
      <c r="P344" s="409" t="e">
        <f t="shared" si="153"/>
        <v>#REF!</v>
      </c>
      <c r="Q344" s="409" t="e">
        <f t="shared" si="154"/>
        <v>#REF!</v>
      </c>
      <c r="R344" s="410" t="e">
        <f t="shared" si="155"/>
        <v>#REF!</v>
      </c>
      <c r="S344" s="414" t="e">
        <f t="shared" si="156"/>
        <v>#REF!</v>
      </c>
      <c r="T344" s="408" t="e">
        <f t="shared" si="157"/>
        <v>#REF!</v>
      </c>
      <c r="U344" s="408" t="e">
        <f t="shared" si="158"/>
        <v>#REF!</v>
      </c>
      <c r="V344" s="85">
        <f t="shared" si="149"/>
        <v>44152</v>
      </c>
      <c r="W344" s="297" t="s">
        <v>8</v>
      </c>
      <c r="X344" s="272" t="e">
        <f t="shared" si="159"/>
        <v>#DIV/0!</v>
      </c>
      <c r="Y344" s="277"/>
      <c r="Z344" s="277"/>
      <c r="AA344" s="277"/>
      <c r="AB344" s="279"/>
      <c r="AC344" s="279"/>
      <c r="AD344" s="279"/>
      <c r="AE344" s="279"/>
      <c r="AF344" s="279"/>
      <c r="AG344" s="279"/>
      <c r="AH344" s="279"/>
      <c r="AI344" s="51"/>
      <c r="AJ344" s="51"/>
      <c r="AK344" s="51"/>
      <c r="AL344" s="51"/>
      <c r="AM344" s="170" t="e">
        <f t="shared" si="160"/>
        <v>#DIV/0!</v>
      </c>
      <c r="AN344" s="170" t="e">
        <f t="shared" si="161"/>
        <v>#DIV/0!</v>
      </c>
      <c r="AO344" s="280">
        <f t="shared" si="151"/>
        <v>0</v>
      </c>
      <c r="AP344" s="281">
        <f t="shared" si="151"/>
        <v>0</v>
      </c>
      <c r="AQ344" s="281">
        <f t="shared" si="162"/>
        <v>0</v>
      </c>
      <c r="AR344" s="58">
        <f t="shared" si="150"/>
        <v>44152</v>
      </c>
      <c r="AS344" s="212" t="s">
        <v>171</v>
      </c>
      <c r="AT344" s="282"/>
      <c r="AU344" s="282"/>
      <c r="AV344" s="282"/>
      <c r="AW344" s="282"/>
      <c r="AX344" s="282"/>
      <c r="AY344" s="282"/>
      <c r="AZ344" s="282"/>
      <c r="BA344" s="282"/>
      <c r="BB344" s="282"/>
      <c r="BC344" s="282"/>
      <c r="BD344" s="282"/>
      <c r="BE344" s="282" t="e">
        <f t="shared" si="163"/>
        <v>#DIV/0!</v>
      </c>
      <c r="BF344" s="282" t="e">
        <f t="shared" si="164"/>
        <v>#DIV/0!</v>
      </c>
      <c r="BG344" s="14" t="e">
        <f t="shared" si="165"/>
        <v>#DIV/0!</v>
      </c>
      <c r="BH344" s="14" t="e">
        <f t="shared" si="166"/>
        <v>#DIV/0!</v>
      </c>
    </row>
    <row r="345" spans="1:60" ht="16" x14ac:dyDescent="0.2">
      <c r="A345" s="85">
        <v>44153</v>
      </c>
      <c r="B345" s="85"/>
      <c r="C345" s="212"/>
      <c r="D345" s="212" t="s">
        <v>8</v>
      </c>
      <c r="E345" s="212" t="e">
        <f t="shared" si="152"/>
        <v>#REF!</v>
      </c>
      <c r="F345" s="412" t="e">
        <f>#REF!</f>
        <v>#REF!</v>
      </c>
      <c r="G345" s="412" t="e">
        <f>#REF!</f>
        <v>#REF!</v>
      </c>
      <c r="H345" s="412" t="e">
        <f>#REF!</f>
        <v>#REF!</v>
      </c>
      <c r="I345" s="412"/>
      <c r="J345" s="412"/>
      <c r="K345" s="412"/>
      <c r="L345" s="412"/>
      <c r="M345" s="412"/>
      <c r="N345" s="412"/>
      <c r="O345" s="413"/>
      <c r="P345" s="409" t="e">
        <f t="shared" si="153"/>
        <v>#REF!</v>
      </c>
      <c r="Q345" s="409" t="e">
        <f t="shared" si="154"/>
        <v>#REF!</v>
      </c>
      <c r="R345" s="410" t="e">
        <f t="shared" si="155"/>
        <v>#REF!</v>
      </c>
      <c r="S345" s="414" t="e">
        <f t="shared" si="156"/>
        <v>#REF!</v>
      </c>
      <c r="T345" s="408" t="e">
        <f t="shared" si="157"/>
        <v>#REF!</v>
      </c>
      <c r="U345" s="408" t="e">
        <f t="shared" si="158"/>
        <v>#REF!</v>
      </c>
      <c r="V345" s="85">
        <f t="shared" si="149"/>
        <v>44153</v>
      </c>
      <c r="W345" s="298" t="s">
        <v>8</v>
      </c>
      <c r="X345" s="272" t="e">
        <f t="shared" si="159"/>
        <v>#DIV/0!</v>
      </c>
      <c r="Y345" s="277"/>
      <c r="Z345" s="277"/>
      <c r="AA345" s="277"/>
      <c r="AB345" s="279"/>
      <c r="AC345" s="279"/>
      <c r="AD345" s="279"/>
      <c r="AE345" s="279"/>
      <c r="AF345" s="279"/>
      <c r="AG345" s="279"/>
      <c r="AH345" s="279"/>
      <c r="AI345" s="51"/>
      <c r="AJ345" s="51"/>
      <c r="AK345" s="51"/>
      <c r="AL345" s="51"/>
      <c r="AM345" s="170" t="e">
        <f t="shared" si="160"/>
        <v>#DIV/0!</v>
      </c>
      <c r="AN345" s="170" t="e">
        <f t="shared" si="161"/>
        <v>#DIV/0!</v>
      </c>
      <c r="AO345" s="280">
        <f t="shared" si="151"/>
        <v>0</v>
      </c>
      <c r="AP345" s="281">
        <f t="shared" si="151"/>
        <v>0</v>
      </c>
      <c r="AQ345" s="281">
        <f t="shared" si="162"/>
        <v>0</v>
      </c>
      <c r="AR345" s="58">
        <f t="shared" si="150"/>
        <v>44153</v>
      </c>
      <c r="AS345" s="212" t="s">
        <v>172</v>
      </c>
      <c r="AT345" s="282"/>
      <c r="AU345" s="282"/>
      <c r="AV345" s="282"/>
      <c r="AW345" s="282"/>
      <c r="AX345" s="282"/>
      <c r="AY345" s="282"/>
      <c r="AZ345" s="282"/>
      <c r="BA345" s="282"/>
      <c r="BB345" s="282"/>
      <c r="BC345" s="282"/>
      <c r="BD345" s="282"/>
      <c r="BE345" s="282" t="e">
        <f t="shared" si="163"/>
        <v>#DIV/0!</v>
      </c>
      <c r="BF345" s="282" t="e">
        <f t="shared" si="164"/>
        <v>#DIV/0!</v>
      </c>
      <c r="BG345" s="14" t="e">
        <f t="shared" si="165"/>
        <v>#DIV/0!</v>
      </c>
      <c r="BH345" s="14" t="e">
        <f t="shared" si="166"/>
        <v>#DIV/0!</v>
      </c>
    </row>
    <row r="346" spans="1:60" ht="16" x14ac:dyDescent="0.2">
      <c r="A346" s="85">
        <v>44154</v>
      </c>
      <c r="B346" s="85"/>
      <c r="C346" s="212"/>
      <c r="D346" s="212" t="s">
        <v>8</v>
      </c>
      <c r="E346" s="212" t="e">
        <f t="shared" si="152"/>
        <v>#REF!</v>
      </c>
      <c r="F346" s="412" t="e">
        <f>#REF!</f>
        <v>#REF!</v>
      </c>
      <c r="G346" s="412" t="e">
        <f>#REF!</f>
        <v>#REF!</v>
      </c>
      <c r="H346" s="412" t="e">
        <f>#REF!</f>
        <v>#REF!</v>
      </c>
      <c r="I346" s="412"/>
      <c r="J346" s="412"/>
      <c r="K346" s="412"/>
      <c r="L346" s="412"/>
      <c r="M346" s="412"/>
      <c r="N346" s="412"/>
      <c r="O346" s="413"/>
      <c r="P346" s="409" t="e">
        <f t="shared" si="153"/>
        <v>#REF!</v>
      </c>
      <c r="Q346" s="409" t="e">
        <f t="shared" si="154"/>
        <v>#REF!</v>
      </c>
      <c r="R346" s="410" t="e">
        <f t="shared" si="155"/>
        <v>#REF!</v>
      </c>
      <c r="S346" s="414" t="e">
        <f t="shared" si="156"/>
        <v>#REF!</v>
      </c>
      <c r="T346" s="408" t="e">
        <f t="shared" si="157"/>
        <v>#REF!</v>
      </c>
      <c r="U346" s="408" t="e">
        <f t="shared" si="158"/>
        <v>#REF!</v>
      </c>
      <c r="V346" s="85">
        <f t="shared" si="149"/>
        <v>44154</v>
      </c>
      <c r="W346" s="297" t="s">
        <v>8</v>
      </c>
      <c r="X346" s="272" t="e">
        <f t="shared" si="159"/>
        <v>#DIV/0!</v>
      </c>
      <c r="Y346" s="277"/>
      <c r="Z346" s="277"/>
      <c r="AA346" s="277"/>
      <c r="AB346" s="279"/>
      <c r="AC346" s="279"/>
      <c r="AD346" s="279"/>
      <c r="AE346" s="279"/>
      <c r="AF346" s="279"/>
      <c r="AG346" s="279"/>
      <c r="AH346" s="279"/>
      <c r="AI346" s="51"/>
      <c r="AJ346" s="51"/>
      <c r="AK346" s="51"/>
      <c r="AL346" s="51"/>
      <c r="AM346" s="170" t="e">
        <f t="shared" si="160"/>
        <v>#DIV/0!</v>
      </c>
      <c r="AN346" s="170" t="e">
        <f t="shared" si="161"/>
        <v>#DIV/0!</v>
      </c>
      <c r="AO346" s="280">
        <f t="shared" si="151"/>
        <v>0</v>
      </c>
      <c r="AP346" s="281">
        <f t="shared" si="151"/>
        <v>0</v>
      </c>
      <c r="AQ346" s="281">
        <f t="shared" si="162"/>
        <v>0</v>
      </c>
      <c r="AR346" s="58">
        <f t="shared" si="150"/>
        <v>44154</v>
      </c>
      <c r="AS346" s="212" t="s">
        <v>173</v>
      </c>
      <c r="AT346" s="282"/>
      <c r="AU346" s="282"/>
      <c r="AV346" s="282"/>
      <c r="AW346" s="282"/>
      <c r="AX346" s="282"/>
      <c r="AY346" s="282"/>
      <c r="AZ346" s="282"/>
      <c r="BA346" s="282"/>
      <c r="BB346" s="282"/>
      <c r="BC346" s="282"/>
      <c r="BD346" s="282"/>
      <c r="BE346" s="282" t="e">
        <f t="shared" si="163"/>
        <v>#DIV/0!</v>
      </c>
      <c r="BF346" s="282" t="e">
        <f t="shared" si="164"/>
        <v>#DIV/0!</v>
      </c>
      <c r="BG346" s="14" t="e">
        <f t="shared" si="165"/>
        <v>#DIV/0!</v>
      </c>
      <c r="BH346" s="14" t="e">
        <f t="shared" si="166"/>
        <v>#DIV/0!</v>
      </c>
    </row>
    <row r="347" spans="1:60" ht="16" x14ac:dyDescent="0.2">
      <c r="A347" s="85">
        <v>44155</v>
      </c>
      <c r="B347" s="85"/>
      <c r="C347" s="212"/>
      <c r="D347" s="212" t="s">
        <v>8</v>
      </c>
      <c r="E347" s="212" t="e">
        <f t="shared" si="152"/>
        <v>#REF!</v>
      </c>
      <c r="F347" s="412" t="e">
        <f>#REF!</f>
        <v>#REF!</v>
      </c>
      <c r="G347" s="412" t="e">
        <f>#REF!</f>
        <v>#REF!</v>
      </c>
      <c r="H347" s="412" t="e">
        <f>#REF!</f>
        <v>#REF!</v>
      </c>
      <c r="I347" s="412"/>
      <c r="J347" s="412"/>
      <c r="K347" s="412"/>
      <c r="L347" s="412"/>
      <c r="M347" s="412"/>
      <c r="N347" s="412"/>
      <c r="O347" s="413"/>
      <c r="P347" s="409" t="e">
        <f t="shared" si="153"/>
        <v>#REF!</v>
      </c>
      <c r="Q347" s="409" t="e">
        <f t="shared" si="154"/>
        <v>#REF!</v>
      </c>
      <c r="R347" s="410" t="e">
        <f t="shared" si="155"/>
        <v>#REF!</v>
      </c>
      <c r="S347" s="414" t="e">
        <f t="shared" si="156"/>
        <v>#REF!</v>
      </c>
      <c r="T347" s="408" t="e">
        <f t="shared" si="157"/>
        <v>#REF!</v>
      </c>
      <c r="U347" s="408" t="e">
        <f t="shared" si="158"/>
        <v>#REF!</v>
      </c>
      <c r="V347" s="85">
        <f t="shared" si="149"/>
        <v>44155</v>
      </c>
      <c r="W347" s="297" t="s">
        <v>8</v>
      </c>
      <c r="X347" s="272" t="e">
        <f t="shared" si="159"/>
        <v>#DIV/0!</v>
      </c>
      <c r="Y347" s="277"/>
      <c r="Z347" s="277"/>
      <c r="AA347" s="277"/>
      <c r="AB347" s="279"/>
      <c r="AC347" s="279"/>
      <c r="AD347" s="279"/>
      <c r="AE347" s="279"/>
      <c r="AF347" s="279"/>
      <c r="AG347" s="279"/>
      <c r="AH347" s="279"/>
      <c r="AI347" s="51"/>
      <c r="AJ347" s="51"/>
      <c r="AK347" s="51"/>
      <c r="AL347" s="51"/>
      <c r="AM347" s="170" t="e">
        <f t="shared" si="160"/>
        <v>#DIV/0!</v>
      </c>
      <c r="AN347" s="170" t="e">
        <f t="shared" si="161"/>
        <v>#DIV/0!</v>
      </c>
      <c r="AO347" s="280">
        <f t="shared" ref="AO347:AP366" si="167">AO122</f>
        <v>0</v>
      </c>
      <c r="AP347" s="281">
        <f t="shared" si="167"/>
        <v>0</v>
      </c>
      <c r="AQ347" s="281">
        <f t="shared" si="162"/>
        <v>0</v>
      </c>
      <c r="AR347" s="58">
        <f t="shared" si="150"/>
        <v>44155</v>
      </c>
      <c r="AS347" s="212" t="s">
        <v>174</v>
      </c>
      <c r="AT347" s="282"/>
      <c r="AU347" s="282"/>
      <c r="AV347" s="282"/>
      <c r="AW347" s="282"/>
      <c r="AX347" s="282"/>
      <c r="AY347" s="282"/>
      <c r="AZ347" s="282"/>
      <c r="BA347" s="282"/>
      <c r="BB347" s="282"/>
      <c r="BC347" s="282"/>
      <c r="BD347" s="282"/>
      <c r="BE347" s="282" t="e">
        <f t="shared" si="163"/>
        <v>#DIV/0!</v>
      </c>
      <c r="BF347" s="282" t="e">
        <f t="shared" si="164"/>
        <v>#DIV/0!</v>
      </c>
      <c r="BG347" s="14" t="e">
        <f t="shared" si="165"/>
        <v>#DIV/0!</v>
      </c>
      <c r="BH347" s="14" t="e">
        <f t="shared" si="166"/>
        <v>#DIV/0!</v>
      </c>
    </row>
    <row r="348" spans="1:60" ht="16" x14ac:dyDescent="0.2">
      <c r="A348" s="85">
        <v>44156</v>
      </c>
      <c r="B348" s="85"/>
      <c r="C348" s="212"/>
      <c r="D348" s="212" t="s">
        <v>8</v>
      </c>
      <c r="E348" s="212" t="e">
        <f t="shared" si="152"/>
        <v>#REF!</v>
      </c>
      <c r="F348" s="412" t="e">
        <f>#REF!</f>
        <v>#REF!</v>
      </c>
      <c r="G348" s="412" t="e">
        <f>#REF!</f>
        <v>#REF!</v>
      </c>
      <c r="H348" s="412"/>
      <c r="I348" s="412"/>
      <c r="J348" s="412"/>
      <c r="K348" s="412"/>
      <c r="L348" s="412"/>
      <c r="M348" s="412"/>
      <c r="N348" s="412"/>
      <c r="O348" s="413"/>
      <c r="P348" s="409" t="e">
        <f t="shared" si="153"/>
        <v>#REF!</v>
      </c>
      <c r="Q348" s="409" t="e">
        <f t="shared" si="154"/>
        <v>#REF!</v>
      </c>
      <c r="R348" s="410" t="e">
        <f t="shared" si="155"/>
        <v>#REF!</v>
      </c>
      <c r="S348" s="414" t="e">
        <f t="shared" si="156"/>
        <v>#REF!</v>
      </c>
      <c r="T348" s="408" t="e">
        <f t="shared" si="157"/>
        <v>#REF!</v>
      </c>
      <c r="U348" s="408" t="e">
        <f t="shared" si="158"/>
        <v>#REF!</v>
      </c>
      <c r="V348" s="85">
        <f t="shared" si="149"/>
        <v>44156</v>
      </c>
      <c r="W348" s="298" t="s">
        <v>8</v>
      </c>
      <c r="X348" s="272" t="e">
        <f t="shared" si="159"/>
        <v>#DIV/0!</v>
      </c>
      <c r="Y348" s="277"/>
      <c r="Z348" s="277"/>
      <c r="AA348" s="277"/>
      <c r="AB348" s="279"/>
      <c r="AC348" s="279"/>
      <c r="AD348" s="279"/>
      <c r="AE348" s="279"/>
      <c r="AF348" s="279"/>
      <c r="AG348" s="279"/>
      <c r="AH348" s="279"/>
      <c r="AI348" s="51"/>
      <c r="AJ348" s="51"/>
      <c r="AK348" s="51"/>
      <c r="AL348" s="51"/>
      <c r="AM348" s="170" t="e">
        <f t="shared" si="160"/>
        <v>#DIV/0!</v>
      </c>
      <c r="AN348" s="170" t="e">
        <f t="shared" si="161"/>
        <v>#DIV/0!</v>
      </c>
      <c r="AO348" s="280">
        <f t="shared" si="167"/>
        <v>0</v>
      </c>
      <c r="AP348" s="281">
        <f t="shared" si="167"/>
        <v>0</v>
      </c>
      <c r="AQ348" s="281">
        <f t="shared" si="162"/>
        <v>0</v>
      </c>
      <c r="AR348" s="58">
        <f t="shared" si="150"/>
        <v>44156</v>
      </c>
      <c r="AS348" s="212" t="s">
        <v>175</v>
      </c>
      <c r="AT348" s="282"/>
      <c r="AU348" s="282"/>
      <c r="AV348" s="282"/>
      <c r="AW348" s="282"/>
      <c r="AX348" s="282"/>
      <c r="AY348" s="282"/>
      <c r="AZ348" s="282"/>
      <c r="BA348" s="282"/>
      <c r="BB348" s="282"/>
      <c r="BC348" s="282"/>
      <c r="BD348" s="282"/>
      <c r="BE348" s="282" t="e">
        <f t="shared" si="163"/>
        <v>#DIV/0!</v>
      </c>
      <c r="BF348" s="282" t="e">
        <f t="shared" si="164"/>
        <v>#DIV/0!</v>
      </c>
      <c r="BG348" s="14" t="e">
        <f t="shared" si="165"/>
        <v>#DIV/0!</v>
      </c>
      <c r="BH348" s="14" t="e">
        <f t="shared" si="166"/>
        <v>#DIV/0!</v>
      </c>
    </row>
    <row r="349" spans="1:60" ht="16" x14ac:dyDescent="0.2">
      <c r="A349" s="85">
        <v>44157</v>
      </c>
      <c r="B349" s="85"/>
      <c r="C349" s="212"/>
      <c r="D349" s="212" t="s">
        <v>8</v>
      </c>
      <c r="E349" s="212" t="e">
        <f t="shared" si="152"/>
        <v>#REF!</v>
      </c>
      <c r="F349" s="412" t="e">
        <f>#REF!</f>
        <v>#REF!</v>
      </c>
      <c r="G349" s="412"/>
      <c r="H349" s="412" t="e">
        <f>#REF!</f>
        <v>#REF!</v>
      </c>
      <c r="I349" s="412"/>
      <c r="J349" s="412"/>
      <c r="K349" s="412"/>
      <c r="L349" s="412"/>
      <c r="M349" s="412"/>
      <c r="N349" s="412"/>
      <c r="O349" s="413"/>
      <c r="P349" s="409" t="e">
        <f t="shared" si="153"/>
        <v>#REF!</v>
      </c>
      <c r="Q349" s="409" t="e">
        <f t="shared" si="154"/>
        <v>#REF!</v>
      </c>
      <c r="R349" s="410" t="e">
        <f t="shared" si="155"/>
        <v>#REF!</v>
      </c>
      <c r="S349" s="414" t="e">
        <f t="shared" si="156"/>
        <v>#REF!</v>
      </c>
      <c r="T349" s="408" t="e">
        <f t="shared" si="157"/>
        <v>#REF!</v>
      </c>
      <c r="U349" s="408" t="e">
        <f t="shared" si="158"/>
        <v>#REF!</v>
      </c>
      <c r="V349" s="85">
        <f t="shared" si="149"/>
        <v>44157</v>
      </c>
      <c r="W349" s="297" t="s">
        <v>8</v>
      </c>
      <c r="X349" s="272" t="e">
        <f t="shared" si="159"/>
        <v>#DIV/0!</v>
      </c>
      <c r="Y349" s="277"/>
      <c r="Z349" s="277"/>
      <c r="AA349" s="277"/>
      <c r="AB349" s="279"/>
      <c r="AC349" s="279"/>
      <c r="AD349" s="279"/>
      <c r="AE349" s="279"/>
      <c r="AF349" s="279"/>
      <c r="AG349" s="279"/>
      <c r="AH349" s="279"/>
      <c r="AI349" s="51"/>
      <c r="AJ349" s="51"/>
      <c r="AK349" s="51"/>
      <c r="AL349" s="51"/>
      <c r="AM349" s="170" t="e">
        <f t="shared" si="160"/>
        <v>#DIV/0!</v>
      </c>
      <c r="AN349" s="170" t="e">
        <f t="shared" si="161"/>
        <v>#DIV/0!</v>
      </c>
      <c r="AO349" s="280">
        <f t="shared" si="167"/>
        <v>0</v>
      </c>
      <c r="AP349" s="281">
        <f t="shared" si="167"/>
        <v>0</v>
      </c>
      <c r="AQ349" s="281">
        <f t="shared" si="162"/>
        <v>0</v>
      </c>
      <c r="AR349" s="58">
        <f t="shared" si="150"/>
        <v>44157</v>
      </c>
      <c r="AS349" s="212" t="s">
        <v>176</v>
      </c>
      <c r="AT349" s="282"/>
      <c r="AU349" s="282"/>
      <c r="AV349" s="282"/>
      <c r="AW349" s="282"/>
      <c r="AX349" s="282"/>
      <c r="AY349" s="282"/>
      <c r="AZ349" s="282"/>
      <c r="BA349" s="282"/>
      <c r="BB349" s="282"/>
      <c r="BC349" s="282"/>
      <c r="BD349" s="282"/>
      <c r="BE349" s="282" t="e">
        <f t="shared" si="163"/>
        <v>#DIV/0!</v>
      </c>
      <c r="BF349" s="282" t="e">
        <f t="shared" si="164"/>
        <v>#DIV/0!</v>
      </c>
      <c r="BG349" s="14" t="e">
        <f t="shared" si="165"/>
        <v>#DIV/0!</v>
      </c>
      <c r="BH349" s="14" t="e">
        <f t="shared" si="166"/>
        <v>#DIV/0!</v>
      </c>
    </row>
    <row r="350" spans="1:60" ht="16" x14ac:dyDescent="0.2">
      <c r="A350" s="85">
        <v>44158</v>
      </c>
      <c r="B350" s="85"/>
      <c r="C350" s="212"/>
      <c r="D350" s="212" t="s">
        <v>8</v>
      </c>
      <c r="E350" s="212" t="e">
        <f t="shared" si="152"/>
        <v>#REF!</v>
      </c>
      <c r="F350" s="412" t="e">
        <f>#REF!</f>
        <v>#REF!</v>
      </c>
      <c r="G350" s="412" t="e">
        <f>#REF!</f>
        <v>#REF!</v>
      </c>
      <c r="H350" s="412" t="e">
        <f>#REF!</f>
        <v>#REF!</v>
      </c>
      <c r="I350" s="412"/>
      <c r="J350" s="412"/>
      <c r="K350" s="412"/>
      <c r="L350" s="412"/>
      <c r="M350" s="412"/>
      <c r="N350" s="412"/>
      <c r="O350" s="413"/>
      <c r="P350" s="409" t="e">
        <f t="shared" si="153"/>
        <v>#REF!</v>
      </c>
      <c r="Q350" s="409" t="e">
        <f t="shared" si="154"/>
        <v>#REF!</v>
      </c>
      <c r="R350" s="410" t="e">
        <f t="shared" si="155"/>
        <v>#REF!</v>
      </c>
      <c r="S350" s="414" t="e">
        <f t="shared" si="156"/>
        <v>#REF!</v>
      </c>
      <c r="T350" s="408" t="e">
        <f t="shared" si="157"/>
        <v>#REF!</v>
      </c>
      <c r="U350" s="408" t="e">
        <f t="shared" si="158"/>
        <v>#REF!</v>
      </c>
      <c r="V350" s="85">
        <f t="shared" si="149"/>
        <v>44158</v>
      </c>
      <c r="W350" s="298" t="s">
        <v>8</v>
      </c>
      <c r="X350" s="272" t="e">
        <f t="shared" si="159"/>
        <v>#DIV/0!</v>
      </c>
      <c r="Y350" s="277"/>
      <c r="Z350" s="277"/>
      <c r="AA350" s="277"/>
      <c r="AB350" s="279"/>
      <c r="AC350" s="279"/>
      <c r="AD350" s="279"/>
      <c r="AE350" s="279"/>
      <c r="AF350" s="279"/>
      <c r="AG350" s="279"/>
      <c r="AH350" s="279"/>
      <c r="AI350" s="51"/>
      <c r="AJ350" s="51"/>
      <c r="AK350" s="51"/>
      <c r="AL350" s="51"/>
      <c r="AM350" s="170" t="e">
        <f t="shared" si="160"/>
        <v>#DIV/0!</v>
      </c>
      <c r="AN350" s="170" t="e">
        <f t="shared" si="161"/>
        <v>#DIV/0!</v>
      </c>
      <c r="AO350" s="280">
        <f t="shared" si="167"/>
        <v>0</v>
      </c>
      <c r="AP350" s="281">
        <f t="shared" si="167"/>
        <v>0</v>
      </c>
      <c r="AQ350" s="281">
        <f t="shared" si="162"/>
        <v>0</v>
      </c>
      <c r="AR350" s="58">
        <f t="shared" si="150"/>
        <v>44158</v>
      </c>
      <c r="AS350" s="212" t="s">
        <v>177</v>
      </c>
      <c r="AT350" s="282"/>
      <c r="AU350" s="282"/>
      <c r="AV350" s="282"/>
      <c r="AW350" s="282"/>
      <c r="AX350" s="282"/>
      <c r="AY350" s="282"/>
      <c r="AZ350" s="282"/>
      <c r="BA350" s="282"/>
      <c r="BB350" s="282"/>
      <c r="BC350" s="282"/>
      <c r="BD350" s="282"/>
      <c r="BE350" s="282" t="e">
        <f t="shared" si="163"/>
        <v>#DIV/0!</v>
      </c>
      <c r="BF350" s="282" t="e">
        <f t="shared" si="164"/>
        <v>#DIV/0!</v>
      </c>
      <c r="BG350" s="14" t="e">
        <f t="shared" si="165"/>
        <v>#DIV/0!</v>
      </c>
      <c r="BH350" s="14" t="e">
        <f t="shared" si="166"/>
        <v>#DIV/0!</v>
      </c>
    </row>
    <row r="351" spans="1:60" ht="16" x14ac:dyDescent="0.2">
      <c r="A351" s="85">
        <v>44159</v>
      </c>
      <c r="B351" s="85"/>
      <c r="C351" s="212"/>
      <c r="D351" s="212" t="s">
        <v>8</v>
      </c>
      <c r="E351" s="212" t="e">
        <f t="shared" si="152"/>
        <v>#REF!</v>
      </c>
      <c r="F351" s="412" t="e">
        <f>#REF!</f>
        <v>#REF!</v>
      </c>
      <c r="G351" s="412" t="e">
        <f>#REF!</f>
        <v>#REF!</v>
      </c>
      <c r="H351" s="412" t="e">
        <f>#REF!</f>
        <v>#REF!</v>
      </c>
      <c r="I351" s="412"/>
      <c r="J351" s="412"/>
      <c r="K351" s="412"/>
      <c r="L351" s="412"/>
      <c r="M351" s="412"/>
      <c r="N351" s="412"/>
      <c r="O351" s="413"/>
      <c r="P351" s="409" t="e">
        <f t="shared" si="153"/>
        <v>#REF!</v>
      </c>
      <c r="Q351" s="409" t="e">
        <f t="shared" si="154"/>
        <v>#REF!</v>
      </c>
      <c r="R351" s="410" t="e">
        <f t="shared" si="155"/>
        <v>#REF!</v>
      </c>
      <c r="S351" s="414" t="e">
        <f t="shared" si="156"/>
        <v>#REF!</v>
      </c>
      <c r="T351" s="408" t="e">
        <f t="shared" si="157"/>
        <v>#REF!</v>
      </c>
      <c r="U351" s="408" t="e">
        <f t="shared" si="158"/>
        <v>#REF!</v>
      </c>
      <c r="V351" s="85">
        <f t="shared" si="149"/>
        <v>44159</v>
      </c>
      <c r="W351" s="297" t="s">
        <v>8</v>
      </c>
      <c r="X351" s="272" t="e">
        <f t="shared" si="159"/>
        <v>#DIV/0!</v>
      </c>
      <c r="Y351" s="277"/>
      <c r="Z351" s="277"/>
      <c r="AA351" s="277"/>
      <c r="AB351" s="279"/>
      <c r="AC351" s="279"/>
      <c r="AD351" s="279"/>
      <c r="AE351" s="279"/>
      <c r="AF351" s="279"/>
      <c r="AG351" s="279"/>
      <c r="AH351" s="279"/>
      <c r="AI351" s="51"/>
      <c r="AJ351" s="51"/>
      <c r="AK351" s="51"/>
      <c r="AL351" s="51"/>
      <c r="AM351" s="170" t="e">
        <f t="shared" si="160"/>
        <v>#DIV/0!</v>
      </c>
      <c r="AN351" s="170" t="e">
        <f t="shared" si="161"/>
        <v>#DIV/0!</v>
      </c>
      <c r="AO351" s="280">
        <f t="shared" si="167"/>
        <v>0</v>
      </c>
      <c r="AP351" s="281">
        <f t="shared" si="167"/>
        <v>0</v>
      </c>
      <c r="AQ351" s="281">
        <f t="shared" si="162"/>
        <v>0</v>
      </c>
      <c r="AR351" s="58">
        <f t="shared" si="150"/>
        <v>44159</v>
      </c>
      <c r="AS351" s="212" t="s">
        <v>178</v>
      </c>
      <c r="AT351" s="282"/>
      <c r="AU351" s="282"/>
      <c r="AV351" s="282"/>
      <c r="AW351" s="282"/>
      <c r="AX351" s="282"/>
      <c r="AY351" s="282"/>
      <c r="AZ351" s="282"/>
      <c r="BA351" s="282"/>
      <c r="BB351" s="282"/>
      <c r="BC351" s="282"/>
      <c r="BD351" s="282"/>
      <c r="BE351" s="282" t="e">
        <f t="shared" si="163"/>
        <v>#DIV/0!</v>
      </c>
      <c r="BF351" s="282" t="e">
        <f t="shared" si="164"/>
        <v>#DIV/0!</v>
      </c>
      <c r="BG351" s="14" t="e">
        <f t="shared" si="165"/>
        <v>#DIV/0!</v>
      </c>
      <c r="BH351" s="14" t="e">
        <f t="shared" si="166"/>
        <v>#DIV/0!</v>
      </c>
    </row>
    <row r="352" spans="1:60" ht="16" x14ac:dyDescent="0.2">
      <c r="A352" s="85">
        <v>44160</v>
      </c>
      <c r="B352" s="85"/>
      <c r="C352" s="212"/>
      <c r="D352" s="212" t="s">
        <v>8</v>
      </c>
      <c r="E352" s="212" t="e">
        <f t="shared" si="152"/>
        <v>#REF!</v>
      </c>
      <c r="F352" s="412" t="e">
        <f>#REF!</f>
        <v>#REF!</v>
      </c>
      <c r="G352" s="412" t="e">
        <f>#REF!</f>
        <v>#REF!</v>
      </c>
      <c r="H352" s="412" t="e">
        <f>#REF!</f>
        <v>#REF!</v>
      </c>
      <c r="I352" s="412"/>
      <c r="J352" s="412"/>
      <c r="K352" s="412"/>
      <c r="L352" s="412"/>
      <c r="M352" s="412"/>
      <c r="N352" s="412"/>
      <c r="O352" s="413"/>
      <c r="P352" s="409" t="e">
        <f t="shared" si="153"/>
        <v>#REF!</v>
      </c>
      <c r="Q352" s="409" t="e">
        <f t="shared" si="154"/>
        <v>#REF!</v>
      </c>
      <c r="R352" s="410" t="e">
        <f t="shared" si="155"/>
        <v>#REF!</v>
      </c>
      <c r="S352" s="414" t="e">
        <f t="shared" si="156"/>
        <v>#REF!</v>
      </c>
      <c r="T352" s="408" t="e">
        <f t="shared" si="157"/>
        <v>#REF!</v>
      </c>
      <c r="U352" s="408" t="e">
        <f t="shared" si="158"/>
        <v>#REF!</v>
      </c>
      <c r="V352" s="85">
        <f t="shared" si="149"/>
        <v>44160</v>
      </c>
      <c r="W352" s="297" t="s">
        <v>8</v>
      </c>
      <c r="X352" s="272" t="e">
        <f t="shared" si="159"/>
        <v>#DIV/0!</v>
      </c>
      <c r="Y352" s="277"/>
      <c r="Z352" s="277"/>
      <c r="AA352" s="277"/>
      <c r="AB352" s="279"/>
      <c r="AC352" s="279"/>
      <c r="AD352" s="279"/>
      <c r="AE352" s="279"/>
      <c r="AF352" s="279"/>
      <c r="AG352" s="279"/>
      <c r="AH352" s="279"/>
      <c r="AI352" s="51"/>
      <c r="AJ352" s="51"/>
      <c r="AK352" s="51"/>
      <c r="AL352" s="51"/>
      <c r="AM352" s="170" t="e">
        <f t="shared" si="160"/>
        <v>#DIV/0!</v>
      </c>
      <c r="AN352" s="170" t="e">
        <f t="shared" si="161"/>
        <v>#DIV/0!</v>
      </c>
      <c r="AO352" s="280">
        <f t="shared" si="167"/>
        <v>0</v>
      </c>
      <c r="AP352" s="281">
        <f t="shared" si="167"/>
        <v>0</v>
      </c>
      <c r="AQ352" s="281">
        <f t="shared" si="162"/>
        <v>0</v>
      </c>
      <c r="AR352" s="58">
        <f t="shared" si="150"/>
        <v>44160</v>
      </c>
      <c r="AS352" s="212" t="s">
        <v>179</v>
      </c>
      <c r="AT352" s="282"/>
      <c r="AU352" s="282"/>
      <c r="AV352" s="282"/>
      <c r="AW352" s="282"/>
      <c r="AX352" s="282"/>
      <c r="AY352" s="282"/>
      <c r="AZ352" s="282"/>
      <c r="BA352" s="282"/>
      <c r="BB352" s="282"/>
      <c r="BC352" s="282"/>
      <c r="BD352" s="282"/>
      <c r="BE352" s="282" t="e">
        <f t="shared" si="163"/>
        <v>#DIV/0!</v>
      </c>
      <c r="BF352" s="282" t="e">
        <f t="shared" si="164"/>
        <v>#DIV/0!</v>
      </c>
      <c r="BG352" s="14" t="e">
        <f t="shared" si="165"/>
        <v>#DIV/0!</v>
      </c>
      <c r="BH352" s="14" t="e">
        <f t="shared" si="166"/>
        <v>#DIV/0!</v>
      </c>
    </row>
    <row r="353" spans="1:60" ht="16" x14ac:dyDescent="0.2">
      <c r="A353" s="85">
        <v>44161</v>
      </c>
      <c r="B353" s="85"/>
      <c r="C353" s="212"/>
      <c r="D353" s="212" t="s">
        <v>8</v>
      </c>
      <c r="E353" s="212" t="e">
        <f t="shared" si="152"/>
        <v>#REF!</v>
      </c>
      <c r="F353" s="412" t="e">
        <f>#REF!</f>
        <v>#REF!</v>
      </c>
      <c r="G353" s="412" t="e">
        <f>#REF!</f>
        <v>#REF!</v>
      </c>
      <c r="H353" s="412" t="e">
        <f>#REF!</f>
        <v>#REF!</v>
      </c>
      <c r="I353" s="412"/>
      <c r="J353" s="412"/>
      <c r="K353" s="412"/>
      <c r="L353" s="412"/>
      <c r="M353" s="412"/>
      <c r="N353" s="412"/>
      <c r="O353" s="413"/>
      <c r="P353" s="409" t="e">
        <f t="shared" si="153"/>
        <v>#REF!</v>
      </c>
      <c r="Q353" s="409" t="e">
        <f t="shared" si="154"/>
        <v>#REF!</v>
      </c>
      <c r="R353" s="410" t="e">
        <f t="shared" si="155"/>
        <v>#REF!</v>
      </c>
      <c r="S353" s="414" t="e">
        <f t="shared" si="156"/>
        <v>#REF!</v>
      </c>
      <c r="T353" s="408" t="e">
        <f t="shared" si="157"/>
        <v>#REF!</v>
      </c>
      <c r="U353" s="408" t="e">
        <f t="shared" si="158"/>
        <v>#REF!</v>
      </c>
      <c r="V353" s="85">
        <f t="shared" si="149"/>
        <v>44161</v>
      </c>
      <c r="W353" s="298" t="s">
        <v>8</v>
      </c>
      <c r="X353" s="272" t="e">
        <f t="shared" si="159"/>
        <v>#DIV/0!</v>
      </c>
      <c r="Y353" s="277"/>
      <c r="Z353" s="277"/>
      <c r="AA353" s="277"/>
      <c r="AB353" s="279"/>
      <c r="AC353" s="279"/>
      <c r="AD353" s="279"/>
      <c r="AE353" s="279"/>
      <c r="AF353" s="279"/>
      <c r="AG353" s="279"/>
      <c r="AH353" s="279"/>
      <c r="AI353" s="51"/>
      <c r="AJ353" s="51"/>
      <c r="AK353" s="51"/>
      <c r="AL353" s="51"/>
      <c r="AM353" s="170" t="e">
        <f t="shared" si="160"/>
        <v>#DIV/0!</v>
      </c>
      <c r="AN353" s="170" t="e">
        <f t="shared" si="161"/>
        <v>#DIV/0!</v>
      </c>
      <c r="AO353" s="280">
        <f t="shared" si="167"/>
        <v>0</v>
      </c>
      <c r="AP353" s="281">
        <f t="shared" si="167"/>
        <v>0</v>
      </c>
      <c r="AQ353" s="281">
        <f t="shared" si="162"/>
        <v>0</v>
      </c>
      <c r="AR353" s="58">
        <f t="shared" si="150"/>
        <v>44161</v>
      </c>
      <c r="AS353" s="212" t="s">
        <v>180</v>
      </c>
      <c r="AT353" s="282"/>
      <c r="AU353" s="282"/>
      <c r="AV353" s="282"/>
      <c r="AW353" s="282"/>
      <c r="AX353" s="282"/>
      <c r="AY353" s="282"/>
      <c r="AZ353" s="282"/>
      <c r="BA353" s="282"/>
      <c r="BB353" s="282"/>
      <c r="BC353" s="282"/>
      <c r="BD353" s="282"/>
      <c r="BE353" s="282" t="e">
        <f t="shared" si="163"/>
        <v>#DIV/0!</v>
      </c>
      <c r="BF353" s="282" t="e">
        <f t="shared" si="164"/>
        <v>#DIV/0!</v>
      </c>
      <c r="BG353" s="14" t="e">
        <f t="shared" si="165"/>
        <v>#DIV/0!</v>
      </c>
      <c r="BH353" s="14" t="e">
        <f t="shared" si="166"/>
        <v>#DIV/0!</v>
      </c>
    </row>
    <row r="354" spans="1:60" ht="16" x14ac:dyDescent="0.2">
      <c r="A354" s="85">
        <v>44162</v>
      </c>
      <c r="B354" s="85"/>
      <c r="C354" s="212"/>
      <c r="D354" s="212" t="s">
        <v>8</v>
      </c>
      <c r="E354" s="212" t="e">
        <f t="shared" si="152"/>
        <v>#REF!</v>
      </c>
      <c r="F354" s="412" t="e">
        <f>#REF!</f>
        <v>#REF!</v>
      </c>
      <c r="G354" s="412" t="e">
        <f>#REF!</f>
        <v>#REF!</v>
      </c>
      <c r="H354" s="412" t="e">
        <f>#REF!</f>
        <v>#REF!</v>
      </c>
      <c r="I354" s="412"/>
      <c r="J354" s="412"/>
      <c r="K354" s="412"/>
      <c r="L354" s="412"/>
      <c r="M354" s="412"/>
      <c r="N354" s="412"/>
      <c r="O354" s="413"/>
      <c r="P354" s="409" t="e">
        <f t="shared" si="153"/>
        <v>#REF!</v>
      </c>
      <c r="Q354" s="409" t="e">
        <f t="shared" si="154"/>
        <v>#REF!</v>
      </c>
      <c r="R354" s="410" t="e">
        <f t="shared" si="155"/>
        <v>#REF!</v>
      </c>
      <c r="S354" s="414" t="e">
        <f t="shared" si="156"/>
        <v>#REF!</v>
      </c>
      <c r="T354" s="408" t="e">
        <f t="shared" si="157"/>
        <v>#REF!</v>
      </c>
      <c r="U354" s="408" t="e">
        <f t="shared" si="158"/>
        <v>#REF!</v>
      </c>
      <c r="V354" s="85">
        <f t="shared" si="149"/>
        <v>44162</v>
      </c>
      <c r="W354" s="297" t="s">
        <v>8</v>
      </c>
      <c r="X354" s="272" t="e">
        <f t="shared" si="159"/>
        <v>#DIV/0!</v>
      </c>
      <c r="Y354" s="277"/>
      <c r="Z354" s="277"/>
      <c r="AA354" s="277"/>
      <c r="AB354" s="279"/>
      <c r="AC354" s="279"/>
      <c r="AD354" s="279"/>
      <c r="AE354" s="279"/>
      <c r="AF354" s="279"/>
      <c r="AG354" s="279"/>
      <c r="AH354" s="279"/>
      <c r="AI354" s="51"/>
      <c r="AJ354" s="51"/>
      <c r="AK354" s="51"/>
      <c r="AL354" s="51"/>
      <c r="AM354" s="170" t="e">
        <f t="shared" si="160"/>
        <v>#DIV/0!</v>
      </c>
      <c r="AN354" s="170" t="e">
        <f t="shared" si="161"/>
        <v>#DIV/0!</v>
      </c>
      <c r="AO354" s="280">
        <f t="shared" si="167"/>
        <v>0</v>
      </c>
      <c r="AP354" s="281">
        <f t="shared" si="167"/>
        <v>0</v>
      </c>
      <c r="AQ354" s="281">
        <f t="shared" si="162"/>
        <v>0</v>
      </c>
      <c r="AR354" s="58">
        <f t="shared" si="150"/>
        <v>44162</v>
      </c>
      <c r="AS354" s="212" t="s">
        <v>181</v>
      </c>
      <c r="AT354" s="282"/>
      <c r="AU354" s="282"/>
      <c r="AV354" s="282"/>
      <c r="AW354" s="282"/>
      <c r="AX354" s="282"/>
      <c r="AY354" s="282"/>
      <c r="AZ354" s="282"/>
      <c r="BA354" s="282"/>
      <c r="BB354" s="282"/>
      <c r="BC354" s="282"/>
      <c r="BD354" s="282"/>
      <c r="BE354" s="282" t="e">
        <f t="shared" si="163"/>
        <v>#DIV/0!</v>
      </c>
      <c r="BF354" s="282" t="e">
        <f t="shared" si="164"/>
        <v>#DIV/0!</v>
      </c>
      <c r="BG354" s="14" t="e">
        <f t="shared" si="165"/>
        <v>#DIV/0!</v>
      </c>
      <c r="BH354" s="14" t="e">
        <f t="shared" si="166"/>
        <v>#DIV/0!</v>
      </c>
    </row>
    <row r="355" spans="1:60" ht="16" x14ac:dyDescent="0.2">
      <c r="A355" s="85">
        <v>44163</v>
      </c>
      <c r="B355" s="85"/>
      <c r="C355" s="212"/>
      <c r="D355" s="212" t="s">
        <v>8</v>
      </c>
      <c r="E355" s="212" t="e">
        <f t="shared" si="152"/>
        <v>#REF!</v>
      </c>
      <c r="F355" s="412" t="e">
        <f>#REF!</f>
        <v>#REF!</v>
      </c>
      <c r="G355" s="412" t="e">
        <f>#REF!</f>
        <v>#REF!</v>
      </c>
      <c r="H355" s="412" t="e">
        <f>#REF!</f>
        <v>#REF!</v>
      </c>
      <c r="I355" s="412"/>
      <c r="J355" s="412"/>
      <c r="K355" s="412"/>
      <c r="L355" s="412"/>
      <c r="M355" s="412"/>
      <c r="N355" s="412"/>
      <c r="O355" s="413"/>
      <c r="P355" s="409" t="e">
        <f t="shared" si="153"/>
        <v>#REF!</v>
      </c>
      <c r="Q355" s="409" t="e">
        <f t="shared" si="154"/>
        <v>#REF!</v>
      </c>
      <c r="R355" s="410" t="e">
        <f t="shared" si="155"/>
        <v>#REF!</v>
      </c>
      <c r="S355" s="414" t="e">
        <f t="shared" si="156"/>
        <v>#REF!</v>
      </c>
      <c r="T355" s="408" t="e">
        <f t="shared" si="157"/>
        <v>#REF!</v>
      </c>
      <c r="U355" s="408" t="e">
        <f t="shared" si="158"/>
        <v>#REF!</v>
      </c>
      <c r="V355" s="85">
        <f t="shared" si="149"/>
        <v>44163</v>
      </c>
      <c r="W355" s="298" t="s">
        <v>8</v>
      </c>
      <c r="X355" s="272" t="e">
        <f t="shared" si="159"/>
        <v>#DIV/0!</v>
      </c>
      <c r="Y355" s="277"/>
      <c r="Z355" s="277"/>
      <c r="AA355" s="277"/>
      <c r="AB355" s="279"/>
      <c r="AC355" s="279"/>
      <c r="AD355" s="279"/>
      <c r="AE355" s="279"/>
      <c r="AF355" s="279"/>
      <c r="AG355" s="279"/>
      <c r="AH355" s="279"/>
      <c r="AI355" s="51"/>
      <c r="AJ355" s="51"/>
      <c r="AK355" s="51"/>
      <c r="AL355" s="51"/>
      <c r="AM355" s="170" t="e">
        <f t="shared" si="160"/>
        <v>#DIV/0!</v>
      </c>
      <c r="AN355" s="170" t="e">
        <f t="shared" si="161"/>
        <v>#DIV/0!</v>
      </c>
      <c r="AO355" s="280">
        <f t="shared" si="167"/>
        <v>0</v>
      </c>
      <c r="AP355" s="281">
        <f t="shared" si="167"/>
        <v>0</v>
      </c>
      <c r="AQ355" s="281">
        <f t="shared" si="162"/>
        <v>0</v>
      </c>
      <c r="AR355" s="58">
        <f t="shared" si="150"/>
        <v>44163</v>
      </c>
      <c r="AS355" s="212" t="s">
        <v>182</v>
      </c>
      <c r="AT355" s="282"/>
      <c r="AU355" s="282"/>
      <c r="AV355" s="282"/>
      <c r="AW355" s="282"/>
      <c r="AX355" s="282"/>
      <c r="AY355" s="282"/>
      <c r="AZ355" s="282"/>
      <c r="BA355" s="282"/>
      <c r="BB355" s="282"/>
      <c r="BC355" s="282"/>
      <c r="BD355" s="282"/>
      <c r="BE355" s="282" t="e">
        <f t="shared" si="163"/>
        <v>#DIV/0!</v>
      </c>
      <c r="BF355" s="282" t="e">
        <f t="shared" si="164"/>
        <v>#DIV/0!</v>
      </c>
      <c r="BG355" s="14" t="e">
        <f t="shared" si="165"/>
        <v>#DIV/0!</v>
      </c>
      <c r="BH355" s="14" t="e">
        <f t="shared" si="166"/>
        <v>#DIV/0!</v>
      </c>
    </row>
    <row r="356" spans="1:60" ht="16" x14ac:dyDescent="0.2">
      <c r="A356" s="85">
        <v>44164</v>
      </c>
      <c r="B356" s="85"/>
      <c r="C356" s="212"/>
      <c r="D356" s="212" t="s">
        <v>8</v>
      </c>
      <c r="E356" s="212" t="e">
        <f t="shared" si="152"/>
        <v>#REF!</v>
      </c>
      <c r="F356" s="412" t="e">
        <f>#REF!</f>
        <v>#REF!</v>
      </c>
      <c r="G356" s="412" t="e">
        <f>#REF!</f>
        <v>#REF!</v>
      </c>
      <c r="H356" s="412" t="e">
        <f>#REF!</f>
        <v>#REF!</v>
      </c>
      <c r="I356" s="412"/>
      <c r="J356" s="412"/>
      <c r="K356" s="412"/>
      <c r="L356" s="412"/>
      <c r="M356" s="412"/>
      <c r="N356" s="412"/>
      <c r="O356" s="413"/>
      <c r="P356" s="409" t="e">
        <f t="shared" si="153"/>
        <v>#REF!</v>
      </c>
      <c r="Q356" s="409" t="e">
        <f t="shared" si="154"/>
        <v>#REF!</v>
      </c>
      <c r="R356" s="410" t="e">
        <f t="shared" si="155"/>
        <v>#REF!</v>
      </c>
      <c r="S356" s="414" t="e">
        <f t="shared" si="156"/>
        <v>#REF!</v>
      </c>
      <c r="T356" s="408" t="e">
        <f t="shared" si="157"/>
        <v>#REF!</v>
      </c>
      <c r="U356" s="408" t="e">
        <f t="shared" si="158"/>
        <v>#REF!</v>
      </c>
      <c r="V356" s="85">
        <f t="shared" si="149"/>
        <v>44164</v>
      </c>
      <c r="W356" s="297" t="s">
        <v>8</v>
      </c>
      <c r="X356" s="272" t="e">
        <f t="shared" si="159"/>
        <v>#DIV/0!</v>
      </c>
      <c r="Y356" s="277"/>
      <c r="Z356" s="277"/>
      <c r="AA356" s="277"/>
      <c r="AB356" s="279"/>
      <c r="AC356" s="279"/>
      <c r="AD356" s="279"/>
      <c r="AE356" s="279"/>
      <c r="AF356" s="279"/>
      <c r="AG356" s="279"/>
      <c r="AH356" s="279"/>
      <c r="AI356" s="51"/>
      <c r="AJ356" s="51"/>
      <c r="AK356" s="51"/>
      <c r="AL356" s="51"/>
      <c r="AM356" s="170" t="e">
        <f t="shared" si="160"/>
        <v>#DIV/0!</v>
      </c>
      <c r="AN356" s="170" t="e">
        <f t="shared" si="161"/>
        <v>#DIV/0!</v>
      </c>
      <c r="AO356" s="280">
        <f t="shared" si="167"/>
        <v>0</v>
      </c>
      <c r="AP356" s="281">
        <f t="shared" si="167"/>
        <v>0</v>
      </c>
      <c r="AQ356" s="281">
        <f t="shared" si="162"/>
        <v>0</v>
      </c>
      <c r="AR356" s="58">
        <f t="shared" si="150"/>
        <v>44164</v>
      </c>
      <c r="AS356" s="212" t="s">
        <v>183</v>
      </c>
      <c r="AT356" s="282"/>
      <c r="AU356" s="282"/>
      <c r="AV356" s="282"/>
      <c r="AW356" s="282"/>
      <c r="AX356" s="282"/>
      <c r="AY356" s="282"/>
      <c r="AZ356" s="282"/>
      <c r="BA356" s="282"/>
      <c r="BB356" s="282"/>
      <c r="BC356" s="282"/>
      <c r="BD356" s="282"/>
      <c r="BE356" s="282" t="e">
        <f t="shared" si="163"/>
        <v>#DIV/0!</v>
      </c>
      <c r="BF356" s="282" t="e">
        <f t="shared" si="164"/>
        <v>#DIV/0!</v>
      </c>
      <c r="BG356" s="14" t="e">
        <f t="shared" si="165"/>
        <v>#DIV/0!</v>
      </c>
      <c r="BH356" s="14" t="e">
        <f t="shared" si="166"/>
        <v>#DIV/0!</v>
      </c>
    </row>
    <row r="357" spans="1:60" ht="18" customHeight="1" x14ac:dyDescent="0.2">
      <c r="A357" s="85">
        <v>44165</v>
      </c>
      <c r="B357" s="85"/>
      <c r="C357" s="212"/>
      <c r="D357" s="212" t="s">
        <v>8</v>
      </c>
      <c r="E357" s="212" t="e">
        <f t="shared" si="152"/>
        <v>#REF!</v>
      </c>
      <c r="F357" s="412" t="e">
        <f>#REF!</f>
        <v>#REF!</v>
      </c>
      <c r="G357" s="412" t="e">
        <f>#REF!</f>
        <v>#REF!</v>
      </c>
      <c r="H357" s="412" t="e">
        <f>#REF!</f>
        <v>#REF!</v>
      </c>
      <c r="I357" s="412"/>
      <c r="J357" s="412"/>
      <c r="K357" s="412"/>
      <c r="L357" s="412"/>
      <c r="M357" s="412"/>
      <c r="N357" s="412"/>
      <c r="O357" s="413"/>
      <c r="P357" s="409" t="e">
        <f t="shared" si="153"/>
        <v>#REF!</v>
      </c>
      <c r="Q357" s="409" t="e">
        <f t="shared" si="154"/>
        <v>#REF!</v>
      </c>
      <c r="R357" s="410" t="e">
        <f t="shared" si="155"/>
        <v>#REF!</v>
      </c>
      <c r="S357" s="414" t="e">
        <f t="shared" si="156"/>
        <v>#REF!</v>
      </c>
      <c r="T357" s="408" t="e">
        <f t="shared" si="157"/>
        <v>#REF!</v>
      </c>
      <c r="U357" s="408" t="e">
        <f t="shared" si="158"/>
        <v>#REF!</v>
      </c>
      <c r="V357" s="85">
        <f t="shared" si="149"/>
        <v>44165</v>
      </c>
      <c r="W357" s="297" t="s">
        <v>8</v>
      </c>
      <c r="X357" s="272" t="e">
        <f t="shared" si="159"/>
        <v>#DIV/0!</v>
      </c>
      <c r="Y357" s="277"/>
      <c r="Z357" s="277"/>
      <c r="AA357" s="277"/>
      <c r="AB357" s="279"/>
      <c r="AC357" s="279"/>
      <c r="AD357" s="279"/>
      <c r="AE357" s="279"/>
      <c r="AF357" s="279"/>
      <c r="AG357" s="279"/>
      <c r="AH357" s="279"/>
      <c r="AI357" s="51"/>
      <c r="AJ357" s="51"/>
      <c r="AK357" s="51"/>
      <c r="AL357" s="51"/>
      <c r="AM357" s="170" t="e">
        <f t="shared" si="160"/>
        <v>#DIV/0!</v>
      </c>
      <c r="AN357" s="170" t="e">
        <f t="shared" si="161"/>
        <v>#DIV/0!</v>
      </c>
      <c r="AO357" s="280">
        <f t="shared" si="167"/>
        <v>0</v>
      </c>
      <c r="AP357" s="281">
        <f t="shared" si="167"/>
        <v>0</v>
      </c>
      <c r="AQ357" s="281">
        <f t="shared" si="162"/>
        <v>0</v>
      </c>
      <c r="AR357" s="58">
        <f t="shared" si="150"/>
        <v>44165</v>
      </c>
      <c r="AS357" s="212" t="s">
        <v>184</v>
      </c>
      <c r="AT357" s="282"/>
      <c r="AU357" s="282"/>
      <c r="AV357" s="282"/>
      <c r="AW357" s="282"/>
      <c r="AX357" s="282"/>
      <c r="AY357" s="282"/>
      <c r="AZ357" s="282"/>
      <c r="BA357" s="282"/>
      <c r="BB357" s="282"/>
      <c r="BC357" s="282"/>
      <c r="BD357" s="282"/>
      <c r="BE357" s="282" t="e">
        <f t="shared" si="163"/>
        <v>#DIV/0!</v>
      </c>
      <c r="BF357" s="282" t="e">
        <f t="shared" si="164"/>
        <v>#DIV/0!</v>
      </c>
      <c r="BG357" s="14" t="e">
        <f t="shared" si="165"/>
        <v>#DIV/0!</v>
      </c>
      <c r="BH357" s="14" t="e">
        <f t="shared" si="166"/>
        <v>#DIV/0!</v>
      </c>
    </row>
    <row r="358" spans="1:60" ht="16" x14ac:dyDescent="0.2">
      <c r="A358" s="85">
        <v>44166</v>
      </c>
      <c r="B358" s="85"/>
      <c r="C358" s="212"/>
      <c r="D358" s="212" t="s">
        <v>8</v>
      </c>
      <c r="E358" s="212" t="e">
        <f t="shared" si="152"/>
        <v>#REF!</v>
      </c>
      <c r="F358" s="412" t="e">
        <f>#REF!</f>
        <v>#REF!</v>
      </c>
      <c r="G358" s="412" t="e">
        <f>#REF!</f>
        <v>#REF!</v>
      </c>
      <c r="H358" s="412" t="e">
        <f>#REF!</f>
        <v>#REF!</v>
      </c>
      <c r="I358" s="412"/>
      <c r="J358" s="412"/>
      <c r="K358" s="412"/>
      <c r="L358" s="412"/>
      <c r="M358" s="412"/>
      <c r="N358" s="412"/>
      <c r="O358" s="413"/>
      <c r="P358" s="409" t="e">
        <f t="shared" ref="P358:P421" si="168">AVERAGE(F358:O358)</f>
        <v>#REF!</v>
      </c>
      <c r="Q358" s="409" t="e">
        <f t="shared" ref="Q358:Q421" si="169">STDEV(F358:O358)</f>
        <v>#REF!</v>
      </c>
      <c r="R358" s="410" t="e">
        <f t="shared" ref="R358:R421" si="170">P358*1000</f>
        <v>#REF!</v>
      </c>
      <c r="S358" s="414" t="e">
        <f t="shared" ref="S358:S421" si="171">Q358*1000</f>
        <v>#REF!</v>
      </c>
      <c r="T358" s="408" t="e">
        <f t="shared" ref="T358:T421" si="172">P358*1.3646</f>
        <v>#REF!</v>
      </c>
      <c r="U358" s="408" t="e">
        <f t="shared" ref="U358:U421" si="173">Q358*1.3646</f>
        <v>#REF!</v>
      </c>
      <c r="V358" s="85">
        <f t="shared" si="149"/>
        <v>44166</v>
      </c>
      <c r="W358" s="298" t="s">
        <v>8</v>
      </c>
      <c r="X358" s="272" t="e">
        <f t="shared" si="159"/>
        <v>#DIV/0!</v>
      </c>
      <c r="Y358" s="277"/>
      <c r="Z358" s="277"/>
      <c r="AA358" s="277"/>
      <c r="AB358" s="279"/>
      <c r="AC358" s="279"/>
      <c r="AD358" s="279"/>
      <c r="AE358" s="279"/>
      <c r="AF358" s="279"/>
      <c r="AG358" s="279"/>
      <c r="AH358" s="279"/>
      <c r="AI358" s="51"/>
      <c r="AJ358" s="51"/>
      <c r="AK358" s="51"/>
      <c r="AL358" s="51"/>
      <c r="AM358" s="170" t="e">
        <f t="shared" si="160"/>
        <v>#DIV/0!</v>
      </c>
      <c r="AN358" s="170" t="e">
        <f t="shared" si="161"/>
        <v>#DIV/0!</v>
      </c>
      <c r="AO358" s="280">
        <f t="shared" si="167"/>
        <v>0</v>
      </c>
      <c r="AP358" s="281">
        <f t="shared" si="167"/>
        <v>0</v>
      </c>
      <c r="AQ358" s="281">
        <f t="shared" si="162"/>
        <v>0</v>
      </c>
      <c r="AR358" s="58">
        <f t="shared" si="150"/>
        <v>44166</v>
      </c>
      <c r="AS358" s="212" t="s">
        <v>185</v>
      </c>
      <c r="AT358" s="282"/>
      <c r="AU358" s="282"/>
      <c r="AV358" s="282"/>
      <c r="AW358" s="282"/>
      <c r="AX358" s="282"/>
      <c r="AY358" s="282"/>
      <c r="AZ358" s="282"/>
      <c r="BA358" s="282"/>
      <c r="BB358" s="282"/>
      <c r="BC358" s="282"/>
      <c r="BD358" s="282"/>
      <c r="BE358" s="282" t="e">
        <f t="shared" si="163"/>
        <v>#DIV/0!</v>
      </c>
      <c r="BF358" s="282" t="e">
        <f t="shared" si="164"/>
        <v>#DIV/0!</v>
      </c>
      <c r="BG358" s="14" t="e">
        <f t="shared" si="165"/>
        <v>#DIV/0!</v>
      </c>
      <c r="BH358" s="14" t="e">
        <f t="shared" si="166"/>
        <v>#DIV/0!</v>
      </c>
    </row>
    <row r="359" spans="1:60" ht="16" x14ac:dyDescent="0.2">
      <c r="A359" s="85">
        <v>44167</v>
      </c>
      <c r="B359" s="85"/>
      <c r="C359" s="212"/>
      <c r="D359" s="212" t="s">
        <v>8</v>
      </c>
      <c r="E359" s="212" t="e">
        <f t="shared" si="152"/>
        <v>#REF!</v>
      </c>
      <c r="F359" s="412" t="e">
        <f>#REF!</f>
        <v>#REF!</v>
      </c>
      <c r="G359" s="412" t="e">
        <f>#REF!</f>
        <v>#REF!</v>
      </c>
      <c r="H359" s="412" t="e">
        <f>#REF!</f>
        <v>#REF!</v>
      </c>
      <c r="I359" s="412"/>
      <c r="J359" s="412"/>
      <c r="K359" s="412"/>
      <c r="L359" s="412"/>
      <c r="M359" s="412"/>
      <c r="N359" s="412"/>
      <c r="O359" s="413"/>
      <c r="P359" s="409" t="e">
        <f t="shared" si="168"/>
        <v>#REF!</v>
      </c>
      <c r="Q359" s="409" t="e">
        <f t="shared" si="169"/>
        <v>#REF!</v>
      </c>
      <c r="R359" s="410" t="e">
        <f t="shared" si="170"/>
        <v>#REF!</v>
      </c>
      <c r="S359" s="414" t="e">
        <f t="shared" si="171"/>
        <v>#REF!</v>
      </c>
      <c r="T359" s="408" t="e">
        <f t="shared" si="172"/>
        <v>#REF!</v>
      </c>
      <c r="U359" s="408" t="e">
        <f t="shared" si="173"/>
        <v>#REF!</v>
      </c>
      <c r="V359" s="85">
        <f t="shared" si="149"/>
        <v>44167</v>
      </c>
      <c r="W359" s="297" t="s">
        <v>8</v>
      </c>
      <c r="X359" s="272" t="e">
        <f t="shared" si="159"/>
        <v>#DIV/0!</v>
      </c>
      <c r="Y359" s="277"/>
      <c r="Z359" s="277"/>
      <c r="AA359" s="277"/>
      <c r="AB359" s="279"/>
      <c r="AC359" s="279"/>
      <c r="AD359" s="279"/>
      <c r="AE359" s="279"/>
      <c r="AF359" s="279"/>
      <c r="AG359" s="279"/>
      <c r="AH359" s="279"/>
      <c r="AI359" s="51"/>
      <c r="AJ359" s="51"/>
      <c r="AK359" s="51"/>
      <c r="AL359" s="51"/>
      <c r="AM359" s="170" t="e">
        <f t="shared" si="160"/>
        <v>#DIV/0!</v>
      </c>
      <c r="AN359" s="170" t="e">
        <f t="shared" si="161"/>
        <v>#DIV/0!</v>
      </c>
      <c r="AO359" s="280">
        <f t="shared" si="167"/>
        <v>0</v>
      </c>
      <c r="AP359" s="281">
        <f t="shared" si="167"/>
        <v>0</v>
      </c>
      <c r="AQ359" s="281">
        <f t="shared" si="162"/>
        <v>0</v>
      </c>
      <c r="AR359" s="58">
        <f t="shared" si="150"/>
        <v>44167</v>
      </c>
      <c r="AS359" s="212" t="s">
        <v>186</v>
      </c>
      <c r="AT359" s="282"/>
      <c r="AU359" s="282"/>
      <c r="AV359" s="282"/>
      <c r="AW359" s="282"/>
      <c r="AX359" s="282"/>
      <c r="AY359" s="282"/>
      <c r="AZ359" s="282"/>
      <c r="BA359" s="282"/>
      <c r="BB359" s="282"/>
      <c r="BC359" s="282"/>
      <c r="BD359" s="282"/>
      <c r="BE359" s="282" t="e">
        <f t="shared" si="163"/>
        <v>#DIV/0!</v>
      </c>
      <c r="BF359" s="282" t="e">
        <f t="shared" si="164"/>
        <v>#DIV/0!</v>
      </c>
      <c r="BG359" s="14" t="e">
        <f t="shared" si="165"/>
        <v>#DIV/0!</v>
      </c>
      <c r="BH359" s="14" t="e">
        <f t="shared" si="166"/>
        <v>#DIV/0!</v>
      </c>
    </row>
    <row r="360" spans="1:60" ht="16" x14ac:dyDescent="0.2">
      <c r="A360" s="85">
        <v>44168</v>
      </c>
      <c r="B360" s="85"/>
      <c r="C360" s="212"/>
      <c r="D360" s="212" t="s">
        <v>8</v>
      </c>
      <c r="E360" s="212" t="e">
        <f t="shared" si="152"/>
        <v>#REF!</v>
      </c>
      <c r="F360" s="412" t="e">
        <f>#REF!</f>
        <v>#REF!</v>
      </c>
      <c r="G360" s="412" t="e">
        <f>#REF!</f>
        <v>#REF!</v>
      </c>
      <c r="H360" s="412" t="e">
        <f>#REF!</f>
        <v>#REF!</v>
      </c>
      <c r="I360" s="412"/>
      <c r="J360" s="412"/>
      <c r="K360" s="412"/>
      <c r="L360" s="412"/>
      <c r="M360" s="412"/>
      <c r="N360" s="412"/>
      <c r="O360" s="413"/>
      <c r="P360" s="409" t="e">
        <f t="shared" si="168"/>
        <v>#REF!</v>
      </c>
      <c r="Q360" s="409" t="e">
        <f t="shared" si="169"/>
        <v>#REF!</v>
      </c>
      <c r="R360" s="410" t="e">
        <f t="shared" si="170"/>
        <v>#REF!</v>
      </c>
      <c r="S360" s="414" t="e">
        <f t="shared" si="171"/>
        <v>#REF!</v>
      </c>
      <c r="T360" s="408" t="e">
        <f t="shared" si="172"/>
        <v>#REF!</v>
      </c>
      <c r="U360" s="408" t="e">
        <f t="shared" si="173"/>
        <v>#REF!</v>
      </c>
      <c r="V360" s="85">
        <f t="shared" si="149"/>
        <v>44168</v>
      </c>
      <c r="W360" s="298" t="s">
        <v>8</v>
      </c>
      <c r="X360" s="272" t="e">
        <f t="shared" si="159"/>
        <v>#DIV/0!</v>
      </c>
      <c r="Y360" s="277"/>
      <c r="Z360" s="277"/>
      <c r="AA360" s="277"/>
      <c r="AB360" s="279"/>
      <c r="AC360" s="279"/>
      <c r="AD360" s="279"/>
      <c r="AE360" s="279"/>
      <c r="AF360" s="279"/>
      <c r="AG360" s="279"/>
      <c r="AH360" s="279"/>
      <c r="AI360" s="51"/>
      <c r="AJ360" s="51"/>
      <c r="AK360" s="51"/>
      <c r="AL360" s="51"/>
      <c r="AM360" s="170" t="e">
        <f t="shared" si="160"/>
        <v>#DIV/0!</v>
      </c>
      <c r="AN360" s="170" t="e">
        <f t="shared" si="161"/>
        <v>#DIV/0!</v>
      </c>
      <c r="AO360" s="280">
        <f t="shared" si="167"/>
        <v>0</v>
      </c>
      <c r="AP360" s="281">
        <f t="shared" si="167"/>
        <v>0</v>
      </c>
      <c r="AQ360" s="281">
        <f t="shared" si="162"/>
        <v>0</v>
      </c>
      <c r="AR360" s="58">
        <f t="shared" si="150"/>
        <v>44168</v>
      </c>
      <c r="AS360" s="212" t="s">
        <v>187</v>
      </c>
      <c r="AT360" s="282"/>
      <c r="AU360" s="282"/>
      <c r="AV360" s="282"/>
      <c r="AW360" s="282"/>
      <c r="AX360" s="282"/>
      <c r="AY360" s="282"/>
      <c r="AZ360" s="282"/>
      <c r="BA360" s="282"/>
      <c r="BB360" s="282"/>
      <c r="BC360" s="282"/>
      <c r="BD360" s="282"/>
      <c r="BE360" s="282" t="e">
        <f t="shared" si="163"/>
        <v>#DIV/0!</v>
      </c>
      <c r="BF360" s="282" t="e">
        <f t="shared" si="164"/>
        <v>#DIV/0!</v>
      </c>
      <c r="BG360" s="14" t="e">
        <f t="shared" si="165"/>
        <v>#DIV/0!</v>
      </c>
      <c r="BH360" s="14" t="e">
        <f t="shared" si="166"/>
        <v>#DIV/0!</v>
      </c>
    </row>
    <row r="361" spans="1:60" ht="16" x14ac:dyDescent="0.2">
      <c r="A361" s="85">
        <v>44169</v>
      </c>
      <c r="B361" s="85"/>
      <c r="C361" s="212"/>
      <c r="D361" s="212" t="s">
        <v>8</v>
      </c>
      <c r="E361" s="212" t="e">
        <f t="shared" si="152"/>
        <v>#REF!</v>
      </c>
      <c r="F361" s="412" t="e">
        <f>#REF!</f>
        <v>#REF!</v>
      </c>
      <c r="G361" s="412" t="e">
        <f>#REF!</f>
        <v>#REF!</v>
      </c>
      <c r="H361" s="412" t="e">
        <f>#REF!</f>
        <v>#REF!</v>
      </c>
      <c r="I361" s="412"/>
      <c r="J361" s="412"/>
      <c r="K361" s="412"/>
      <c r="L361" s="412"/>
      <c r="M361" s="412"/>
      <c r="N361" s="412"/>
      <c r="O361" s="413"/>
      <c r="P361" s="409" t="e">
        <f t="shared" si="168"/>
        <v>#REF!</v>
      </c>
      <c r="Q361" s="409" t="e">
        <f t="shared" si="169"/>
        <v>#REF!</v>
      </c>
      <c r="R361" s="410" t="e">
        <f t="shared" si="170"/>
        <v>#REF!</v>
      </c>
      <c r="S361" s="414" t="e">
        <f t="shared" si="171"/>
        <v>#REF!</v>
      </c>
      <c r="T361" s="408" t="e">
        <f t="shared" si="172"/>
        <v>#REF!</v>
      </c>
      <c r="U361" s="408" t="e">
        <f t="shared" si="173"/>
        <v>#REF!</v>
      </c>
      <c r="V361" s="85">
        <f t="shared" si="149"/>
        <v>44169</v>
      </c>
      <c r="W361" s="297" t="s">
        <v>8</v>
      </c>
      <c r="X361" s="272" t="e">
        <f t="shared" si="159"/>
        <v>#DIV/0!</v>
      </c>
      <c r="Y361" s="277"/>
      <c r="Z361" s="277"/>
      <c r="AA361" s="277"/>
      <c r="AB361" s="279"/>
      <c r="AC361" s="279"/>
      <c r="AD361" s="279"/>
      <c r="AE361" s="279"/>
      <c r="AF361" s="279"/>
      <c r="AG361" s="279"/>
      <c r="AH361" s="279"/>
      <c r="AI361" s="51"/>
      <c r="AJ361" s="51"/>
      <c r="AK361" s="51"/>
      <c r="AL361" s="51"/>
      <c r="AM361" s="170" t="e">
        <f t="shared" si="160"/>
        <v>#DIV/0!</v>
      </c>
      <c r="AN361" s="170" t="e">
        <f t="shared" si="161"/>
        <v>#DIV/0!</v>
      </c>
      <c r="AO361" s="280">
        <f t="shared" si="167"/>
        <v>0</v>
      </c>
      <c r="AP361" s="281">
        <f t="shared" si="167"/>
        <v>0</v>
      </c>
      <c r="AQ361" s="281">
        <f t="shared" si="162"/>
        <v>0</v>
      </c>
      <c r="AR361" s="58">
        <f t="shared" si="150"/>
        <v>44169</v>
      </c>
      <c r="AS361" s="212" t="s">
        <v>188</v>
      </c>
      <c r="AT361" s="282"/>
      <c r="AU361" s="282"/>
      <c r="AV361" s="282"/>
      <c r="AW361" s="282"/>
      <c r="AX361" s="282"/>
      <c r="AY361" s="282"/>
      <c r="AZ361" s="282"/>
      <c r="BA361" s="282"/>
      <c r="BB361" s="282"/>
      <c r="BC361" s="282"/>
      <c r="BD361" s="282"/>
      <c r="BE361" s="282" t="e">
        <f t="shared" si="163"/>
        <v>#DIV/0!</v>
      </c>
      <c r="BF361" s="282" t="e">
        <f t="shared" si="164"/>
        <v>#DIV/0!</v>
      </c>
      <c r="BG361" s="14" t="e">
        <f t="shared" si="165"/>
        <v>#DIV/0!</v>
      </c>
      <c r="BH361" s="14" t="e">
        <f t="shared" si="166"/>
        <v>#DIV/0!</v>
      </c>
    </row>
    <row r="362" spans="1:60" ht="16" x14ac:dyDescent="0.2">
      <c r="A362" s="85">
        <v>44170</v>
      </c>
      <c r="B362" s="85"/>
      <c r="C362" s="212"/>
      <c r="D362" s="212" t="s">
        <v>8</v>
      </c>
      <c r="E362" s="212" t="e">
        <f t="shared" si="152"/>
        <v>#REF!</v>
      </c>
      <c r="F362" s="412" t="e">
        <f>#REF!</f>
        <v>#REF!</v>
      </c>
      <c r="G362" s="412" t="e">
        <f>#REF!</f>
        <v>#REF!</v>
      </c>
      <c r="H362" s="412" t="e">
        <f>#REF!</f>
        <v>#REF!</v>
      </c>
      <c r="I362" s="412"/>
      <c r="J362" s="412"/>
      <c r="K362" s="412"/>
      <c r="L362" s="412"/>
      <c r="M362" s="412"/>
      <c r="N362" s="412"/>
      <c r="O362" s="413"/>
      <c r="P362" s="409" t="e">
        <f t="shared" si="168"/>
        <v>#REF!</v>
      </c>
      <c r="Q362" s="409" t="e">
        <f t="shared" si="169"/>
        <v>#REF!</v>
      </c>
      <c r="R362" s="410" t="e">
        <f t="shared" si="170"/>
        <v>#REF!</v>
      </c>
      <c r="S362" s="414" t="e">
        <f t="shared" si="171"/>
        <v>#REF!</v>
      </c>
      <c r="T362" s="408" t="e">
        <f t="shared" si="172"/>
        <v>#REF!</v>
      </c>
      <c r="U362" s="408" t="e">
        <f t="shared" si="173"/>
        <v>#REF!</v>
      </c>
      <c r="V362" s="85">
        <f t="shared" si="149"/>
        <v>44170</v>
      </c>
      <c r="W362" s="297" t="s">
        <v>8</v>
      </c>
      <c r="X362" s="272" t="e">
        <f t="shared" si="159"/>
        <v>#DIV/0!</v>
      </c>
      <c r="Y362" s="277"/>
      <c r="Z362" s="277"/>
      <c r="AA362" s="277"/>
      <c r="AB362" s="279"/>
      <c r="AC362" s="279"/>
      <c r="AD362" s="279"/>
      <c r="AE362" s="279"/>
      <c r="AF362" s="279"/>
      <c r="AG362" s="279"/>
      <c r="AH362" s="279"/>
      <c r="AI362" s="51"/>
      <c r="AJ362" s="51"/>
      <c r="AK362" s="51"/>
      <c r="AL362" s="51"/>
      <c r="AM362" s="170" t="e">
        <f t="shared" si="160"/>
        <v>#DIV/0!</v>
      </c>
      <c r="AN362" s="170" t="e">
        <f t="shared" si="161"/>
        <v>#DIV/0!</v>
      </c>
      <c r="AO362" s="280">
        <f t="shared" si="167"/>
        <v>0</v>
      </c>
      <c r="AP362" s="281">
        <f t="shared" si="167"/>
        <v>0</v>
      </c>
      <c r="AQ362" s="281">
        <f t="shared" si="162"/>
        <v>0</v>
      </c>
      <c r="AR362" s="58">
        <f t="shared" si="150"/>
        <v>44170</v>
      </c>
      <c r="AS362" s="212" t="s">
        <v>189</v>
      </c>
      <c r="AT362" s="282"/>
      <c r="AU362" s="282"/>
      <c r="AV362" s="282"/>
      <c r="AW362" s="282"/>
      <c r="AX362" s="282"/>
      <c r="AY362" s="282"/>
      <c r="AZ362" s="282"/>
      <c r="BA362" s="282"/>
      <c r="BB362" s="282"/>
      <c r="BC362" s="282"/>
      <c r="BD362" s="282"/>
      <c r="BE362" s="282" t="e">
        <f t="shared" si="163"/>
        <v>#DIV/0!</v>
      </c>
      <c r="BF362" s="282" t="e">
        <f t="shared" si="164"/>
        <v>#DIV/0!</v>
      </c>
      <c r="BG362" s="14" t="e">
        <f t="shared" si="165"/>
        <v>#DIV/0!</v>
      </c>
      <c r="BH362" s="14" t="e">
        <f t="shared" si="166"/>
        <v>#DIV/0!</v>
      </c>
    </row>
    <row r="363" spans="1:60" ht="16" x14ac:dyDescent="0.2">
      <c r="A363" s="85">
        <v>44171</v>
      </c>
      <c r="B363" s="85"/>
      <c r="C363" s="212"/>
      <c r="D363" s="212" t="s">
        <v>8</v>
      </c>
      <c r="E363" s="212" t="e">
        <f t="shared" si="152"/>
        <v>#REF!</v>
      </c>
      <c r="F363" s="412" t="e">
        <f>#REF!</f>
        <v>#REF!</v>
      </c>
      <c r="G363" s="412" t="e">
        <f>#REF!</f>
        <v>#REF!</v>
      </c>
      <c r="H363" s="412" t="e">
        <f>#REF!</f>
        <v>#REF!</v>
      </c>
      <c r="I363" s="412"/>
      <c r="J363" s="412"/>
      <c r="K363" s="412"/>
      <c r="L363" s="412"/>
      <c r="M363" s="412"/>
      <c r="N363" s="412"/>
      <c r="O363" s="413"/>
      <c r="P363" s="409" t="e">
        <f t="shared" si="168"/>
        <v>#REF!</v>
      </c>
      <c r="Q363" s="409" t="e">
        <f t="shared" si="169"/>
        <v>#REF!</v>
      </c>
      <c r="R363" s="410" t="e">
        <f t="shared" si="170"/>
        <v>#REF!</v>
      </c>
      <c r="S363" s="414" t="e">
        <f t="shared" si="171"/>
        <v>#REF!</v>
      </c>
      <c r="T363" s="408" t="e">
        <f t="shared" si="172"/>
        <v>#REF!</v>
      </c>
      <c r="U363" s="408" t="e">
        <f t="shared" si="173"/>
        <v>#REF!</v>
      </c>
      <c r="V363" s="85">
        <f t="shared" si="149"/>
        <v>44171</v>
      </c>
      <c r="W363" s="298" t="s">
        <v>8</v>
      </c>
      <c r="X363" s="272" t="e">
        <f t="shared" si="159"/>
        <v>#DIV/0!</v>
      </c>
      <c r="Y363" s="277"/>
      <c r="Z363" s="277"/>
      <c r="AA363" s="277"/>
      <c r="AB363" s="279"/>
      <c r="AC363" s="279"/>
      <c r="AD363" s="279"/>
      <c r="AE363" s="279"/>
      <c r="AF363" s="279"/>
      <c r="AG363" s="279"/>
      <c r="AH363" s="279"/>
      <c r="AI363" s="51"/>
      <c r="AJ363" s="51"/>
      <c r="AK363" s="51"/>
      <c r="AL363" s="51"/>
      <c r="AM363" s="170" t="e">
        <f t="shared" si="160"/>
        <v>#DIV/0!</v>
      </c>
      <c r="AN363" s="170" t="e">
        <f t="shared" si="161"/>
        <v>#DIV/0!</v>
      </c>
      <c r="AO363" s="280">
        <f t="shared" si="167"/>
        <v>0</v>
      </c>
      <c r="AP363" s="281">
        <f t="shared" si="167"/>
        <v>0</v>
      </c>
      <c r="AQ363" s="281">
        <f t="shared" si="162"/>
        <v>0</v>
      </c>
      <c r="AR363" s="58">
        <f t="shared" si="150"/>
        <v>44171</v>
      </c>
      <c r="AS363" s="212" t="s">
        <v>190</v>
      </c>
      <c r="AT363" s="282"/>
      <c r="AU363" s="282"/>
      <c r="AV363" s="282"/>
      <c r="AW363" s="282"/>
      <c r="AX363" s="282"/>
      <c r="AY363" s="282"/>
      <c r="AZ363" s="282"/>
      <c r="BA363" s="282"/>
      <c r="BB363" s="282"/>
      <c r="BC363" s="282"/>
      <c r="BD363" s="282"/>
      <c r="BE363" s="282" t="e">
        <f t="shared" si="163"/>
        <v>#DIV/0!</v>
      </c>
      <c r="BF363" s="282" t="e">
        <f t="shared" si="164"/>
        <v>#DIV/0!</v>
      </c>
      <c r="BG363" s="14" t="e">
        <f t="shared" si="165"/>
        <v>#DIV/0!</v>
      </c>
      <c r="BH363" s="14" t="e">
        <f t="shared" si="166"/>
        <v>#DIV/0!</v>
      </c>
    </row>
    <row r="364" spans="1:60" ht="16" x14ac:dyDescent="0.2">
      <c r="A364" s="85">
        <v>44172</v>
      </c>
      <c r="B364" s="85"/>
      <c r="C364" s="212"/>
      <c r="D364" s="212" t="s">
        <v>8</v>
      </c>
      <c r="E364" s="212" t="e">
        <f t="shared" si="152"/>
        <v>#REF!</v>
      </c>
      <c r="F364" s="412" t="e">
        <f>#REF!</f>
        <v>#REF!</v>
      </c>
      <c r="G364" s="412" t="e">
        <f>#REF!</f>
        <v>#REF!</v>
      </c>
      <c r="H364" s="412" t="e">
        <f>#REF!</f>
        <v>#REF!</v>
      </c>
      <c r="I364" s="412"/>
      <c r="J364" s="412"/>
      <c r="K364" s="412"/>
      <c r="L364" s="412"/>
      <c r="M364" s="412"/>
      <c r="N364" s="412"/>
      <c r="O364" s="413"/>
      <c r="P364" s="409" t="e">
        <f t="shared" si="168"/>
        <v>#REF!</v>
      </c>
      <c r="Q364" s="409" t="e">
        <f t="shared" si="169"/>
        <v>#REF!</v>
      </c>
      <c r="R364" s="410" t="e">
        <f t="shared" si="170"/>
        <v>#REF!</v>
      </c>
      <c r="S364" s="414" t="e">
        <f t="shared" si="171"/>
        <v>#REF!</v>
      </c>
      <c r="T364" s="408" t="e">
        <f t="shared" si="172"/>
        <v>#REF!</v>
      </c>
      <c r="U364" s="408" t="e">
        <f t="shared" si="173"/>
        <v>#REF!</v>
      </c>
      <c r="V364" s="85">
        <f t="shared" si="149"/>
        <v>44172</v>
      </c>
      <c r="W364" s="297" t="s">
        <v>8</v>
      </c>
      <c r="X364" s="272" t="e">
        <f t="shared" si="159"/>
        <v>#DIV/0!</v>
      </c>
      <c r="Y364" s="277"/>
      <c r="Z364" s="277"/>
      <c r="AA364" s="277"/>
      <c r="AB364" s="279"/>
      <c r="AC364" s="279"/>
      <c r="AD364" s="279"/>
      <c r="AE364" s="279"/>
      <c r="AF364" s="279"/>
      <c r="AG364" s="279"/>
      <c r="AH364" s="279"/>
      <c r="AI364" s="51"/>
      <c r="AJ364" s="51"/>
      <c r="AK364" s="51"/>
      <c r="AL364" s="51"/>
      <c r="AM364" s="170" t="e">
        <f t="shared" si="160"/>
        <v>#DIV/0!</v>
      </c>
      <c r="AN364" s="170" t="e">
        <f t="shared" si="161"/>
        <v>#DIV/0!</v>
      </c>
      <c r="AO364" s="280">
        <f t="shared" si="167"/>
        <v>0</v>
      </c>
      <c r="AP364" s="281">
        <f t="shared" si="167"/>
        <v>0</v>
      </c>
      <c r="AQ364" s="281">
        <f t="shared" si="162"/>
        <v>0</v>
      </c>
      <c r="AR364" s="58">
        <f t="shared" si="150"/>
        <v>44172</v>
      </c>
      <c r="AS364" s="212" t="s">
        <v>191</v>
      </c>
      <c r="AT364" s="282"/>
      <c r="AU364" s="282"/>
      <c r="AV364" s="282"/>
      <c r="AW364" s="282"/>
      <c r="AX364" s="282"/>
      <c r="AY364" s="282"/>
      <c r="AZ364" s="282"/>
      <c r="BA364" s="282"/>
      <c r="BB364" s="282"/>
      <c r="BC364" s="282"/>
      <c r="BD364" s="282"/>
      <c r="BE364" s="282" t="e">
        <f t="shared" si="163"/>
        <v>#DIV/0!</v>
      </c>
      <c r="BF364" s="282" t="e">
        <f t="shared" si="164"/>
        <v>#DIV/0!</v>
      </c>
      <c r="BG364" s="14" t="e">
        <f t="shared" si="165"/>
        <v>#DIV/0!</v>
      </c>
      <c r="BH364" s="14" t="e">
        <f t="shared" si="166"/>
        <v>#DIV/0!</v>
      </c>
    </row>
    <row r="365" spans="1:60" ht="16" x14ac:dyDescent="0.2">
      <c r="A365" s="85">
        <v>44173</v>
      </c>
      <c r="B365" s="85"/>
      <c r="C365" s="212"/>
      <c r="D365" s="212" t="s">
        <v>8</v>
      </c>
      <c r="E365" s="212" t="e">
        <f t="shared" si="152"/>
        <v>#REF!</v>
      </c>
      <c r="F365" s="412" t="e">
        <f>#REF!</f>
        <v>#REF!</v>
      </c>
      <c r="G365" s="412" t="e">
        <f>#REF!</f>
        <v>#REF!</v>
      </c>
      <c r="H365" s="412" t="e">
        <f>#REF!</f>
        <v>#REF!</v>
      </c>
      <c r="I365" s="412"/>
      <c r="J365" s="412"/>
      <c r="K365" s="412"/>
      <c r="L365" s="412"/>
      <c r="M365" s="412"/>
      <c r="N365" s="412"/>
      <c r="O365" s="413"/>
      <c r="P365" s="409" t="e">
        <f t="shared" si="168"/>
        <v>#REF!</v>
      </c>
      <c r="Q365" s="409" t="e">
        <f t="shared" si="169"/>
        <v>#REF!</v>
      </c>
      <c r="R365" s="410" t="e">
        <f t="shared" si="170"/>
        <v>#REF!</v>
      </c>
      <c r="S365" s="414" t="e">
        <f t="shared" si="171"/>
        <v>#REF!</v>
      </c>
      <c r="T365" s="408" t="e">
        <f t="shared" si="172"/>
        <v>#REF!</v>
      </c>
      <c r="U365" s="408" t="e">
        <f t="shared" si="173"/>
        <v>#REF!</v>
      </c>
      <c r="V365" s="85">
        <f t="shared" si="149"/>
        <v>44173</v>
      </c>
      <c r="W365" s="298" t="s">
        <v>8</v>
      </c>
      <c r="X365" s="272" t="e">
        <f t="shared" si="159"/>
        <v>#DIV/0!</v>
      </c>
      <c r="Y365" s="277"/>
      <c r="Z365" s="277"/>
      <c r="AA365" s="277"/>
      <c r="AB365" s="279"/>
      <c r="AC365" s="279"/>
      <c r="AD365" s="279"/>
      <c r="AE365" s="279"/>
      <c r="AF365" s="279"/>
      <c r="AG365" s="279"/>
      <c r="AH365" s="279"/>
      <c r="AI365" s="51"/>
      <c r="AJ365" s="51"/>
      <c r="AK365" s="51"/>
      <c r="AL365" s="51"/>
      <c r="AM365" s="170" t="e">
        <f t="shared" si="160"/>
        <v>#DIV/0!</v>
      </c>
      <c r="AN365" s="170" t="e">
        <f t="shared" si="161"/>
        <v>#DIV/0!</v>
      </c>
      <c r="AO365" s="280">
        <f t="shared" si="167"/>
        <v>0</v>
      </c>
      <c r="AP365" s="281">
        <f t="shared" si="167"/>
        <v>0</v>
      </c>
      <c r="AQ365" s="281">
        <f t="shared" si="162"/>
        <v>0</v>
      </c>
      <c r="AR365" s="58">
        <f t="shared" si="150"/>
        <v>44173</v>
      </c>
      <c r="AS365" s="212" t="s">
        <v>192</v>
      </c>
      <c r="AT365" s="282"/>
      <c r="AU365" s="282"/>
      <c r="AV365" s="282"/>
      <c r="AW365" s="282"/>
      <c r="AX365" s="282"/>
      <c r="AY365" s="282"/>
      <c r="AZ365" s="282"/>
      <c r="BA365" s="282"/>
      <c r="BB365" s="282"/>
      <c r="BC365" s="282"/>
      <c r="BD365" s="282"/>
      <c r="BE365" s="282" t="e">
        <f t="shared" si="163"/>
        <v>#DIV/0!</v>
      </c>
      <c r="BF365" s="282" t="e">
        <f t="shared" si="164"/>
        <v>#DIV/0!</v>
      </c>
      <c r="BG365" s="14" t="e">
        <f t="shared" si="165"/>
        <v>#DIV/0!</v>
      </c>
      <c r="BH365" s="14" t="e">
        <f t="shared" si="166"/>
        <v>#DIV/0!</v>
      </c>
    </row>
    <row r="366" spans="1:60" ht="16" x14ac:dyDescent="0.2">
      <c r="A366" s="85">
        <v>44174</v>
      </c>
      <c r="B366" s="85"/>
      <c r="C366" s="212"/>
      <c r="D366" s="212" t="s">
        <v>8</v>
      </c>
      <c r="E366" s="212" t="e">
        <f t="shared" si="152"/>
        <v>#REF!</v>
      </c>
      <c r="F366" s="412" t="e">
        <f>#REF!</f>
        <v>#REF!</v>
      </c>
      <c r="G366" s="412" t="e">
        <f>#REF!</f>
        <v>#REF!</v>
      </c>
      <c r="H366" s="412" t="e">
        <f>#REF!</f>
        <v>#REF!</v>
      </c>
      <c r="I366" s="412"/>
      <c r="J366" s="412"/>
      <c r="K366" s="412"/>
      <c r="L366" s="412"/>
      <c r="M366" s="412"/>
      <c r="N366" s="412"/>
      <c r="O366" s="413"/>
      <c r="P366" s="409" t="e">
        <f t="shared" si="168"/>
        <v>#REF!</v>
      </c>
      <c r="Q366" s="409" t="e">
        <f t="shared" si="169"/>
        <v>#REF!</v>
      </c>
      <c r="R366" s="410" t="e">
        <f t="shared" si="170"/>
        <v>#REF!</v>
      </c>
      <c r="S366" s="414" t="e">
        <f t="shared" si="171"/>
        <v>#REF!</v>
      </c>
      <c r="T366" s="408" t="e">
        <f t="shared" si="172"/>
        <v>#REF!</v>
      </c>
      <c r="U366" s="408" t="e">
        <f t="shared" si="173"/>
        <v>#REF!</v>
      </c>
      <c r="V366" s="85">
        <f t="shared" si="149"/>
        <v>44174</v>
      </c>
      <c r="W366" s="297" t="s">
        <v>8</v>
      </c>
      <c r="X366" s="272" t="e">
        <f t="shared" si="159"/>
        <v>#DIV/0!</v>
      </c>
      <c r="Y366" s="277"/>
      <c r="Z366" s="277"/>
      <c r="AA366" s="277"/>
      <c r="AB366" s="279"/>
      <c r="AC366" s="279"/>
      <c r="AD366" s="279"/>
      <c r="AE366" s="279"/>
      <c r="AF366" s="279"/>
      <c r="AG366" s="279"/>
      <c r="AH366" s="279"/>
      <c r="AI366" s="51"/>
      <c r="AJ366" s="51"/>
      <c r="AK366" s="51"/>
      <c r="AL366" s="51"/>
      <c r="AM366" s="170" t="e">
        <f t="shared" si="160"/>
        <v>#DIV/0!</v>
      </c>
      <c r="AN366" s="170" t="e">
        <f t="shared" si="161"/>
        <v>#DIV/0!</v>
      </c>
      <c r="AO366" s="280">
        <f t="shared" si="167"/>
        <v>0</v>
      </c>
      <c r="AP366" s="281">
        <f t="shared" si="167"/>
        <v>0</v>
      </c>
      <c r="AQ366" s="281">
        <f t="shared" si="162"/>
        <v>0</v>
      </c>
      <c r="AR366" s="58">
        <f t="shared" si="150"/>
        <v>44174</v>
      </c>
      <c r="AS366" s="212" t="s">
        <v>193</v>
      </c>
      <c r="AT366" s="282"/>
      <c r="AU366" s="282"/>
      <c r="AV366" s="282"/>
      <c r="AW366" s="282"/>
      <c r="AX366" s="282"/>
      <c r="AY366" s="282"/>
      <c r="AZ366" s="282"/>
      <c r="BA366" s="282"/>
      <c r="BB366" s="282"/>
      <c r="BC366" s="282"/>
      <c r="BD366" s="282"/>
      <c r="BE366" s="282" t="e">
        <f t="shared" si="163"/>
        <v>#DIV/0!</v>
      </c>
      <c r="BF366" s="282" t="e">
        <f t="shared" si="164"/>
        <v>#DIV/0!</v>
      </c>
      <c r="BG366" s="14" t="e">
        <f t="shared" si="165"/>
        <v>#DIV/0!</v>
      </c>
      <c r="BH366" s="14" t="e">
        <f t="shared" si="166"/>
        <v>#DIV/0!</v>
      </c>
    </row>
    <row r="367" spans="1:60" ht="16" x14ac:dyDescent="0.2">
      <c r="A367" s="85">
        <v>44175</v>
      </c>
      <c r="B367" s="85"/>
      <c r="C367" s="212"/>
      <c r="D367" s="212" t="s">
        <v>8</v>
      </c>
      <c r="E367" s="212" t="e">
        <f t="shared" si="152"/>
        <v>#REF!</v>
      </c>
      <c r="F367" s="412" t="e">
        <f>#REF!</f>
        <v>#REF!</v>
      </c>
      <c r="G367" s="412" t="e">
        <f>#REF!</f>
        <v>#REF!</v>
      </c>
      <c r="H367" s="412" t="e">
        <f>#REF!</f>
        <v>#REF!</v>
      </c>
      <c r="I367" s="412"/>
      <c r="J367" s="412"/>
      <c r="K367" s="412"/>
      <c r="L367" s="412"/>
      <c r="M367" s="412"/>
      <c r="N367" s="412"/>
      <c r="O367" s="413"/>
      <c r="P367" s="409" t="e">
        <f t="shared" si="168"/>
        <v>#REF!</v>
      </c>
      <c r="Q367" s="409" t="e">
        <f t="shared" si="169"/>
        <v>#REF!</v>
      </c>
      <c r="R367" s="410" t="e">
        <f t="shared" si="170"/>
        <v>#REF!</v>
      </c>
      <c r="S367" s="414" t="e">
        <f t="shared" si="171"/>
        <v>#REF!</v>
      </c>
      <c r="T367" s="408" t="e">
        <f t="shared" si="172"/>
        <v>#REF!</v>
      </c>
      <c r="U367" s="408" t="e">
        <f t="shared" si="173"/>
        <v>#REF!</v>
      </c>
      <c r="V367" s="85">
        <f t="shared" si="149"/>
        <v>44175</v>
      </c>
      <c r="W367" s="297" t="s">
        <v>8</v>
      </c>
      <c r="X367" s="272" t="e">
        <f t="shared" si="159"/>
        <v>#DIV/0!</v>
      </c>
      <c r="Y367" s="277"/>
      <c r="Z367" s="277"/>
      <c r="AA367" s="277"/>
      <c r="AB367" s="279"/>
      <c r="AC367" s="279"/>
      <c r="AD367" s="279"/>
      <c r="AE367" s="279"/>
      <c r="AF367" s="279"/>
      <c r="AG367" s="279"/>
      <c r="AH367" s="279"/>
      <c r="AI367" s="51"/>
      <c r="AJ367" s="51"/>
      <c r="AK367" s="51"/>
      <c r="AL367" s="51"/>
      <c r="AM367" s="170" t="e">
        <f t="shared" si="160"/>
        <v>#DIV/0!</v>
      </c>
      <c r="AN367" s="170" t="e">
        <f t="shared" si="161"/>
        <v>#DIV/0!</v>
      </c>
      <c r="AO367" s="280">
        <f t="shared" ref="AO367:AP386" si="174">AO142</f>
        <v>0</v>
      </c>
      <c r="AP367" s="281">
        <f t="shared" si="174"/>
        <v>0</v>
      </c>
      <c r="AQ367" s="281">
        <f t="shared" si="162"/>
        <v>0</v>
      </c>
      <c r="AR367" s="58">
        <f t="shared" si="150"/>
        <v>44175</v>
      </c>
      <c r="AS367" s="212" t="s">
        <v>194</v>
      </c>
      <c r="AT367" s="282"/>
      <c r="AU367" s="282"/>
      <c r="AV367" s="282"/>
      <c r="AW367" s="282"/>
      <c r="AX367" s="282"/>
      <c r="AY367" s="282"/>
      <c r="AZ367" s="282"/>
      <c r="BA367" s="282"/>
      <c r="BB367" s="282"/>
      <c r="BC367" s="282"/>
      <c r="BD367" s="282"/>
      <c r="BE367" s="282" t="e">
        <f t="shared" si="163"/>
        <v>#DIV/0!</v>
      </c>
      <c r="BF367" s="282" t="e">
        <f t="shared" si="164"/>
        <v>#DIV/0!</v>
      </c>
      <c r="BG367" s="14" t="e">
        <f t="shared" si="165"/>
        <v>#DIV/0!</v>
      </c>
      <c r="BH367" s="14" t="e">
        <f t="shared" si="166"/>
        <v>#DIV/0!</v>
      </c>
    </row>
    <row r="368" spans="1:60" ht="16" x14ac:dyDescent="0.2">
      <c r="A368" s="85">
        <v>44176</v>
      </c>
      <c r="B368" s="85"/>
      <c r="C368" s="212"/>
      <c r="D368" s="212" t="s">
        <v>8</v>
      </c>
      <c r="E368" s="212" t="e">
        <f t="shared" si="152"/>
        <v>#REF!</v>
      </c>
      <c r="F368" s="412" t="e">
        <f>#REF!</f>
        <v>#REF!</v>
      </c>
      <c r="G368" s="412" t="e">
        <f>#REF!</f>
        <v>#REF!</v>
      </c>
      <c r="H368" s="412" t="e">
        <f>#REF!</f>
        <v>#REF!</v>
      </c>
      <c r="I368" s="412"/>
      <c r="J368" s="412"/>
      <c r="K368" s="412"/>
      <c r="L368" s="412"/>
      <c r="M368" s="412"/>
      <c r="N368" s="412"/>
      <c r="O368" s="413"/>
      <c r="P368" s="409" t="e">
        <f t="shared" si="168"/>
        <v>#REF!</v>
      </c>
      <c r="Q368" s="409" t="e">
        <f t="shared" si="169"/>
        <v>#REF!</v>
      </c>
      <c r="R368" s="410" t="e">
        <f t="shared" si="170"/>
        <v>#REF!</v>
      </c>
      <c r="S368" s="414" t="e">
        <f t="shared" si="171"/>
        <v>#REF!</v>
      </c>
      <c r="T368" s="408" t="e">
        <f t="shared" si="172"/>
        <v>#REF!</v>
      </c>
      <c r="U368" s="408" t="e">
        <f t="shared" si="173"/>
        <v>#REF!</v>
      </c>
      <c r="V368" s="85">
        <f t="shared" si="149"/>
        <v>44176</v>
      </c>
      <c r="W368" s="298" t="s">
        <v>8</v>
      </c>
      <c r="X368" s="272" t="e">
        <f t="shared" si="159"/>
        <v>#DIV/0!</v>
      </c>
      <c r="Y368" s="277"/>
      <c r="Z368" s="277"/>
      <c r="AA368" s="277"/>
      <c r="AB368" s="279"/>
      <c r="AC368" s="279"/>
      <c r="AD368" s="279"/>
      <c r="AE368" s="279"/>
      <c r="AF368" s="279"/>
      <c r="AG368" s="279"/>
      <c r="AH368" s="279"/>
      <c r="AI368" s="51"/>
      <c r="AJ368" s="51"/>
      <c r="AK368" s="51"/>
      <c r="AL368" s="51"/>
      <c r="AM368" s="170" t="e">
        <f t="shared" si="160"/>
        <v>#DIV/0!</v>
      </c>
      <c r="AN368" s="170" t="e">
        <f t="shared" si="161"/>
        <v>#DIV/0!</v>
      </c>
      <c r="AO368" s="280">
        <f t="shared" si="174"/>
        <v>0</v>
      </c>
      <c r="AP368" s="281">
        <f t="shared" si="174"/>
        <v>0</v>
      </c>
      <c r="AQ368" s="281">
        <f t="shared" si="162"/>
        <v>0</v>
      </c>
      <c r="AR368" s="58">
        <f t="shared" si="150"/>
        <v>44176</v>
      </c>
      <c r="AS368" s="212" t="s">
        <v>195</v>
      </c>
      <c r="AT368" s="282"/>
      <c r="AU368" s="282"/>
      <c r="AV368" s="282"/>
      <c r="AW368" s="282"/>
      <c r="AX368" s="282"/>
      <c r="AY368" s="282"/>
      <c r="AZ368" s="282"/>
      <c r="BA368" s="282"/>
      <c r="BB368" s="282"/>
      <c r="BC368" s="282"/>
      <c r="BD368" s="282"/>
      <c r="BE368" s="282" t="e">
        <f t="shared" si="163"/>
        <v>#DIV/0!</v>
      </c>
      <c r="BF368" s="282" t="e">
        <f t="shared" si="164"/>
        <v>#DIV/0!</v>
      </c>
      <c r="BG368" s="14" t="e">
        <f t="shared" si="165"/>
        <v>#DIV/0!</v>
      </c>
      <c r="BH368" s="14" t="e">
        <f t="shared" si="166"/>
        <v>#DIV/0!</v>
      </c>
    </row>
    <row r="369" spans="1:60" ht="16" x14ac:dyDescent="0.2">
      <c r="A369" s="85">
        <v>44177</v>
      </c>
      <c r="B369" s="85"/>
      <c r="C369" s="212"/>
      <c r="D369" s="212" t="s">
        <v>8</v>
      </c>
      <c r="E369" s="212" t="e">
        <f t="shared" si="152"/>
        <v>#REF!</v>
      </c>
      <c r="F369" s="412" t="e">
        <f>#REF!</f>
        <v>#REF!</v>
      </c>
      <c r="G369" s="412" t="e">
        <f>#REF!</f>
        <v>#REF!</v>
      </c>
      <c r="H369" s="412" t="e">
        <f>#REF!</f>
        <v>#REF!</v>
      </c>
      <c r="I369" s="412"/>
      <c r="J369" s="412"/>
      <c r="K369" s="412"/>
      <c r="L369" s="412"/>
      <c r="M369" s="412"/>
      <c r="N369" s="412"/>
      <c r="O369" s="413"/>
      <c r="P369" s="409" t="e">
        <f t="shared" si="168"/>
        <v>#REF!</v>
      </c>
      <c r="Q369" s="409" t="e">
        <f t="shared" si="169"/>
        <v>#REF!</v>
      </c>
      <c r="R369" s="410" t="e">
        <f t="shared" si="170"/>
        <v>#REF!</v>
      </c>
      <c r="S369" s="414" t="e">
        <f t="shared" si="171"/>
        <v>#REF!</v>
      </c>
      <c r="T369" s="408" t="e">
        <f t="shared" si="172"/>
        <v>#REF!</v>
      </c>
      <c r="U369" s="408" t="e">
        <f t="shared" si="173"/>
        <v>#REF!</v>
      </c>
      <c r="V369" s="85">
        <f t="shared" si="149"/>
        <v>44177</v>
      </c>
      <c r="W369" s="297" t="s">
        <v>8</v>
      </c>
      <c r="X369" s="272" t="e">
        <f t="shared" si="159"/>
        <v>#DIV/0!</v>
      </c>
      <c r="Y369" s="277"/>
      <c r="Z369" s="277"/>
      <c r="AA369" s="277"/>
      <c r="AB369" s="279"/>
      <c r="AC369" s="279"/>
      <c r="AD369" s="279"/>
      <c r="AE369" s="279"/>
      <c r="AF369" s="279"/>
      <c r="AG369" s="279"/>
      <c r="AH369" s="279"/>
      <c r="AI369" s="51"/>
      <c r="AJ369" s="51"/>
      <c r="AK369" s="51"/>
      <c r="AL369" s="51"/>
      <c r="AM369" s="170" t="e">
        <f t="shared" si="160"/>
        <v>#DIV/0!</v>
      </c>
      <c r="AN369" s="170" t="e">
        <f t="shared" si="161"/>
        <v>#DIV/0!</v>
      </c>
      <c r="AO369" s="280">
        <f t="shared" si="174"/>
        <v>0</v>
      </c>
      <c r="AP369" s="281">
        <f t="shared" si="174"/>
        <v>0</v>
      </c>
      <c r="AQ369" s="281">
        <f t="shared" si="162"/>
        <v>0</v>
      </c>
      <c r="AR369" s="58">
        <f t="shared" si="150"/>
        <v>44177</v>
      </c>
      <c r="AS369" s="212" t="s">
        <v>196</v>
      </c>
      <c r="AT369" s="282"/>
      <c r="AU369" s="282"/>
      <c r="AV369" s="282"/>
      <c r="AW369" s="282"/>
      <c r="AX369" s="282"/>
      <c r="AY369" s="282"/>
      <c r="AZ369" s="282"/>
      <c r="BA369" s="282"/>
      <c r="BB369" s="282"/>
      <c r="BC369" s="282"/>
      <c r="BD369" s="282"/>
      <c r="BE369" s="282" t="e">
        <f t="shared" si="163"/>
        <v>#DIV/0!</v>
      </c>
      <c r="BF369" s="282" t="e">
        <f t="shared" si="164"/>
        <v>#DIV/0!</v>
      </c>
      <c r="BG369" s="14" t="e">
        <f t="shared" si="165"/>
        <v>#DIV/0!</v>
      </c>
      <c r="BH369" s="14" t="e">
        <f t="shared" si="166"/>
        <v>#DIV/0!</v>
      </c>
    </row>
    <row r="370" spans="1:60" ht="16" x14ac:dyDescent="0.2">
      <c r="A370" s="85">
        <v>44178</v>
      </c>
      <c r="B370" s="85"/>
      <c r="C370" s="212"/>
      <c r="D370" s="212" t="s">
        <v>8</v>
      </c>
      <c r="E370" s="212" t="e">
        <f t="shared" si="152"/>
        <v>#REF!</v>
      </c>
      <c r="F370" s="412" t="e">
        <f>#REF!</f>
        <v>#REF!</v>
      </c>
      <c r="G370" s="412" t="e">
        <f>#REF!</f>
        <v>#REF!</v>
      </c>
      <c r="H370" s="412" t="e">
        <f>#REF!</f>
        <v>#REF!</v>
      </c>
      <c r="I370" s="412"/>
      <c r="J370" s="412"/>
      <c r="K370" s="412"/>
      <c r="L370" s="412"/>
      <c r="M370" s="412"/>
      <c r="N370" s="412"/>
      <c r="O370" s="413"/>
      <c r="P370" s="409" t="e">
        <f t="shared" si="168"/>
        <v>#REF!</v>
      </c>
      <c r="Q370" s="409" t="e">
        <f t="shared" si="169"/>
        <v>#REF!</v>
      </c>
      <c r="R370" s="410" t="e">
        <f t="shared" si="170"/>
        <v>#REF!</v>
      </c>
      <c r="S370" s="414" t="e">
        <f t="shared" si="171"/>
        <v>#REF!</v>
      </c>
      <c r="T370" s="408" t="e">
        <f t="shared" si="172"/>
        <v>#REF!</v>
      </c>
      <c r="U370" s="408" t="e">
        <f t="shared" si="173"/>
        <v>#REF!</v>
      </c>
      <c r="V370" s="85">
        <f t="shared" si="149"/>
        <v>44178</v>
      </c>
      <c r="W370" s="298" t="s">
        <v>8</v>
      </c>
      <c r="X370" s="272" t="e">
        <f t="shared" si="159"/>
        <v>#DIV/0!</v>
      </c>
      <c r="Y370" s="277"/>
      <c r="Z370" s="277"/>
      <c r="AA370" s="277"/>
      <c r="AB370" s="279"/>
      <c r="AC370" s="279"/>
      <c r="AD370" s="279"/>
      <c r="AE370" s="279"/>
      <c r="AF370" s="279"/>
      <c r="AG370" s="279"/>
      <c r="AH370" s="279"/>
      <c r="AI370" s="51"/>
      <c r="AJ370" s="51"/>
      <c r="AK370" s="51"/>
      <c r="AL370" s="51"/>
      <c r="AM370" s="170" t="e">
        <f t="shared" si="160"/>
        <v>#DIV/0!</v>
      </c>
      <c r="AN370" s="170" t="e">
        <f t="shared" si="161"/>
        <v>#DIV/0!</v>
      </c>
      <c r="AO370" s="280">
        <f t="shared" si="174"/>
        <v>0</v>
      </c>
      <c r="AP370" s="281">
        <f t="shared" si="174"/>
        <v>0</v>
      </c>
      <c r="AQ370" s="281">
        <f t="shared" si="162"/>
        <v>0</v>
      </c>
      <c r="AR370" s="58">
        <f t="shared" si="150"/>
        <v>44178</v>
      </c>
      <c r="AS370" s="212" t="s">
        <v>197</v>
      </c>
      <c r="AT370" s="282"/>
      <c r="AU370" s="282"/>
      <c r="AV370" s="282"/>
      <c r="AW370" s="282"/>
      <c r="AX370" s="282"/>
      <c r="AY370" s="282"/>
      <c r="AZ370" s="282"/>
      <c r="BA370" s="282"/>
      <c r="BB370" s="282"/>
      <c r="BC370" s="282"/>
      <c r="BD370" s="282"/>
      <c r="BE370" s="282" t="e">
        <f t="shared" si="163"/>
        <v>#DIV/0!</v>
      </c>
      <c r="BF370" s="282" t="e">
        <f t="shared" si="164"/>
        <v>#DIV/0!</v>
      </c>
      <c r="BG370" s="14" t="e">
        <f t="shared" si="165"/>
        <v>#DIV/0!</v>
      </c>
      <c r="BH370" s="14" t="e">
        <f t="shared" si="166"/>
        <v>#DIV/0!</v>
      </c>
    </row>
    <row r="371" spans="1:60" ht="16" x14ac:dyDescent="0.2">
      <c r="A371" s="85">
        <v>44179</v>
      </c>
      <c r="B371" s="85"/>
      <c r="C371" s="212"/>
      <c r="D371" s="212" t="s">
        <v>8</v>
      </c>
      <c r="E371" s="212" t="e">
        <f t="shared" si="152"/>
        <v>#REF!</v>
      </c>
      <c r="F371" s="412" t="e">
        <f>#REF!</f>
        <v>#REF!</v>
      </c>
      <c r="G371" s="412" t="e">
        <f>#REF!</f>
        <v>#REF!</v>
      </c>
      <c r="H371" s="412" t="e">
        <f>#REF!</f>
        <v>#REF!</v>
      </c>
      <c r="I371" s="412"/>
      <c r="J371" s="412"/>
      <c r="K371" s="412"/>
      <c r="L371" s="412"/>
      <c r="M371" s="412"/>
      <c r="N371" s="412"/>
      <c r="O371" s="413"/>
      <c r="P371" s="409" t="e">
        <f t="shared" si="168"/>
        <v>#REF!</v>
      </c>
      <c r="Q371" s="409" t="e">
        <f t="shared" si="169"/>
        <v>#REF!</v>
      </c>
      <c r="R371" s="410" t="e">
        <f t="shared" si="170"/>
        <v>#REF!</v>
      </c>
      <c r="S371" s="414" t="e">
        <f t="shared" si="171"/>
        <v>#REF!</v>
      </c>
      <c r="T371" s="408" t="e">
        <f t="shared" si="172"/>
        <v>#REF!</v>
      </c>
      <c r="U371" s="408" t="e">
        <f t="shared" si="173"/>
        <v>#REF!</v>
      </c>
      <c r="V371" s="85">
        <f t="shared" si="149"/>
        <v>44179</v>
      </c>
      <c r="W371" s="297" t="s">
        <v>8</v>
      </c>
      <c r="X371" s="272" t="e">
        <f t="shared" si="159"/>
        <v>#DIV/0!</v>
      </c>
      <c r="Y371" s="277"/>
      <c r="Z371" s="277"/>
      <c r="AA371" s="277"/>
      <c r="AB371" s="279"/>
      <c r="AC371" s="279"/>
      <c r="AD371" s="279"/>
      <c r="AE371" s="279"/>
      <c r="AF371" s="279"/>
      <c r="AG371" s="279"/>
      <c r="AH371" s="279"/>
      <c r="AI371" s="51"/>
      <c r="AJ371" s="51"/>
      <c r="AK371" s="51"/>
      <c r="AL371" s="51"/>
      <c r="AM371" s="170" t="e">
        <f t="shared" si="160"/>
        <v>#DIV/0!</v>
      </c>
      <c r="AN371" s="170" t="e">
        <f t="shared" si="161"/>
        <v>#DIV/0!</v>
      </c>
      <c r="AO371" s="280">
        <f t="shared" si="174"/>
        <v>0</v>
      </c>
      <c r="AP371" s="281">
        <f t="shared" si="174"/>
        <v>0</v>
      </c>
      <c r="AQ371" s="281">
        <f t="shared" si="162"/>
        <v>0</v>
      </c>
      <c r="AR371" s="58">
        <f t="shared" si="150"/>
        <v>44179</v>
      </c>
      <c r="AS371" s="212" t="s">
        <v>198</v>
      </c>
      <c r="AT371" s="282"/>
      <c r="AU371" s="282"/>
      <c r="AV371" s="282"/>
      <c r="AW371" s="282"/>
      <c r="AX371" s="282"/>
      <c r="AY371" s="282"/>
      <c r="AZ371" s="282"/>
      <c r="BA371" s="282"/>
      <c r="BB371" s="282"/>
      <c r="BC371" s="282"/>
      <c r="BD371" s="282"/>
      <c r="BE371" s="282" t="e">
        <f t="shared" si="163"/>
        <v>#DIV/0!</v>
      </c>
      <c r="BF371" s="282" t="e">
        <f t="shared" si="164"/>
        <v>#DIV/0!</v>
      </c>
      <c r="BG371" s="14" t="e">
        <f t="shared" si="165"/>
        <v>#DIV/0!</v>
      </c>
      <c r="BH371" s="14" t="e">
        <f t="shared" si="166"/>
        <v>#DIV/0!</v>
      </c>
    </row>
    <row r="372" spans="1:60" ht="16" x14ac:dyDescent="0.2">
      <c r="A372" s="85">
        <v>44180</v>
      </c>
      <c r="B372" s="85"/>
      <c r="C372" s="212"/>
      <c r="D372" s="212" t="s">
        <v>8</v>
      </c>
      <c r="E372" s="212" t="e">
        <f t="shared" si="152"/>
        <v>#REF!</v>
      </c>
      <c r="F372" s="412" t="e">
        <f>#REF!</f>
        <v>#REF!</v>
      </c>
      <c r="G372" s="412" t="e">
        <f>#REF!</f>
        <v>#REF!</v>
      </c>
      <c r="H372" s="412" t="e">
        <f>#REF!</f>
        <v>#REF!</v>
      </c>
      <c r="I372" s="412"/>
      <c r="J372" s="412"/>
      <c r="K372" s="412"/>
      <c r="L372" s="412"/>
      <c r="M372" s="412"/>
      <c r="N372" s="412"/>
      <c r="O372" s="413"/>
      <c r="P372" s="409" t="e">
        <f t="shared" si="168"/>
        <v>#REF!</v>
      </c>
      <c r="Q372" s="409" t="e">
        <f t="shared" si="169"/>
        <v>#REF!</v>
      </c>
      <c r="R372" s="410" t="e">
        <f t="shared" si="170"/>
        <v>#REF!</v>
      </c>
      <c r="S372" s="414" t="e">
        <f t="shared" si="171"/>
        <v>#REF!</v>
      </c>
      <c r="T372" s="408" t="e">
        <f t="shared" si="172"/>
        <v>#REF!</v>
      </c>
      <c r="U372" s="408" t="e">
        <f t="shared" si="173"/>
        <v>#REF!</v>
      </c>
      <c r="V372" s="85">
        <f t="shared" si="149"/>
        <v>44180</v>
      </c>
      <c r="W372" s="297" t="s">
        <v>8</v>
      </c>
      <c r="X372" s="272" t="e">
        <f t="shared" si="159"/>
        <v>#DIV/0!</v>
      </c>
      <c r="Y372" s="277"/>
      <c r="Z372" s="277"/>
      <c r="AA372" s="277"/>
      <c r="AB372" s="279"/>
      <c r="AC372" s="279"/>
      <c r="AD372" s="279"/>
      <c r="AE372" s="279"/>
      <c r="AF372" s="279"/>
      <c r="AG372" s="279"/>
      <c r="AH372" s="279"/>
      <c r="AI372" s="51"/>
      <c r="AJ372" s="51"/>
      <c r="AK372" s="51"/>
      <c r="AL372" s="51"/>
      <c r="AM372" s="170" t="e">
        <f t="shared" si="160"/>
        <v>#DIV/0!</v>
      </c>
      <c r="AN372" s="170" t="e">
        <f t="shared" si="161"/>
        <v>#DIV/0!</v>
      </c>
      <c r="AO372" s="280">
        <f t="shared" si="174"/>
        <v>0</v>
      </c>
      <c r="AP372" s="281">
        <f t="shared" si="174"/>
        <v>0</v>
      </c>
      <c r="AQ372" s="281">
        <f t="shared" si="162"/>
        <v>0</v>
      </c>
      <c r="AR372" s="58">
        <f t="shared" si="150"/>
        <v>44180</v>
      </c>
      <c r="AS372" s="212" t="s">
        <v>199</v>
      </c>
      <c r="AT372" s="282"/>
      <c r="AU372" s="282"/>
      <c r="AV372" s="282"/>
      <c r="AW372" s="282"/>
      <c r="AX372" s="282"/>
      <c r="AY372" s="282"/>
      <c r="AZ372" s="282"/>
      <c r="BA372" s="282"/>
      <c r="BB372" s="282"/>
      <c r="BC372" s="282"/>
      <c r="BD372" s="282"/>
      <c r="BE372" s="282" t="e">
        <f t="shared" si="163"/>
        <v>#DIV/0!</v>
      </c>
      <c r="BF372" s="282" t="e">
        <f t="shared" si="164"/>
        <v>#DIV/0!</v>
      </c>
      <c r="BG372" s="14" t="e">
        <f t="shared" si="165"/>
        <v>#DIV/0!</v>
      </c>
      <c r="BH372" s="14" t="e">
        <f t="shared" si="166"/>
        <v>#DIV/0!</v>
      </c>
    </row>
    <row r="373" spans="1:60" ht="16" x14ac:dyDescent="0.2">
      <c r="A373" s="85">
        <v>44181</v>
      </c>
      <c r="B373" s="85"/>
      <c r="C373" s="212"/>
      <c r="D373" s="212" t="s">
        <v>8</v>
      </c>
      <c r="E373" s="212" t="e">
        <f t="shared" si="152"/>
        <v>#REF!</v>
      </c>
      <c r="F373" s="412" t="e">
        <f>#REF!</f>
        <v>#REF!</v>
      </c>
      <c r="G373" s="412" t="e">
        <f>#REF!</f>
        <v>#REF!</v>
      </c>
      <c r="H373" s="412" t="e">
        <f>#REF!</f>
        <v>#REF!</v>
      </c>
      <c r="I373" s="412"/>
      <c r="J373" s="412"/>
      <c r="K373" s="412"/>
      <c r="L373" s="412"/>
      <c r="M373" s="412"/>
      <c r="N373" s="412"/>
      <c r="O373" s="413"/>
      <c r="P373" s="409" t="e">
        <f t="shared" si="168"/>
        <v>#REF!</v>
      </c>
      <c r="Q373" s="409" t="e">
        <f t="shared" si="169"/>
        <v>#REF!</v>
      </c>
      <c r="R373" s="410" t="e">
        <f t="shared" si="170"/>
        <v>#REF!</v>
      </c>
      <c r="S373" s="414" t="e">
        <f t="shared" si="171"/>
        <v>#REF!</v>
      </c>
      <c r="T373" s="408" t="e">
        <f t="shared" si="172"/>
        <v>#REF!</v>
      </c>
      <c r="U373" s="408" t="e">
        <f t="shared" si="173"/>
        <v>#REF!</v>
      </c>
      <c r="V373" s="85">
        <f t="shared" si="149"/>
        <v>44181</v>
      </c>
      <c r="W373" s="298" t="s">
        <v>8</v>
      </c>
      <c r="X373" s="272" t="e">
        <f t="shared" si="159"/>
        <v>#DIV/0!</v>
      </c>
      <c r="Y373" s="277"/>
      <c r="Z373" s="277"/>
      <c r="AA373" s="277"/>
      <c r="AB373" s="279"/>
      <c r="AC373" s="279"/>
      <c r="AD373" s="279"/>
      <c r="AE373" s="279"/>
      <c r="AF373" s="279"/>
      <c r="AG373" s="279"/>
      <c r="AH373" s="279"/>
      <c r="AI373" s="51"/>
      <c r="AJ373" s="51"/>
      <c r="AK373" s="51"/>
      <c r="AL373" s="51"/>
      <c r="AM373" s="170" t="e">
        <f t="shared" si="160"/>
        <v>#DIV/0!</v>
      </c>
      <c r="AN373" s="170" t="e">
        <f t="shared" si="161"/>
        <v>#DIV/0!</v>
      </c>
      <c r="AO373" s="280">
        <f t="shared" si="174"/>
        <v>0</v>
      </c>
      <c r="AP373" s="281">
        <f t="shared" si="174"/>
        <v>0</v>
      </c>
      <c r="AQ373" s="281">
        <f t="shared" si="162"/>
        <v>0</v>
      </c>
      <c r="AR373" s="58">
        <f t="shared" si="150"/>
        <v>44181</v>
      </c>
      <c r="AS373" s="212" t="s">
        <v>200</v>
      </c>
      <c r="AT373" s="282"/>
      <c r="AU373" s="282"/>
      <c r="AV373" s="282"/>
      <c r="AW373" s="282"/>
      <c r="AX373" s="282"/>
      <c r="AY373" s="282"/>
      <c r="AZ373" s="282"/>
      <c r="BA373" s="282"/>
      <c r="BB373" s="282"/>
      <c r="BC373" s="282"/>
      <c r="BD373" s="282"/>
      <c r="BE373" s="282" t="e">
        <f t="shared" si="163"/>
        <v>#DIV/0!</v>
      </c>
      <c r="BF373" s="282" t="e">
        <f t="shared" si="164"/>
        <v>#DIV/0!</v>
      </c>
      <c r="BG373" s="14" t="e">
        <f t="shared" si="165"/>
        <v>#DIV/0!</v>
      </c>
      <c r="BH373" s="14" t="e">
        <f t="shared" si="166"/>
        <v>#DIV/0!</v>
      </c>
    </row>
    <row r="374" spans="1:60" ht="16" x14ac:dyDescent="0.2">
      <c r="A374" s="85">
        <v>44182</v>
      </c>
      <c r="B374" s="85"/>
      <c r="C374" s="212"/>
      <c r="D374" s="212" t="s">
        <v>8</v>
      </c>
      <c r="E374" s="212" t="e">
        <f t="shared" si="152"/>
        <v>#REF!</v>
      </c>
      <c r="F374" s="412" t="e">
        <f>#REF!</f>
        <v>#REF!</v>
      </c>
      <c r="G374" s="412" t="e">
        <f>#REF!</f>
        <v>#REF!</v>
      </c>
      <c r="H374" s="412" t="e">
        <f>#REF!</f>
        <v>#REF!</v>
      </c>
      <c r="I374" s="412"/>
      <c r="J374" s="412"/>
      <c r="K374" s="412"/>
      <c r="L374" s="412"/>
      <c r="M374" s="412"/>
      <c r="N374" s="412"/>
      <c r="O374" s="413"/>
      <c r="P374" s="409" t="e">
        <f t="shared" si="168"/>
        <v>#REF!</v>
      </c>
      <c r="Q374" s="409" t="e">
        <f t="shared" si="169"/>
        <v>#REF!</v>
      </c>
      <c r="R374" s="410" t="e">
        <f t="shared" si="170"/>
        <v>#REF!</v>
      </c>
      <c r="S374" s="414" t="e">
        <f t="shared" si="171"/>
        <v>#REF!</v>
      </c>
      <c r="T374" s="408" t="e">
        <f t="shared" si="172"/>
        <v>#REF!</v>
      </c>
      <c r="U374" s="408" t="e">
        <f t="shared" si="173"/>
        <v>#REF!</v>
      </c>
      <c r="V374" s="85">
        <f t="shared" si="149"/>
        <v>44182</v>
      </c>
      <c r="W374" s="297" t="s">
        <v>8</v>
      </c>
      <c r="X374" s="272" t="e">
        <f t="shared" si="159"/>
        <v>#DIV/0!</v>
      </c>
      <c r="Y374" s="277"/>
      <c r="Z374" s="277"/>
      <c r="AA374" s="277"/>
      <c r="AB374" s="279"/>
      <c r="AC374" s="279"/>
      <c r="AD374" s="279"/>
      <c r="AE374" s="279"/>
      <c r="AF374" s="279"/>
      <c r="AG374" s="279"/>
      <c r="AH374" s="279"/>
      <c r="AI374" s="51"/>
      <c r="AJ374" s="51"/>
      <c r="AK374" s="51"/>
      <c r="AL374" s="51"/>
      <c r="AM374" s="170" t="e">
        <f t="shared" si="160"/>
        <v>#DIV/0!</v>
      </c>
      <c r="AN374" s="170" t="e">
        <f t="shared" si="161"/>
        <v>#DIV/0!</v>
      </c>
      <c r="AO374" s="280">
        <f t="shared" si="174"/>
        <v>0</v>
      </c>
      <c r="AP374" s="281">
        <f t="shared" si="174"/>
        <v>0</v>
      </c>
      <c r="AQ374" s="281">
        <f t="shared" si="162"/>
        <v>0</v>
      </c>
      <c r="AR374" s="58">
        <f t="shared" si="150"/>
        <v>44182</v>
      </c>
      <c r="AS374" s="212" t="s">
        <v>201</v>
      </c>
      <c r="AT374" s="282"/>
      <c r="AU374" s="282"/>
      <c r="AV374" s="282"/>
      <c r="AW374" s="282"/>
      <c r="AX374" s="282"/>
      <c r="AY374" s="282"/>
      <c r="AZ374" s="282"/>
      <c r="BA374" s="282"/>
      <c r="BB374" s="282"/>
      <c r="BC374" s="282"/>
      <c r="BD374" s="282"/>
      <c r="BE374" s="282" t="e">
        <f t="shared" si="163"/>
        <v>#DIV/0!</v>
      </c>
      <c r="BF374" s="282" t="e">
        <f t="shared" si="164"/>
        <v>#DIV/0!</v>
      </c>
      <c r="BG374" s="14" t="e">
        <f t="shared" si="165"/>
        <v>#DIV/0!</v>
      </c>
      <c r="BH374" s="14" t="e">
        <f t="shared" si="166"/>
        <v>#DIV/0!</v>
      </c>
    </row>
    <row r="375" spans="1:60" ht="16" x14ac:dyDescent="0.2">
      <c r="A375" s="85">
        <v>44183</v>
      </c>
      <c r="B375" s="85"/>
      <c r="C375" s="212"/>
      <c r="D375" s="212" t="s">
        <v>8</v>
      </c>
      <c r="E375" s="212" t="e">
        <f t="shared" si="152"/>
        <v>#REF!</v>
      </c>
      <c r="F375" s="412" t="e">
        <f>#REF!</f>
        <v>#REF!</v>
      </c>
      <c r="G375" s="412" t="e">
        <f>#REF!</f>
        <v>#REF!</v>
      </c>
      <c r="H375" s="412" t="e">
        <f>#REF!</f>
        <v>#REF!</v>
      </c>
      <c r="I375" s="412"/>
      <c r="J375" s="412"/>
      <c r="K375" s="412"/>
      <c r="L375" s="412"/>
      <c r="M375" s="412"/>
      <c r="N375" s="412"/>
      <c r="O375" s="413"/>
      <c r="P375" s="409" t="e">
        <f t="shared" si="168"/>
        <v>#REF!</v>
      </c>
      <c r="Q375" s="409" t="e">
        <f t="shared" si="169"/>
        <v>#REF!</v>
      </c>
      <c r="R375" s="410" t="e">
        <f t="shared" si="170"/>
        <v>#REF!</v>
      </c>
      <c r="S375" s="414" t="e">
        <f t="shared" si="171"/>
        <v>#REF!</v>
      </c>
      <c r="T375" s="408" t="e">
        <f t="shared" si="172"/>
        <v>#REF!</v>
      </c>
      <c r="U375" s="408" t="e">
        <f t="shared" si="173"/>
        <v>#REF!</v>
      </c>
      <c r="V375" s="85">
        <f t="shared" si="149"/>
        <v>44183</v>
      </c>
      <c r="W375" s="298" t="s">
        <v>8</v>
      </c>
      <c r="X375" s="272" t="e">
        <f t="shared" si="159"/>
        <v>#DIV/0!</v>
      </c>
      <c r="Y375" s="277"/>
      <c r="Z375" s="277"/>
      <c r="AA375" s="277"/>
      <c r="AB375" s="279"/>
      <c r="AC375" s="279"/>
      <c r="AD375" s="279"/>
      <c r="AE375" s="279"/>
      <c r="AF375" s="279"/>
      <c r="AG375" s="279"/>
      <c r="AH375" s="279"/>
      <c r="AI375" s="51"/>
      <c r="AJ375" s="51"/>
      <c r="AK375" s="51"/>
      <c r="AL375" s="51"/>
      <c r="AM375" s="170" t="e">
        <f t="shared" si="160"/>
        <v>#DIV/0!</v>
      </c>
      <c r="AN375" s="170" t="e">
        <f t="shared" si="161"/>
        <v>#DIV/0!</v>
      </c>
      <c r="AO375" s="280">
        <f t="shared" si="174"/>
        <v>0</v>
      </c>
      <c r="AP375" s="281">
        <f t="shared" si="174"/>
        <v>0</v>
      </c>
      <c r="AQ375" s="281">
        <f t="shared" si="162"/>
        <v>0</v>
      </c>
      <c r="AR375" s="58">
        <f t="shared" si="150"/>
        <v>44183</v>
      </c>
      <c r="AS375" s="212" t="s">
        <v>202</v>
      </c>
      <c r="AT375" s="282"/>
      <c r="AU375" s="282"/>
      <c r="AV375" s="282"/>
      <c r="AW375" s="282"/>
      <c r="AX375" s="282"/>
      <c r="AY375" s="282"/>
      <c r="AZ375" s="282"/>
      <c r="BA375" s="282"/>
      <c r="BB375" s="282"/>
      <c r="BC375" s="282"/>
      <c r="BD375" s="282"/>
      <c r="BE375" s="282" t="e">
        <f t="shared" si="163"/>
        <v>#DIV/0!</v>
      </c>
      <c r="BF375" s="282" t="e">
        <f t="shared" si="164"/>
        <v>#DIV/0!</v>
      </c>
      <c r="BG375" s="14" t="e">
        <f t="shared" si="165"/>
        <v>#DIV/0!</v>
      </c>
      <c r="BH375" s="14" t="e">
        <f t="shared" si="166"/>
        <v>#DIV/0!</v>
      </c>
    </row>
    <row r="376" spans="1:60" ht="16" x14ac:dyDescent="0.2">
      <c r="A376" s="85">
        <v>44184</v>
      </c>
      <c r="B376" s="85"/>
      <c r="C376" s="212"/>
      <c r="D376" s="212" t="s">
        <v>8</v>
      </c>
      <c r="E376" s="212" t="e">
        <f t="shared" si="152"/>
        <v>#REF!</v>
      </c>
      <c r="F376" s="412" t="e">
        <f>#REF!</f>
        <v>#REF!</v>
      </c>
      <c r="G376" s="412" t="e">
        <f>#REF!</f>
        <v>#REF!</v>
      </c>
      <c r="H376" s="412" t="e">
        <f>#REF!</f>
        <v>#REF!</v>
      </c>
      <c r="I376" s="412"/>
      <c r="J376" s="412"/>
      <c r="K376" s="412"/>
      <c r="L376" s="412"/>
      <c r="M376" s="412"/>
      <c r="N376" s="412"/>
      <c r="O376" s="413"/>
      <c r="P376" s="409" t="e">
        <f t="shared" si="168"/>
        <v>#REF!</v>
      </c>
      <c r="Q376" s="409" t="e">
        <f t="shared" si="169"/>
        <v>#REF!</v>
      </c>
      <c r="R376" s="410" t="e">
        <f t="shared" si="170"/>
        <v>#REF!</v>
      </c>
      <c r="S376" s="414" t="e">
        <f t="shared" si="171"/>
        <v>#REF!</v>
      </c>
      <c r="T376" s="408" t="e">
        <f t="shared" si="172"/>
        <v>#REF!</v>
      </c>
      <c r="U376" s="408" t="e">
        <f t="shared" si="173"/>
        <v>#REF!</v>
      </c>
      <c r="V376" s="85">
        <f t="shared" si="149"/>
        <v>44184</v>
      </c>
      <c r="W376" s="297" t="s">
        <v>8</v>
      </c>
      <c r="X376" s="272" t="e">
        <f t="shared" si="159"/>
        <v>#DIV/0!</v>
      </c>
      <c r="Y376" s="277"/>
      <c r="Z376" s="277"/>
      <c r="AA376" s="277"/>
      <c r="AB376" s="279"/>
      <c r="AC376" s="279"/>
      <c r="AD376" s="279"/>
      <c r="AE376" s="279"/>
      <c r="AF376" s="279"/>
      <c r="AG376" s="279"/>
      <c r="AH376" s="279"/>
      <c r="AI376" s="51"/>
      <c r="AJ376" s="51"/>
      <c r="AK376" s="51"/>
      <c r="AL376" s="51"/>
      <c r="AM376" s="170" t="e">
        <f t="shared" si="160"/>
        <v>#DIV/0!</v>
      </c>
      <c r="AN376" s="170" t="e">
        <f t="shared" si="161"/>
        <v>#DIV/0!</v>
      </c>
      <c r="AO376" s="280">
        <f t="shared" si="174"/>
        <v>0</v>
      </c>
      <c r="AP376" s="281">
        <f t="shared" si="174"/>
        <v>0</v>
      </c>
      <c r="AQ376" s="281">
        <f t="shared" si="162"/>
        <v>0</v>
      </c>
      <c r="AR376" s="58">
        <f t="shared" si="150"/>
        <v>44184</v>
      </c>
      <c r="AS376" s="212" t="s">
        <v>203</v>
      </c>
      <c r="AT376" s="282"/>
      <c r="AU376" s="282"/>
      <c r="AV376" s="282"/>
      <c r="AW376" s="282"/>
      <c r="AX376" s="282"/>
      <c r="AY376" s="282"/>
      <c r="AZ376" s="282"/>
      <c r="BA376" s="282"/>
      <c r="BB376" s="282"/>
      <c r="BC376" s="282"/>
      <c r="BD376" s="282"/>
      <c r="BE376" s="282" t="e">
        <f t="shared" si="163"/>
        <v>#DIV/0!</v>
      </c>
      <c r="BF376" s="282" t="e">
        <f t="shared" si="164"/>
        <v>#DIV/0!</v>
      </c>
      <c r="BG376" s="14" t="e">
        <f t="shared" si="165"/>
        <v>#DIV/0!</v>
      </c>
      <c r="BH376" s="14" t="e">
        <f t="shared" si="166"/>
        <v>#DIV/0!</v>
      </c>
    </row>
    <row r="377" spans="1:60" ht="16" x14ac:dyDescent="0.2">
      <c r="A377" s="85">
        <v>44185</v>
      </c>
      <c r="B377" s="85"/>
      <c r="C377" s="212"/>
      <c r="D377" s="212" t="s">
        <v>8</v>
      </c>
      <c r="E377" s="212" t="e">
        <f t="shared" si="152"/>
        <v>#REF!</v>
      </c>
      <c r="F377" s="412" t="e">
        <f>#REF!</f>
        <v>#REF!</v>
      </c>
      <c r="G377" s="412" t="e">
        <f>#REF!</f>
        <v>#REF!</v>
      </c>
      <c r="H377" s="412" t="e">
        <f>#REF!</f>
        <v>#REF!</v>
      </c>
      <c r="I377" s="412"/>
      <c r="J377" s="412"/>
      <c r="K377" s="412"/>
      <c r="L377" s="412"/>
      <c r="M377" s="412"/>
      <c r="N377" s="412"/>
      <c r="O377" s="413"/>
      <c r="P377" s="409" t="e">
        <f t="shared" si="168"/>
        <v>#REF!</v>
      </c>
      <c r="Q377" s="409" t="e">
        <f t="shared" si="169"/>
        <v>#REF!</v>
      </c>
      <c r="R377" s="410" t="e">
        <f t="shared" si="170"/>
        <v>#REF!</v>
      </c>
      <c r="S377" s="414" t="e">
        <f t="shared" si="171"/>
        <v>#REF!</v>
      </c>
      <c r="T377" s="408" t="e">
        <f t="shared" si="172"/>
        <v>#REF!</v>
      </c>
      <c r="U377" s="408" t="e">
        <f t="shared" si="173"/>
        <v>#REF!</v>
      </c>
      <c r="V377" s="85">
        <f t="shared" si="149"/>
        <v>44185</v>
      </c>
      <c r="W377" s="297" t="s">
        <v>8</v>
      </c>
      <c r="X377" s="272" t="e">
        <f t="shared" si="159"/>
        <v>#DIV/0!</v>
      </c>
      <c r="Y377" s="277"/>
      <c r="Z377" s="277"/>
      <c r="AA377" s="277"/>
      <c r="AB377" s="279"/>
      <c r="AC377" s="279"/>
      <c r="AD377" s="279"/>
      <c r="AE377" s="279"/>
      <c r="AF377" s="279"/>
      <c r="AG377" s="279"/>
      <c r="AH377" s="279"/>
      <c r="AI377" s="51"/>
      <c r="AJ377" s="51"/>
      <c r="AK377" s="51"/>
      <c r="AL377" s="51"/>
      <c r="AM377" s="170" t="e">
        <f t="shared" si="160"/>
        <v>#DIV/0!</v>
      </c>
      <c r="AN377" s="170" t="e">
        <f t="shared" si="161"/>
        <v>#DIV/0!</v>
      </c>
      <c r="AO377" s="280">
        <f t="shared" si="174"/>
        <v>0</v>
      </c>
      <c r="AP377" s="281">
        <f t="shared" si="174"/>
        <v>0</v>
      </c>
      <c r="AQ377" s="281">
        <f t="shared" si="162"/>
        <v>0</v>
      </c>
      <c r="AR377" s="58">
        <f t="shared" si="150"/>
        <v>44185</v>
      </c>
      <c r="AS377" s="212" t="s">
        <v>204</v>
      </c>
      <c r="AT377" s="282"/>
      <c r="AU377" s="282"/>
      <c r="AV377" s="282"/>
      <c r="AW377" s="282"/>
      <c r="AX377" s="282"/>
      <c r="AY377" s="282"/>
      <c r="AZ377" s="282"/>
      <c r="BA377" s="282"/>
      <c r="BB377" s="282"/>
      <c r="BC377" s="282"/>
      <c r="BD377" s="282"/>
      <c r="BE377" s="282" t="e">
        <f t="shared" si="163"/>
        <v>#DIV/0!</v>
      </c>
      <c r="BF377" s="282" t="e">
        <f t="shared" si="164"/>
        <v>#DIV/0!</v>
      </c>
      <c r="BG377" s="14" t="e">
        <f t="shared" si="165"/>
        <v>#DIV/0!</v>
      </c>
      <c r="BH377" s="14" t="e">
        <f t="shared" si="166"/>
        <v>#DIV/0!</v>
      </c>
    </row>
    <row r="378" spans="1:60" ht="16" x14ac:dyDescent="0.2">
      <c r="A378" s="85">
        <v>44186</v>
      </c>
      <c r="B378" s="85"/>
      <c r="C378" s="212"/>
      <c r="D378" s="212" t="s">
        <v>8</v>
      </c>
      <c r="E378" s="212" t="e">
        <f t="shared" si="152"/>
        <v>#REF!</v>
      </c>
      <c r="F378" s="412" t="e">
        <f>#REF!</f>
        <v>#REF!</v>
      </c>
      <c r="G378" s="412" t="e">
        <f>#REF!</f>
        <v>#REF!</v>
      </c>
      <c r="H378" s="412" t="e">
        <f>#REF!</f>
        <v>#REF!</v>
      </c>
      <c r="I378" s="412"/>
      <c r="J378" s="412"/>
      <c r="K378" s="412"/>
      <c r="L378" s="412"/>
      <c r="M378" s="412"/>
      <c r="N378" s="412"/>
      <c r="O378" s="413"/>
      <c r="P378" s="409" t="e">
        <f t="shared" si="168"/>
        <v>#REF!</v>
      </c>
      <c r="Q378" s="409" t="e">
        <f t="shared" si="169"/>
        <v>#REF!</v>
      </c>
      <c r="R378" s="410" t="e">
        <f t="shared" si="170"/>
        <v>#REF!</v>
      </c>
      <c r="S378" s="414" t="e">
        <f t="shared" si="171"/>
        <v>#REF!</v>
      </c>
      <c r="T378" s="408" t="e">
        <f t="shared" si="172"/>
        <v>#REF!</v>
      </c>
      <c r="U378" s="408" t="e">
        <f t="shared" si="173"/>
        <v>#REF!</v>
      </c>
      <c r="V378" s="85">
        <f t="shared" si="149"/>
        <v>44186</v>
      </c>
      <c r="W378" s="298" t="s">
        <v>8</v>
      </c>
      <c r="X378" s="272" t="e">
        <f t="shared" si="159"/>
        <v>#DIV/0!</v>
      </c>
      <c r="Y378" s="277"/>
      <c r="Z378" s="277"/>
      <c r="AA378" s="277"/>
      <c r="AB378" s="279"/>
      <c r="AC378" s="279"/>
      <c r="AD378" s="279"/>
      <c r="AE378" s="279"/>
      <c r="AF378" s="279"/>
      <c r="AG378" s="279"/>
      <c r="AH378" s="279"/>
      <c r="AI378" s="51"/>
      <c r="AJ378" s="51"/>
      <c r="AK378" s="51"/>
      <c r="AL378" s="51"/>
      <c r="AM378" s="170" t="e">
        <f t="shared" si="160"/>
        <v>#DIV/0!</v>
      </c>
      <c r="AN378" s="170" t="e">
        <f t="shared" si="161"/>
        <v>#DIV/0!</v>
      </c>
      <c r="AO378" s="280">
        <f t="shared" si="174"/>
        <v>0</v>
      </c>
      <c r="AP378" s="281">
        <f t="shared" si="174"/>
        <v>0</v>
      </c>
      <c r="AQ378" s="281">
        <f t="shared" si="162"/>
        <v>0</v>
      </c>
      <c r="AR378" s="58">
        <f t="shared" si="150"/>
        <v>44186</v>
      </c>
      <c r="AS378" s="212" t="s">
        <v>205</v>
      </c>
      <c r="AT378" s="282"/>
      <c r="AU378" s="282"/>
      <c r="AV378" s="282"/>
      <c r="AW378" s="282"/>
      <c r="AX378" s="282"/>
      <c r="AY378" s="282"/>
      <c r="AZ378" s="282"/>
      <c r="BA378" s="282"/>
      <c r="BB378" s="282"/>
      <c r="BC378" s="282"/>
      <c r="BD378" s="282"/>
      <c r="BE378" s="282" t="e">
        <f t="shared" si="163"/>
        <v>#DIV/0!</v>
      </c>
      <c r="BF378" s="282" t="e">
        <f t="shared" si="164"/>
        <v>#DIV/0!</v>
      </c>
      <c r="BG378" s="14" t="e">
        <f t="shared" si="165"/>
        <v>#DIV/0!</v>
      </c>
      <c r="BH378" s="14" t="e">
        <f t="shared" si="166"/>
        <v>#DIV/0!</v>
      </c>
    </row>
    <row r="379" spans="1:60" ht="16" x14ac:dyDescent="0.2">
      <c r="A379" s="85">
        <v>44187</v>
      </c>
      <c r="B379" s="85"/>
      <c r="C379" s="212"/>
      <c r="D379" s="212" t="s">
        <v>8</v>
      </c>
      <c r="E379" s="212" t="e">
        <f t="shared" si="152"/>
        <v>#REF!</v>
      </c>
      <c r="F379" s="412" t="e">
        <f>#REF!</f>
        <v>#REF!</v>
      </c>
      <c r="G379" s="412" t="e">
        <f>#REF!</f>
        <v>#REF!</v>
      </c>
      <c r="H379" s="412" t="e">
        <f>#REF!</f>
        <v>#REF!</v>
      </c>
      <c r="I379" s="412"/>
      <c r="J379" s="412"/>
      <c r="K379" s="412"/>
      <c r="L379" s="412"/>
      <c r="M379" s="412"/>
      <c r="N379" s="412"/>
      <c r="O379" s="413"/>
      <c r="P379" s="409" t="e">
        <f t="shared" si="168"/>
        <v>#REF!</v>
      </c>
      <c r="Q379" s="409" t="e">
        <f t="shared" si="169"/>
        <v>#REF!</v>
      </c>
      <c r="R379" s="410" t="e">
        <f t="shared" si="170"/>
        <v>#REF!</v>
      </c>
      <c r="S379" s="414" t="e">
        <f t="shared" si="171"/>
        <v>#REF!</v>
      </c>
      <c r="T379" s="408" t="e">
        <f t="shared" si="172"/>
        <v>#REF!</v>
      </c>
      <c r="U379" s="408" t="e">
        <f t="shared" si="173"/>
        <v>#REF!</v>
      </c>
      <c r="V379" s="85">
        <f t="shared" si="149"/>
        <v>44187</v>
      </c>
      <c r="W379" s="297" t="s">
        <v>8</v>
      </c>
      <c r="X379" s="272" t="e">
        <f t="shared" si="159"/>
        <v>#DIV/0!</v>
      </c>
      <c r="Y379" s="277"/>
      <c r="Z379" s="277"/>
      <c r="AA379" s="277"/>
      <c r="AB379" s="279"/>
      <c r="AC379" s="279"/>
      <c r="AD379" s="279"/>
      <c r="AE379" s="279"/>
      <c r="AF379" s="279"/>
      <c r="AG379" s="279"/>
      <c r="AH379" s="279"/>
      <c r="AI379" s="51"/>
      <c r="AJ379" s="51"/>
      <c r="AK379" s="51"/>
      <c r="AL379" s="51"/>
      <c r="AM379" s="170" t="e">
        <f t="shared" si="160"/>
        <v>#DIV/0!</v>
      </c>
      <c r="AN379" s="170" t="e">
        <f t="shared" si="161"/>
        <v>#DIV/0!</v>
      </c>
      <c r="AO379" s="280">
        <f t="shared" si="174"/>
        <v>0</v>
      </c>
      <c r="AP379" s="281">
        <f t="shared" si="174"/>
        <v>0</v>
      </c>
      <c r="AQ379" s="281">
        <f t="shared" si="162"/>
        <v>0</v>
      </c>
      <c r="AR379" s="58">
        <f t="shared" si="150"/>
        <v>44187</v>
      </c>
      <c r="AS379" s="212" t="s">
        <v>206</v>
      </c>
      <c r="AT379" s="282"/>
      <c r="AU379" s="282"/>
      <c r="AV379" s="282"/>
      <c r="AW379" s="282"/>
      <c r="AX379" s="282"/>
      <c r="AY379" s="282"/>
      <c r="AZ379" s="282"/>
      <c r="BA379" s="282"/>
      <c r="BB379" s="282"/>
      <c r="BC379" s="282"/>
      <c r="BD379" s="282"/>
      <c r="BE379" s="282" t="e">
        <f t="shared" si="163"/>
        <v>#DIV/0!</v>
      </c>
      <c r="BF379" s="282" t="e">
        <f t="shared" si="164"/>
        <v>#DIV/0!</v>
      </c>
      <c r="BG379" s="14" t="e">
        <f t="shared" si="165"/>
        <v>#DIV/0!</v>
      </c>
      <c r="BH379" s="14" t="e">
        <f t="shared" si="166"/>
        <v>#DIV/0!</v>
      </c>
    </row>
    <row r="380" spans="1:60" ht="16" x14ac:dyDescent="0.2">
      <c r="A380" s="85">
        <v>44188</v>
      </c>
      <c r="B380" s="85"/>
      <c r="C380" s="212"/>
      <c r="D380" s="212" t="s">
        <v>8</v>
      </c>
      <c r="E380" s="212" t="e">
        <f t="shared" si="152"/>
        <v>#REF!</v>
      </c>
      <c r="F380" s="412" t="e">
        <f>#REF!</f>
        <v>#REF!</v>
      </c>
      <c r="G380" s="412" t="e">
        <f>#REF!</f>
        <v>#REF!</v>
      </c>
      <c r="H380" s="412"/>
      <c r="I380" s="412"/>
      <c r="J380" s="412"/>
      <c r="K380" s="412"/>
      <c r="L380" s="412"/>
      <c r="M380" s="412"/>
      <c r="N380" s="412"/>
      <c r="O380" s="413"/>
      <c r="P380" s="409" t="e">
        <f t="shared" si="168"/>
        <v>#REF!</v>
      </c>
      <c r="Q380" s="409" t="e">
        <f t="shared" si="169"/>
        <v>#REF!</v>
      </c>
      <c r="R380" s="410" t="e">
        <f t="shared" si="170"/>
        <v>#REF!</v>
      </c>
      <c r="S380" s="414" t="e">
        <f t="shared" si="171"/>
        <v>#REF!</v>
      </c>
      <c r="T380" s="408" t="e">
        <f t="shared" si="172"/>
        <v>#REF!</v>
      </c>
      <c r="U380" s="408" t="e">
        <f t="shared" si="173"/>
        <v>#REF!</v>
      </c>
      <c r="V380" s="85">
        <f t="shared" si="149"/>
        <v>44188</v>
      </c>
      <c r="W380" s="298" t="s">
        <v>8</v>
      </c>
      <c r="X380" s="272" t="e">
        <f t="shared" si="159"/>
        <v>#DIV/0!</v>
      </c>
      <c r="Y380" s="277"/>
      <c r="Z380" s="277"/>
      <c r="AA380" s="277"/>
      <c r="AB380" s="279"/>
      <c r="AC380" s="279"/>
      <c r="AD380" s="279"/>
      <c r="AE380" s="279"/>
      <c r="AF380" s="279"/>
      <c r="AG380" s="279"/>
      <c r="AH380" s="279"/>
      <c r="AI380" s="51"/>
      <c r="AJ380" s="51"/>
      <c r="AK380" s="51"/>
      <c r="AL380" s="51"/>
      <c r="AM380" s="170" t="e">
        <f t="shared" si="160"/>
        <v>#DIV/0!</v>
      </c>
      <c r="AN380" s="170" t="e">
        <f t="shared" si="161"/>
        <v>#DIV/0!</v>
      </c>
      <c r="AO380" s="280">
        <f t="shared" si="174"/>
        <v>0</v>
      </c>
      <c r="AP380" s="281">
        <f t="shared" si="174"/>
        <v>0</v>
      </c>
      <c r="AQ380" s="281">
        <f t="shared" si="162"/>
        <v>0</v>
      </c>
      <c r="AR380" s="58">
        <f t="shared" si="150"/>
        <v>44188</v>
      </c>
      <c r="AS380" s="212" t="s">
        <v>207</v>
      </c>
      <c r="AT380" s="282"/>
      <c r="AU380" s="282"/>
      <c r="AV380" s="282"/>
      <c r="AW380" s="282"/>
      <c r="AX380" s="282"/>
      <c r="AY380" s="282"/>
      <c r="AZ380" s="282"/>
      <c r="BA380" s="282"/>
      <c r="BB380" s="282"/>
      <c r="BC380" s="282"/>
      <c r="BD380" s="282"/>
      <c r="BE380" s="282" t="e">
        <f t="shared" si="163"/>
        <v>#DIV/0!</v>
      </c>
      <c r="BF380" s="282" t="e">
        <f t="shared" si="164"/>
        <v>#DIV/0!</v>
      </c>
      <c r="BG380" s="14" t="e">
        <f t="shared" si="165"/>
        <v>#DIV/0!</v>
      </c>
      <c r="BH380" s="14" t="e">
        <f t="shared" si="166"/>
        <v>#DIV/0!</v>
      </c>
    </row>
    <row r="381" spans="1:60" ht="16" x14ac:dyDescent="0.2">
      <c r="A381" s="85">
        <v>44189</v>
      </c>
      <c r="B381" s="85"/>
      <c r="C381" s="212"/>
      <c r="D381" s="212" t="s">
        <v>8</v>
      </c>
      <c r="E381" s="212" t="e">
        <f t="shared" si="152"/>
        <v>#REF!</v>
      </c>
      <c r="F381" s="412" t="e">
        <f>#REF!</f>
        <v>#REF!</v>
      </c>
      <c r="G381" s="412" t="e">
        <f>#REF!</f>
        <v>#REF!</v>
      </c>
      <c r="H381" s="412" t="e">
        <f>#REF!</f>
        <v>#REF!</v>
      </c>
      <c r="I381" s="412"/>
      <c r="J381" s="412"/>
      <c r="K381" s="412"/>
      <c r="L381" s="412"/>
      <c r="M381" s="412"/>
      <c r="N381" s="412"/>
      <c r="O381" s="413"/>
      <c r="P381" s="409" t="e">
        <f t="shared" si="168"/>
        <v>#REF!</v>
      </c>
      <c r="Q381" s="409" t="e">
        <f t="shared" si="169"/>
        <v>#REF!</v>
      </c>
      <c r="R381" s="410" t="e">
        <f t="shared" si="170"/>
        <v>#REF!</v>
      </c>
      <c r="S381" s="414" t="e">
        <f t="shared" si="171"/>
        <v>#REF!</v>
      </c>
      <c r="T381" s="408" t="e">
        <f t="shared" si="172"/>
        <v>#REF!</v>
      </c>
      <c r="U381" s="408" t="e">
        <f t="shared" si="173"/>
        <v>#REF!</v>
      </c>
      <c r="V381" s="85">
        <f t="shared" si="149"/>
        <v>44189</v>
      </c>
      <c r="W381" s="297" t="s">
        <v>8</v>
      </c>
      <c r="X381" s="272" t="e">
        <f t="shared" si="159"/>
        <v>#DIV/0!</v>
      </c>
      <c r="Y381" s="277"/>
      <c r="Z381" s="277"/>
      <c r="AA381" s="277"/>
      <c r="AB381" s="279"/>
      <c r="AC381" s="279"/>
      <c r="AD381" s="279"/>
      <c r="AE381" s="279"/>
      <c r="AF381" s="279"/>
      <c r="AG381" s="279"/>
      <c r="AH381" s="279"/>
      <c r="AI381" s="51"/>
      <c r="AJ381" s="51"/>
      <c r="AK381" s="51"/>
      <c r="AL381" s="51"/>
      <c r="AM381" s="170" t="e">
        <f t="shared" si="160"/>
        <v>#DIV/0!</v>
      </c>
      <c r="AN381" s="170" t="e">
        <f t="shared" si="161"/>
        <v>#DIV/0!</v>
      </c>
      <c r="AO381" s="280">
        <f t="shared" si="174"/>
        <v>0</v>
      </c>
      <c r="AP381" s="281">
        <f t="shared" si="174"/>
        <v>0</v>
      </c>
      <c r="AQ381" s="281">
        <f t="shared" si="162"/>
        <v>0</v>
      </c>
      <c r="AR381" s="58">
        <f t="shared" si="150"/>
        <v>44189</v>
      </c>
      <c r="AS381" s="212" t="s">
        <v>208</v>
      </c>
      <c r="AT381" s="282"/>
      <c r="AU381" s="282"/>
      <c r="AV381" s="282"/>
      <c r="AW381" s="282"/>
      <c r="AX381" s="282"/>
      <c r="AY381" s="282"/>
      <c r="AZ381" s="282"/>
      <c r="BA381" s="282"/>
      <c r="BB381" s="282"/>
      <c r="BC381" s="282"/>
      <c r="BD381" s="282"/>
      <c r="BE381" s="282" t="e">
        <f t="shared" si="163"/>
        <v>#DIV/0!</v>
      </c>
      <c r="BF381" s="282" t="e">
        <f t="shared" si="164"/>
        <v>#DIV/0!</v>
      </c>
      <c r="BG381" s="14" t="e">
        <f t="shared" si="165"/>
        <v>#DIV/0!</v>
      </c>
      <c r="BH381" s="14" t="e">
        <f t="shared" si="166"/>
        <v>#DIV/0!</v>
      </c>
    </row>
    <row r="382" spans="1:60" ht="16" x14ac:dyDescent="0.2">
      <c r="A382" s="85">
        <v>44190</v>
      </c>
      <c r="B382" s="85"/>
      <c r="C382" s="212"/>
      <c r="D382" s="212" t="s">
        <v>8</v>
      </c>
      <c r="E382" s="212" t="e">
        <f t="shared" si="152"/>
        <v>#REF!</v>
      </c>
      <c r="F382" s="412"/>
      <c r="G382" s="412" t="e">
        <f>#REF!</f>
        <v>#REF!</v>
      </c>
      <c r="H382" s="412" t="e">
        <f>#REF!</f>
        <v>#REF!</v>
      </c>
      <c r="I382" s="412"/>
      <c r="J382" s="412"/>
      <c r="K382" s="412"/>
      <c r="L382" s="412"/>
      <c r="M382" s="412"/>
      <c r="N382" s="412"/>
      <c r="O382" s="413"/>
      <c r="P382" s="409" t="e">
        <f t="shared" si="168"/>
        <v>#REF!</v>
      </c>
      <c r="Q382" s="409" t="e">
        <f t="shared" si="169"/>
        <v>#REF!</v>
      </c>
      <c r="R382" s="410" t="e">
        <f t="shared" si="170"/>
        <v>#REF!</v>
      </c>
      <c r="S382" s="414" t="e">
        <f t="shared" si="171"/>
        <v>#REF!</v>
      </c>
      <c r="T382" s="408" t="e">
        <f t="shared" si="172"/>
        <v>#REF!</v>
      </c>
      <c r="U382" s="408" t="e">
        <f t="shared" si="173"/>
        <v>#REF!</v>
      </c>
      <c r="V382" s="85">
        <f t="shared" ref="V382:V445" si="175">A382</f>
        <v>44190</v>
      </c>
      <c r="W382" s="297" t="s">
        <v>8</v>
      </c>
      <c r="X382" s="272" t="e">
        <f t="shared" si="159"/>
        <v>#DIV/0!</v>
      </c>
      <c r="Y382" s="277"/>
      <c r="Z382" s="277"/>
      <c r="AA382" s="277"/>
      <c r="AB382" s="279"/>
      <c r="AC382" s="279"/>
      <c r="AD382" s="279"/>
      <c r="AE382" s="279"/>
      <c r="AF382" s="279"/>
      <c r="AG382" s="279"/>
      <c r="AH382" s="279"/>
      <c r="AI382" s="51"/>
      <c r="AJ382" s="51"/>
      <c r="AK382" s="51"/>
      <c r="AL382" s="51"/>
      <c r="AM382" s="170" t="e">
        <f t="shared" si="160"/>
        <v>#DIV/0!</v>
      </c>
      <c r="AN382" s="170" t="e">
        <f t="shared" si="161"/>
        <v>#DIV/0!</v>
      </c>
      <c r="AO382" s="280">
        <f t="shared" si="174"/>
        <v>0</v>
      </c>
      <c r="AP382" s="281">
        <f t="shared" si="174"/>
        <v>0</v>
      </c>
      <c r="AQ382" s="281">
        <f t="shared" si="162"/>
        <v>0</v>
      </c>
      <c r="AR382" s="58">
        <f t="shared" ref="AR382:AR445" si="176">A382</f>
        <v>44190</v>
      </c>
      <c r="AS382" s="212" t="s">
        <v>209</v>
      </c>
      <c r="AT382" s="282"/>
      <c r="AU382" s="282"/>
      <c r="AV382" s="282"/>
      <c r="AW382" s="282"/>
      <c r="AX382" s="282"/>
      <c r="AY382" s="282"/>
      <c r="AZ382" s="282"/>
      <c r="BA382" s="282"/>
      <c r="BB382" s="282"/>
      <c r="BC382" s="282"/>
      <c r="BD382" s="282"/>
      <c r="BE382" s="282" t="e">
        <f t="shared" si="163"/>
        <v>#DIV/0!</v>
      </c>
      <c r="BF382" s="282" t="e">
        <f t="shared" si="164"/>
        <v>#DIV/0!</v>
      </c>
      <c r="BG382" s="14" t="e">
        <f t="shared" si="165"/>
        <v>#DIV/0!</v>
      </c>
      <c r="BH382" s="14" t="e">
        <f t="shared" si="166"/>
        <v>#DIV/0!</v>
      </c>
    </row>
    <row r="383" spans="1:60" ht="16" x14ac:dyDescent="0.2">
      <c r="A383" s="85">
        <v>44191</v>
      </c>
      <c r="B383" s="85"/>
      <c r="C383" s="212"/>
      <c r="D383" s="212" t="s">
        <v>8</v>
      </c>
      <c r="E383" s="212" t="e">
        <f t="shared" si="152"/>
        <v>#REF!</v>
      </c>
      <c r="F383" s="412" t="e">
        <f>#REF!</f>
        <v>#REF!</v>
      </c>
      <c r="G383" s="412" t="e">
        <f>#REF!</f>
        <v>#REF!</v>
      </c>
      <c r="H383" s="412"/>
      <c r="I383" s="412"/>
      <c r="J383" s="412"/>
      <c r="K383" s="412"/>
      <c r="L383" s="412"/>
      <c r="M383" s="412"/>
      <c r="N383" s="412"/>
      <c r="O383" s="413"/>
      <c r="P383" s="409" t="e">
        <f t="shared" si="168"/>
        <v>#REF!</v>
      </c>
      <c r="Q383" s="409" t="e">
        <f t="shared" si="169"/>
        <v>#REF!</v>
      </c>
      <c r="R383" s="410" t="e">
        <f t="shared" si="170"/>
        <v>#REF!</v>
      </c>
      <c r="S383" s="414" t="e">
        <f t="shared" si="171"/>
        <v>#REF!</v>
      </c>
      <c r="T383" s="408" t="e">
        <f t="shared" si="172"/>
        <v>#REF!</v>
      </c>
      <c r="U383" s="408" t="e">
        <f t="shared" si="173"/>
        <v>#REF!</v>
      </c>
      <c r="V383" s="85">
        <f t="shared" si="175"/>
        <v>44191</v>
      </c>
      <c r="W383" s="298" t="s">
        <v>8</v>
      </c>
      <c r="X383" s="272" t="e">
        <f t="shared" si="159"/>
        <v>#DIV/0!</v>
      </c>
      <c r="Y383" s="277"/>
      <c r="Z383" s="277"/>
      <c r="AA383" s="277"/>
      <c r="AB383" s="279"/>
      <c r="AC383" s="279"/>
      <c r="AD383" s="279"/>
      <c r="AE383" s="279"/>
      <c r="AF383" s="279"/>
      <c r="AG383" s="279"/>
      <c r="AH383" s="279"/>
      <c r="AI383" s="51"/>
      <c r="AJ383" s="51"/>
      <c r="AK383" s="51"/>
      <c r="AL383" s="51"/>
      <c r="AM383" s="170" t="e">
        <f t="shared" si="160"/>
        <v>#DIV/0!</v>
      </c>
      <c r="AN383" s="170" t="e">
        <f t="shared" si="161"/>
        <v>#DIV/0!</v>
      </c>
      <c r="AO383" s="280">
        <f t="shared" si="174"/>
        <v>0</v>
      </c>
      <c r="AP383" s="281">
        <f t="shared" si="174"/>
        <v>0</v>
      </c>
      <c r="AQ383" s="281">
        <f t="shared" si="162"/>
        <v>0</v>
      </c>
      <c r="AR383" s="58">
        <f t="shared" si="176"/>
        <v>44191</v>
      </c>
      <c r="AS383" s="212" t="s">
        <v>210</v>
      </c>
      <c r="AT383" s="282"/>
      <c r="AU383" s="282"/>
      <c r="AV383" s="282"/>
      <c r="AW383" s="282"/>
      <c r="AX383" s="282"/>
      <c r="AY383" s="282"/>
      <c r="AZ383" s="282"/>
      <c r="BA383" s="282"/>
      <c r="BB383" s="282"/>
      <c r="BC383" s="282"/>
      <c r="BD383" s="282"/>
      <c r="BE383" s="282" t="e">
        <f t="shared" si="163"/>
        <v>#DIV/0!</v>
      </c>
      <c r="BF383" s="282" t="e">
        <f t="shared" si="164"/>
        <v>#DIV/0!</v>
      </c>
      <c r="BG383" s="14" t="e">
        <f t="shared" si="165"/>
        <v>#DIV/0!</v>
      </c>
      <c r="BH383" s="14" t="e">
        <f t="shared" si="166"/>
        <v>#DIV/0!</v>
      </c>
    </row>
    <row r="384" spans="1:60" ht="16" x14ac:dyDescent="0.2">
      <c r="A384" s="85">
        <v>44192</v>
      </c>
      <c r="B384" s="85"/>
      <c r="C384" s="212"/>
      <c r="D384" s="212" t="s">
        <v>8</v>
      </c>
      <c r="E384" s="212" t="e">
        <f t="shared" si="152"/>
        <v>#REF!</v>
      </c>
      <c r="F384" s="412" t="e">
        <f>#REF!</f>
        <v>#REF!</v>
      </c>
      <c r="G384" s="412" t="e">
        <f>#REF!</f>
        <v>#REF!</v>
      </c>
      <c r="H384" s="412" t="e">
        <f>#REF!</f>
        <v>#REF!</v>
      </c>
      <c r="I384" s="412"/>
      <c r="J384" s="412"/>
      <c r="K384" s="412"/>
      <c r="L384" s="412"/>
      <c r="M384" s="412"/>
      <c r="N384" s="412"/>
      <c r="O384" s="413"/>
      <c r="P384" s="409" t="e">
        <f t="shared" si="168"/>
        <v>#REF!</v>
      </c>
      <c r="Q384" s="409" t="e">
        <f t="shared" si="169"/>
        <v>#REF!</v>
      </c>
      <c r="R384" s="410" t="e">
        <f t="shared" si="170"/>
        <v>#REF!</v>
      </c>
      <c r="S384" s="414" t="e">
        <f t="shared" si="171"/>
        <v>#REF!</v>
      </c>
      <c r="T384" s="408" t="e">
        <f t="shared" si="172"/>
        <v>#REF!</v>
      </c>
      <c r="U384" s="408" t="e">
        <f t="shared" si="173"/>
        <v>#REF!</v>
      </c>
      <c r="V384" s="85">
        <f t="shared" si="175"/>
        <v>44192</v>
      </c>
      <c r="W384" s="297" t="s">
        <v>8</v>
      </c>
      <c r="X384" s="272" t="e">
        <f t="shared" si="159"/>
        <v>#DIV/0!</v>
      </c>
      <c r="Y384" s="277"/>
      <c r="Z384" s="277"/>
      <c r="AA384" s="277"/>
      <c r="AB384" s="279"/>
      <c r="AC384" s="279"/>
      <c r="AD384" s="279"/>
      <c r="AE384" s="279"/>
      <c r="AF384" s="279"/>
      <c r="AG384" s="279"/>
      <c r="AH384" s="279"/>
      <c r="AI384" s="51"/>
      <c r="AJ384" s="51"/>
      <c r="AK384" s="51"/>
      <c r="AL384" s="51"/>
      <c r="AM384" s="170" t="e">
        <f t="shared" si="160"/>
        <v>#DIV/0!</v>
      </c>
      <c r="AN384" s="170" t="e">
        <f t="shared" si="161"/>
        <v>#DIV/0!</v>
      </c>
      <c r="AO384" s="280">
        <f t="shared" si="174"/>
        <v>0</v>
      </c>
      <c r="AP384" s="281">
        <f t="shared" si="174"/>
        <v>0</v>
      </c>
      <c r="AQ384" s="281">
        <f t="shared" si="162"/>
        <v>0</v>
      </c>
      <c r="AR384" s="58">
        <f t="shared" si="176"/>
        <v>44192</v>
      </c>
      <c r="AS384" s="212" t="s">
        <v>211</v>
      </c>
      <c r="AT384" s="282"/>
      <c r="AU384" s="282"/>
      <c r="AV384" s="282"/>
      <c r="AW384" s="282"/>
      <c r="AX384" s="282"/>
      <c r="AY384" s="282"/>
      <c r="AZ384" s="282"/>
      <c r="BA384" s="282"/>
      <c r="BB384" s="282"/>
      <c r="BC384" s="282"/>
      <c r="BD384" s="282"/>
      <c r="BE384" s="282" t="e">
        <f t="shared" si="163"/>
        <v>#DIV/0!</v>
      </c>
      <c r="BF384" s="282" t="e">
        <f t="shared" si="164"/>
        <v>#DIV/0!</v>
      </c>
      <c r="BG384" s="14" t="e">
        <f t="shared" si="165"/>
        <v>#DIV/0!</v>
      </c>
      <c r="BH384" s="14" t="e">
        <f t="shared" si="166"/>
        <v>#DIV/0!</v>
      </c>
    </row>
    <row r="385" spans="1:60" ht="16" x14ac:dyDescent="0.2">
      <c r="A385" s="85">
        <v>44193</v>
      </c>
      <c r="B385" s="85"/>
      <c r="C385" s="212"/>
      <c r="D385" s="212" t="s">
        <v>8</v>
      </c>
      <c r="E385" s="212" t="e">
        <f t="shared" si="152"/>
        <v>#REF!</v>
      </c>
      <c r="F385" s="412" t="e">
        <f>#REF!</f>
        <v>#REF!</v>
      </c>
      <c r="G385" s="412" t="e">
        <f>#REF!</f>
        <v>#REF!</v>
      </c>
      <c r="H385" s="412" t="e">
        <f>#REF!</f>
        <v>#REF!</v>
      </c>
      <c r="I385" s="412"/>
      <c r="J385" s="412"/>
      <c r="K385" s="412"/>
      <c r="L385" s="412"/>
      <c r="M385" s="412"/>
      <c r="N385" s="412"/>
      <c r="O385" s="413"/>
      <c r="P385" s="409" t="e">
        <f t="shared" si="168"/>
        <v>#REF!</v>
      </c>
      <c r="Q385" s="409" t="e">
        <f t="shared" si="169"/>
        <v>#REF!</v>
      </c>
      <c r="R385" s="410" t="e">
        <f t="shared" si="170"/>
        <v>#REF!</v>
      </c>
      <c r="S385" s="414" t="e">
        <f t="shared" si="171"/>
        <v>#REF!</v>
      </c>
      <c r="T385" s="408" t="e">
        <f t="shared" si="172"/>
        <v>#REF!</v>
      </c>
      <c r="U385" s="408" t="e">
        <f t="shared" si="173"/>
        <v>#REF!</v>
      </c>
      <c r="V385" s="85">
        <f t="shared" si="175"/>
        <v>44193</v>
      </c>
      <c r="W385" s="298" t="s">
        <v>8</v>
      </c>
      <c r="X385" s="272" t="e">
        <f t="shared" si="159"/>
        <v>#DIV/0!</v>
      </c>
      <c r="Y385" s="277"/>
      <c r="Z385" s="277"/>
      <c r="AA385" s="277"/>
      <c r="AB385" s="279"/>
      <c r="AC385" s="279"/>
      <c r="AD385" s="279"/>
      <c r="AE385" s="279"/>
      <c r="AF385" s="279"/>
      <c r="AG385" s="279"/>
      <c r="AH385" s="279"/>
      <c r="AI385" s="51"/>
      <c r="AJ385" s="51"/>
      <c r="AK385" s="51"/>
      <c r="AL385" s="51"/>
      <c r="AM385" s="170" t="e">
        <f t="shared" si="160"/>
        <v>#DIV/0!</v>
      </c>
      <c r="AN385" s="170" t="e">
        <f t="shared" si="161"/>
        <v>#DIV/0!</v>
      </c>
      <c r="AO385" s="280">
        <f t="shared" si="174"/>
        <v>0</v>
      </c>
      <c r="AP385" s="281">
        <f t="shared" si="174"/>
        <v>0</v>
      </c>
      <c r="AQ385" s="281">
        <f t="shared" si="162"/>
        <v>0</v>
      </c>
      <c r="AR385" s="58">
        <f t="shared" si="176"/>
        <v>44193</v>
      </c>
      <c r="AS385" s="212" t="s">
        <v>212</v>
      </c>
      <c r="AT385" s="282"/>
      <c r="AU385" s="282"/>
      <c r="AV385" s="282"/>
      <c r="AW385" s="282"/>
      <c r="AX385" s="282"/>
      <c r="AY385" s="282"/>
      <c r="AZ385" s="282"/>
      <c r="BA385" s="282"/>
      <c r="BB385" s="282"/>
      <c r="BC385" s="282"/>
      <c r="BD385" s="282"/>
      <c r="BE385" s="282" t="e">
        <f t="shared" si="163"/>
        <v>#DIV/0!</v>
      </c>
      <c r="BF385" s="282" t="e">
        <f t="shared" si="164"/>
        <v>#DIV/0!</v>
      </c>
      <c r="BG385" s="14" t="e">
        <f t="shared" si="165"/>
        <v>#DIV/0!</v>
      </c>
      <c r="BH385" s="14" t="e">
        <f t="shared" si="166"/>
        <v>#DIV/0!</v>
      </c>
    </row>
    <row r="386" spans="1:60" ht="16" x14ac:dyDescent="0.2">
      <c r="A386" s="85">
        <v>44194</v>
      </c>
      <c r="B386" s="85"/>
      <c r="C386" s="212"/>
      <c r="D386" s="212" t="s">
        <v>8</v>
      </c>
      <c r="E386" s="212" t="e">
        <f t="shared" si="152"/>
        <v>#REF!</v>
      </c>
      <c r="F386" s="412" t="e">
        <f>#REF!</f>
        <v>#REF!</v>
      </c>
      <c r="G386" s="412"/>
      <c r="H386" s="412" t="e">
        <f>#REF!</f>
        <v>#REF!</v>
      </c>
      <c r="I386" s="412"/>
      <c r="J386" s="412"/>
      <c r="K386" s="412"/>
      <c r="L386" s="412"/>
      <c r="M386" s="412"/>
      <c r="N386" s="412"/>
      <c r="O386" s="413"/>
      <c r="P386" s="409" t="e">
        <f t="shared" si="168"/>
        <v>#REF!</v>
      </c>
      <c r="Q386" s="409" t="e">
        <f t="shared" si="169"/>
        <v>#REF!</v>
      </c>
      <c r="R386" s="410" t="e">
        <f t="shared" si="170"/>
        <v>#REF!</v>
      </c>
      <c r="S386" s="414" t="e">
        <f t="shared" si="171"/>
        <v>#REF!</v>
      </c>
      <c r="T386" s="408" t="e">
        <f t="shared" si="172"/>
        <v>#REF!</v>
      </c>
      <c r="U386" s="408" t="e">
        <f t="shared" si="173"/>
        <v>#REF!</v>
      </c>
      <c r="V386" s="85">
        <f t="shared" si="175"/>
        <v>44194</v>
      </c>
      <c r="W386" s="297" t="s">
        <v>8</v>
      </c>
      <c r="X386" s="272" t="e">
        <f t="shared" si="159"/>
        <v>#DIV/0!</v>
      </c>
      <c r="Y386" s="277"/>
      <c r="Z386" s="277"/>
      <c r="AA386" s="277"/>
      <c r="AB386" s="279"/>
      <c r="AC386" s="279"/>
      <c r="AD386" s="279"/>
      <c r="AE386" s="279"/>
      <c r="AF386" s="279"/>
      <c r="AG386" s="279"/>
      <c r="AH386" s="279"/>
      <c r="AI386" s="51"/>
      <c r="AJ386" s="51"/>
      <c r="AK386" s="51"/>
      <c r="AL386" s="51"/>
      <c r="AM386" s="170" t="e">
        <f t="shared" si="160"/>
        <v>#DIV/0!</v>
      </c>
      <c r="AN386" s="170" t="e">
        <f t="shared" si="161"/>
        <v>#DIV/0!</v>
      </c>
      <c r="AO386" s="280">
        <f t="shared" si="174"/>
        <v>0</v>
      </c>
      <c r="AP386" s="281">
        <f t="shared" si="174"/>
        <v>0</v>
      </c>
      <c r="AQ386" s="281">
        <f t="shared" si="162"/>
        <v>0</v>
      </c>
      <c r="AR386" s="58">
        <f t="shared" si="176"/>
        <v>44194</v>
      </c>
      <c r="AS386" s="212" t="s">
        <v>213</v>
      </c>
      <c r="AT386" s="282"/>
      <c r="AU386" s="282"/>
      <c r="AV386" s="282"/>
      <c r="AW386" s="282"/>
      <c r="AX386" s="282"/>
      <c r="AY386" s="282"/>
      <c r="AZ386" s="282"/>
      <c r="BA386" s="282"/>
      <c r="BB386" s="282"/>
      <c r="BC386" s="282"/>
      <c r="BD386" s="282"/>
      <c r="BE386" s="282" t="e">
        <f t="shared" si="163"/>
        <v>#DIV/0!</v>
      </c>
      <c r="BF386" s="282" t="e">
        <f t="shared" si="164"/>
        <v>#DIV/0!</v>
      </c>
      <c r="BG386" s="14" t="e">
        <f t="shared" si="165"/>
        <v>#DIV/0!</v>
      </c>
      <c r="BH386" s="14" t="e">
        <f t="shared" si="166"/>
        <v>#DIV/0!</v>
      </c>
    </row>
    <row r="387" spans="1:60" ht="16" x14ac:dyDescent="0.2">
      <c r="A387" s="85">
        <v>44195</v>
      </c>
      <c r="B387" s="85"/>
      <c r="C387" s="212"/>
      <c r="D387" s="212" t="s">
        <v>8</v>
      </c>
      <c r="E387" s="212" t="e">
        <f t="shared" si="152"/>
        <v>#REF!</v>
      </c>
      <c r="F387" s="412" t="e">
        <f>#REF!</f>
        <v>#REF!</v>
      </c>
      <c r="G387" s="412" t="e">
        <f>#REF!</f>
        <v>#REF!</v>
      </c>
      <c r="H387" s="412" t="e">
        <f>#REF!</f>
        <v>#REF!</v>
      </c>
      <c r="I387" s="412"/>
      <c r="J387" s="412"/>
      <c r="K387" s="412"/>
      <c r="L387" s="412"/>
      <c r="M387" s="412"/>
      <c r="N387" s="412"/>
      <c r="O387" s="413"/>
      <c r="P387" s="409" t="e">
        <f t="shared" si="168"/>
        <v>#REF!</v>
      </c>
      <c r="Q387" s="409" t="e">
        <f t="shared" si="169"/>
        <v>#REF!</v>
      </c>
      <c r="R387" s="410" t="e">
        <f t="shared" si="170"/>
        <v>#REF!</v>
      </c>
      <c r="S387" s="414" t="e">
        <f t="shared" si="171"/>
        <v>#REF!</v>
      </c>
      <c r="T387" s="408" t="e">
        <f t="shared" si="172"/>
        <v>#REF!</v>
      </c>
      <c r="U387" s="408" t="e">
        <f t="shared" si="173"/>
        <v>#REF!</v>
      </c>
      <c r="V387" s="85">
        <f t="shared" si="175"/>
        <v>44195</v>
      </c>
      <c r="W387" s="297" t="s">
        <v>8</v>
      </c>
      <c r="X387" s="272" t="e">
        <f t="shared" si="159"/>
        <v>#DIV/0!</v>
      </c>
      <c r="Y387" s="277"/>
      <c r="Z387" s="277"/>
      <c r="AA387" s="277"/>
      <c r="AB387" s="279"/>
      <c r="AC387" s="279"/>
      <c r="AD387" s="279"/>
      <c r="AE387" s="279"/>
      <c r="AF387" s="279"/>
      <c r="AG387" s="279"/>
      <c r="AH387" s="279"/>
      <c r="AI387" s="51"/>
      <c r="AJ387" s="51"/>
      <c r="AK387" s="51"/>
      <c r="AL387" s="51"/>
      <c r="AM387" s="170" t="e">
        <f t="shared" si="160"/>
        <v>#DIV/0!</v>
      </c>
      <c r="AN387" s="170" t="e">
        <f t="shared" si="161"/>
        <v>#DIV/0!</v>
      </c>
      <c r="AO387" s="280">
        <f t="shared" ref="AO387:AP406" si="177">AO162</f>
        <v>0</v>
      </c>
      <c r="AP387" s="281">
        <f t="shared" si="177"/>
        <v>0</v>
      </c>
      <c r="AQ387" s="281">
        <f t="shared" si="162"/>
        <v>0</v>
      </c>
      <c r="AR387" s="58">
        <f t="shared" si="176"/>
        <v>44195</v>
      </c>
      <c r="AS387" s="212" t="s">
        <v>214</v>
      </c>
      <c r="AT387" s="282"/>
      <c r="AU387" s="282"/>
      <c r="AV387" s="282"/>
      <c r="AW387" s="282"/>
      <c r="AX387" s="282"/>
      <c r="AY387" s="282"/>
      <c r="AZ387" s="282"/>
      <c r="BA387" s="282"/>
      <c r="BB387" s="282"/>
      <c r="BC387" s="282"/>
      <c r="BD387" s="282"/>
      <c r="BE387" s="282" t="e">
        <f t="shared" si="163"/>
        <v>#DIV/0!</v>
      </c>
      <c r="BF387" s="282" t="e">
        <f t="shared" si="164"/>
        <v>#DIV/0!</v>
      </c>
      <c r="BG387" s="14" t="e">
        <f t="shared" si="165"/>
        <v>#DIV/0!</v>
      </c>
      <c r="BH387" s="14" t="e">
        <f t="shared" si="166"/>
        <v>#DIV/0!</v>
      </c>
    </row>
    <row r="388" spans="1:60" ht="16" x14ac:dyDescent="0.2">
      <c r="A388" s="85">
        <v>44196</v>
      </c>
      <c r="B388" s="85"/>
      <c r="C388" s="212"/>
      <c r="D388" s="212" t="s">
        <v>8</v>
      </c>
      <c r="E388" s="212" t="e">
        <f t="shared" si="152"/>
        <v>#REF!</v>
      </c>
      <c r="F388" s="412" t="e">
        <f>#REF!</f>
        <v>#REF!</v>
      </c>
      <c r="G388" s="412" t="e">
        <f>#REF!</f>
        <v>#REF!</v>
      </c>
      <c r="H388" s="412" t="e">
        <f>#REF!</f>
        <v>#REF!</v>
      </c>
      <c r="I388" s="412"/>
      <c r="J388" s="412"/>
      <c r="K388" s="412"/>
      <c r="L388" s="412"/>
      <c r="M388" s="412"/>
      <c r="N388" s="412"/>
      <c r="O388" s="413"/>
      <c r="P388" s="409" t="e">
        <f t="shared" si="168"/>
        <v>#REF!</v>
      </c>
      <c r="Q388" s="409" t="e">
        <f t="shared" si="169"/>
        <v>#REF!</v>
      </c>
      <c r="R388" s="410" t="e">
        <f t="shared" si="170"/>
        <v>#REF!</v>
      </c>
      <c r="S388" s="414" t="e">
        <f t="shared" si="171"/>
        <v>#REF!</v>
      </c>
      <c r="T388" s="408" t="e">
        <f t="shared" si="172"/>
        <v>#REF!</v>
      </c>
      <c r="U388" s="408" t="e">
        <f t="shared" si="173"/>
        <v>#REF!</v>
      </c>
      <c r="V388" s="85">
        <f t="shared" si="175"/>
        <v>44196</v>
      </c>
      <c r="W388" s="298" t="s">
        <v>8</v>
      </c>
      <c r="X388" s="272" t="e">
        <f t="shared" si="159"/>
        <v>#DIV/0!</v>
      </c>
      <c r="Y388" s="277"/>
      <c r="Z388" s="277"/>
      <c r="AA388" s="277"/>
      <c r="AB388" s="279"/>
      <c r="AC388" s="279"/>
      <c r="AD388" s="279"/>
      <c r="AE388" s="279"/>
      <c r="AF388" s="279"/>
      <c r="AG388" s="279"/>
      <c r="AH388" s="279"/>
      <c r="AI388" s="51"/>
      <c r="AJ388" s="51"/>
      <c r="AK388" s="51"/>
      <c r="AL388" s="51"/>
      <c r="AM388" s="170" t="e">
        <f t="shared" si="160"/>
        <v>#DIV/0!</v>
      </c>
      <c r="AN388" s="170" t="e">
        <f t="shared" si="161"/>
        <v>#DIV/0!</v>
      </c>
      <c r="AO388" s="280">
        <f t="shared" si="177"/>
        <v>0</v>
      </c>
      <c r="AP388" s="281">
        <f t="shared" si="177"/>
        <v>0</v>
      </c>
      <c r="AQ388" s="281">
        <f t="shared" si="162"/>
        <v>0</v>
      </c>
      <c r="AR388" s="58">
        <f t="shared" si="176"/>
        <v>44196</v>
      </c>
      <c r="AS388" s="212" t="s">
        <v>215</v>
      </c>
      <c r="AT388" s="282"/>
      <c r="AU388" s="282"/>
      <c r="AV388" s="282"/>
      <c r="AW388" s="282"/>
      <c r="AX388" s="282"/>
      <c r="AY388" s="282"/>
      <c r="AZ388" s="282"/>
      <c r="BA388" s="282"/>
      <c r="BB388" s="282"/>
      <c r="BC388" s="282"/>
      <c r="BD388" s="282"/>
      <c r="BE388" s="282" t="e">
        <f t="shared" si="163"/>
        <v>#DIV/0!</v>
      </c>
      <c r="BF388" s="282" t="e">
        <f t="shared" si="164"/>
        <v>#DIV/0!</v>
      </c>
      <c r="BG388" s="14" t="e">
        <f t="shared" si="165"/>
        <v>#DIV/0!</v>
      </c>
      <c r="BH388" s="14" t="e">
        <f t="shared" si="166"/>
        <v>#DIV/0!</v>
      </c>
    </row>
    <row r="389" spans="1:60" ht="16" x14ac:dyDescent="0.2">
      <c r="A389" s="85">
        <v>44197</v>
      </c>
      <c r="B389" s="85"/>
      <c r="C389" s="212"/>
      <c r="D389" s="212" t="s">
        <v>8</v>
      </c>
      <c r="E389" s="212" t="e">
        <f t="shared" si="152"/>
        <v>#REF!</v>
      </c>
      <c r="F389" s="412" t="e">
        <f>#REF!</f>
        <v>#REF!</v>
      </c>
      <c r="G389" s="412" t="e">
        <f>#REF!</f>
        <v>#REF!</v>
      </c>
      <c r="H389" s="412" t="e">
        <f>#REF!</f>
        <v>#REF!</v>
      </c>
      <c r="I389" s="412"/>
      <c r="J389" s="412"/>
      <c r="K389" s="412"/>
      <c r="L389" s="412"/>
      <c r="M389" s="412"/>
      <c r="N389" s="412"/>
      <c r="O389" s="413"/>
      <c r="P389" s="409" t="e">
        <f t="shared" si="168"/>
        <v>#REF!</v>
      </c>
      <c r="Q389" s="409" t="e">
        <f t="shared" si="169"/>
        <v>#REF!</v>
      </c>
      <c r="R389" s="410" t="e">
        <f t="shared" si="170"/>
        <v>#REF!</v>
      </c>
      <c r="S389" s="414" t="e">
        <f t="shared" si="171"/>
        <v>#REF!</v>
      </c>
      <c r="T389" s="408" t="e">
        <f t="shared" si="172"/>
        <v>#REF!</v>
      </c>
      <c r="U389" s="408" t="e">
        <f t="shared" si="173"/>
        <v>#REF!</v>
      </c>
      <c r="V389" s="85">
        <f t="shared" si="175"/>
        <v>44197</v>
      </c>
      <c r="W389" s="297" t="s">
        <v>8</v>
      </c>
      <c r="X389" s="272" t="e">
        <f t="shared" si="159"/>
        <v>#DIV/0!</v>
      </c>
      <c r="Y389" s="277"/>
      <c r="Z389" s="277"/>
      <c r="AA389" s="277"/>
      <c r="AB389" s="279"/>
      <c r="AC389" s="279"/>
      <c r="AD389" s="279"/>
      <c r="AE389" s="279"/>
      <c r="AF389" s="279"/>
      <c r="AG389" s="279"/>
      <c r="AH389" s="279"/>
      <c r="AI389" s="51"/>
      <c r="AJ389" s="51"/>
      <c r="AK389" s="51"/>
      <c r="AL389" s="51"/>
      <c r="AM389" s="170" t="e">
        <f t="shared" si="160"/>
        <v>#DIV/0!</v>
      </c>
      <c r="AN389" s="170" t="e">
        <f t="shared" si="161"/>
        <v>#DIV/0!</v>
      </c>
      <c r="AO389" s="280">
        <f t="shared" si="177"/>
        <v>0</v>
      </c>
      <c r="AP389" s="281">
        <f t="shared" si="177"/>
        <v>0</v>
      </c>
      <c r="AQ389" s="281">
        <f t="shared" si="162"/>
        <v>0</v>
      </c>
      <c r="AR389" s="58">
        <f t="shared" si="176"/>
        <v>44197</v>
      </c>
      <c r="AS389" s="212" t="s">
        <v>216</v>
      </c>
      <c r="AT389" s="282"/>
      <c r="AU389" s="282"/>
      <c r="AV389" s="282"/>
      <c r="AW389" s="282"/>
      <c r="AX389" s="282"/>
      <c r="AY389" s="282"/>
      <c r="AZ389" s="282"/>
      <c r="BA389" s="282"/>
      <c r="BB389" s="282"/>
      <c r="BC389" s="282"/>
      <c r="BD389" s="282"/>
      <c r="BE389" s="282" t="e">
        <f t="shared" si="163"/>
        <v>#DIV/0!</v>
      </c>
      <c r="BF389" s="282" t="e">
        <f t="shared" si="164"/>
        <v>#DIV/0!</v>
      </c>
      <c r="BG389" s="14" t="e">
        <f t="shared" si="165"/>
        <v>#DIV/0!</v>
      </c>
      <c r="BH389" s="14" t="e">
        <f t="shared" si="166"/>
        <v>#DIV/0!</v>
      </c>
    </row>
    <row r="390" spans="1:60" ht="16" x14ac:dyDescent="0.2">
      <c r="A390" s="85">
        <v>44198</v>
      </c>
      <c r="B390" s="85"/>
      <c r="C390" s="212"/>
      <c r="D390" s="212" t="s">
        <v>8</v>
      </c>
      <c r="E390" s="212" t="e">
        <f t="shared" si="152"/>
        <v>#REF!</v>
      </c>
      <c r="F390" s="412" t="e">
        <f>#REF!</f>
        <v>#REF!</v>
      </c>
      <c r="G390" s="412" t="e">
        <f>#REF!</f>
        <v>#REF!</v>
      </c>
      <c r="H390" s="412" t="e">
        <f>#REF!</f>
        <v>#REF!</v>
      </c>
      <c r="I390" s="412"/>
      <c r="J390" s="412"/>
      <c r="K390" s="412"/>
      <c r="L390" s="412"/>
      <c r="M390" s="412"/>
      <c r="N390" s="412"/>
      <c r="O390" s="413"/>
      <c r="P390" s="409" t="e">
        <f t="shared" si="168"/>
        <v>#REF!</v>
      </c>
      <c r="Q390" s="409" t="e">
        <f t="shared" si="169"/>
        <v>#REF!</v>
      </c>
      <c r="R390" s="410" t="e">
        <f t="shared" si="170"/>
        <v>#REF!</v>
      </c>
      <c r="S390" s="414" t="e">
        <f t="shared" si="171"/>
        <v>#REF!</v>
      </c>
      <c r="T390" s="408" t="e">
        <f t="shared" si="172"/>
        <v>#REF!</v>
      </c>
      <c r="U390" s="408" t="e">
        <f t="shared" si="173"/>
        <v>#REF!</v>
      </c>
      <c r="V390" s="85">
        <f t="shared" si="175"/>
        <v>44198</v>
      </c>
      <c r="W390" s="298" t="s">
        <v>8</v>
      </c>
      <c r="X390" s="272" t="e">
        <f t="shared" si="159"/>
        <v>#DIV/0!</v>
      </c>
      <c r="Y390" s="277"/>
      <c r="Z390" s="277"/>
      <c r="AA390" s="277"/>
      <c r="AB390" s="279"/>
      <c r="AC390" s="279"/>
      <c r="AD390" s="279"/>
      <c r="AE390" s="279"/>
      <c r="AF390" s="279"/>
      <c r="AG390" s="279"/>
      <c r="AH390" s="279"/>
      <c r="AI390" s="51"/>
      <c r="AJ390" s="51"/>
      <c r="AK390" s="51"/>
      <c r="AL390" s="51"/>
      <c r="AM390" s="170" t="e">
        <f t="shared" si="160"/>
        <v>#DIV/0!</v>
      </c>
      <c r="AN390" s="170" t="e">
        <f t="shared" si="161"/>
        <v>#DIV/0!</v>
      </c>
      <c r="AO390" s="280">
        <f t="shared" si="177"/>
        <v>0</v>
      </c>
      <c r="AP390" s="281">
        <f t="shared" si="177"/>
        <v>0</v>
      </c>
      <c r="AQ390" s="281">
        <f t="shared" si="162"/>
        <v>0</v>
      </c>
      <c r="AR390" s="58">
        <f t="shared" si="176"/>
        <v>44198</v>
      </c>
      <c r="AS390" s="212" t="s">
        <v>217</v>
      </c>
      <c r="AT390" s="282"/>
      <c r="AU390" s="282"/>
      <c r="AV390" s="282"/>
      <c r="AW390" s="282"/>
      <c r="AX390" s="282"/>
      <c r="AY390" s="282"/>
      <c r="AZ390" s="282"/>
      <c r="BA390" s="282"/>
      <c r="BB390" s="282"/>
      <c r="BC390" s="282"/>
      <c r="BD390" s="282"/>
      <c r="BE390" s="282" t="e">
        <f t="shared" si="163"/>
        <v>#DIV/0!</v>
      </c>
      <c r="BF390" s="282" t="e">
        <f t="shared" si="164"/>
        <v>#DIV/0!</v>
      </c>
      <c r="BG390" s="14" t="e">
        <f t="shared" si="165"/>
        <v>#DIV/0!</v>
      </c>
      <c r="BH390" s="14" t="e">
        <f t="shared" si="166"/>
        <v>#DIV/0!</v>
      </c>
    </row>
    <row r="391" spans="1:60" ht="16" x14ac:dyDescent="0.2">
      <c r="A391" s="85">
        <v>44199</v>
      </c>
      <c r="B391" s="85"/>
      <c r="C391" s="212"/>
      <c r="D391" s="212" t="s">
        <v>8</v>
      </c>
      <c r="E391" s="212" t="e">
        <f t="shared" si="152"/>
        <v>#REF!</v>
      </c>
      <c r="F391" s="412" t="e">
        <f>#REF!</f>
        <v>#REF!</v>
      </c>
      <c r="G391" s="412" t="e">
        <f>#REF!</f>
        <v>#REF!</v>
      </c>
      <c r="H391" s="412" t="e">
        <f>#REF!</f>
        <v>#REF!</v>
      </c>
      <c r="I391" s="412"/>
      <c r="J391" s="412"/>
      <c r="K391" s="412"/>
      <c r="L391" s="412"/>
      <c r="M391" s="412"/>
      <c r="N391" s="412"/>
      <c r="O391" s="413"/>
      <c r="P391" s="409" t="e">
        <f t="shared" si="168"/>
        <v>#REF!</v>
      </c>
      <c r="Q391" s="409" t="e">
        <f t="shared" si="169"/>
        <v>#REF!</v>
      </c>
      <c r="R391" s="410" t="e">
        <f t="shared" si="170"/>
        <v>#REF!</v>
      </c>
      <c r="S391" s="414" t="e">
        <f t="shared" si="171"/>
        <v>#REF!</v>
      </c>
      <c r="T391" s="408" t="e">
        <f t="shared" si="172"/>
        <v>#REF!</v>
      </c>
      <c r="U391" s="408" t="e">
        <f t="shared" si="173"/>
        <v>#REF!</v>
      </c>
      <c r="V391" s="85">
        <f t="shared" si="175"/>
        <v>44199</v>
      </c>
      <c r="W391" s="297" t="s">
        <v>8</v>
      </c>
      <c r="X391" s="272" t="e">
        <f t="shared" si="159"/>
        <v>#DIV/0!</v>
      </c>
      <c r="Y391" s="277"/>
      <c r="Z391" s="277"/>
      <c r="AA391" s="277"/>
      <c r="AB391" s="279"/>
      <c r="AC391" s="279"/>
      <c r="AD391" s="279"/>
      <c r="AE391" s="279"/>
      <c r="AF391" s="279"/>
      <c r="AG391" s="279"/>
      <c r="AH391" s="279"/>
      <c r="AI391" s="51"/>
      <c r="AJ391" s="51"/>
      <c r="AK391" s="51"/>
      <c r="AL391" s="51"/>
      <c r="AM391" s="170" t="e">
        <f t="shared" si="160"/>
        <v>#DIV/0!</v>
      </c>
      <c r="AN391" s="170" t="e">
        <f t="shared" si="161"/>
        <v>#DIV/0!</v>
      </c>
      <c r="AO391" s="280">
        <f t="shared" si="177"/>
        <v>0</v>
      </c>
      <c r="AP391" s="281">
        <f t="shared" si="177"/>
        <v>0</v>
      </c>
      <c r="AQ391" s="281">
        <f t="shared" si="162"/>
        <v>0</v>
      </c>
      <c r="AR391" s="58">
        <f t="shared" si="176"/>
        <v>44199</v>
      </c>
      <c r="AS391" s="212" t="s">
        <v>218</v>
      </c>
      <c r="AT391" s="282"/>
      <c r="AU391" s="282"/>
      <c r="AV391" s="282"/>
      <c r="AW391" s="282"/>
      <c r="AX391" s="282"/>
      <c r="AY391" s="282"/>
      <c r="AZ391" s="282"/>
      <c r="BA391" s="282"/>
      <c r="BB391" s="282"/>
      <c r="BC391" s="282"/>
      <c r="BD391" s="282"/>
      <c r="BE391" s="282" t="e">
        <f t="shared" si="163"/>
        <v>#DIV/0!</v>
      </c>
      <c r="BF391" s="282" t="e">
        <f t="shared" si="164"/>
        <v>#DIV/0!</v>
      </c>
      <c r="BG391" s="14" t="e">
        <f t="shared" si="165"/>
        <v>#DIV/0!</v>
      </c>
      <c r="BH391" s="14" t="e">
        <f t="shared" si="166"/>
        <v>#DIV/0!</v>
      </c>
    </row>
    <row r="392" spans="1:60" ht="16" x14ac:dyDescent="0.2">
      <c r="A392" s="85">
        <v>44200</v>
      </c>
      <c r="B392" s="85"/>
      <c r="C392" s="212"/>
      <c r="D392" s="212" t="s">
        <v>8</v>
      </c>
      <c r="E392" s="212" t="e">
        <f t="shared" ref="E392:E455" si="178">S392/R392</f>
        <v>#REF!</v>
      </c>
      <c r="F392" s="412" t="e">
        <f>#REF!</f>
        <v>#REF!</v>
      </c>
      <c r="G392" s="412" t="e">
        <f>#REF!</f>
        <v>#REF!</v>
      </c>
      <c r="H392" s="412" t="e">
        <f>#REF!</f>
        <v>#REF!</v>
      </c>
      <c r="I392" s="412"/>
      <c r="J392" s="412"/>
      <c r="K392" s="412"/>
      <c r="L392" s="412"/>
      <c r="M392" s="412"/>
      <c r="N392" s="412"/>
      <c r="O392" s="413"/>
      <c r="P392" s="409" t="e">
        <f t="shared" si="168"/>
        <v>#REF!</v>
      </c>
      <c r="Q392" s="409" t="e">
        <f t="shared" si="169"/>
        <v>#REF!</v>
      </c>
      <c r="R392" s="410" t="e">
        <f t="shared" si="170"/>
        <v>#REF!</v>
      </c>
      <c r="S392" s="414" t="e">
        <f t="shared" si="171"/>
        <v>#REF!</v>
      </c>
      <c r="T392" s="408" t="e">
        <f t="shared" si="172"/>
        <v>#REF!</v>
      </c>
      <c r="U392" s="408" t="e">
        <f t="shared" si="173"/>
        <v>#REF!</v>
      </c>
      <c r="V392" s="85">
        <f t="shared" si="175"/>
        <v>44200</v>
      </c>
      <c r="W392" s="297" t="s">
        <v>8</v>
      </c>
      <c r="X392" s="272" t="e">
        <f t="shared" ref="X392:X455" si="179">AN392/AM392</f>
        <v>#DIV/0!</v>
      </c>
      <c r="Y392" s="277"/>
      <c r="Z392" s="277"/>
      <c r="AA392" s="277"/>
      <c r="AB392" s="279"/>
      <c r="AC392" s="279"/>
      <c r="AD392" s="279"/>
      <c r="AE392" s="279"/>
      <c r="AF392" s="279"/>
      <c r="AG392" s="279"/>
      <c r="AH392" s="279"/>
      <c r="AI392" s="51"/>
      <c r="AJ392" s="51"/>
      <c r="AK392" s="51"/>
      <c r="AL392" s="51"/>
      <c r="AM392" s="170" t="e">
        <f t="shared" ref="AM392:AM455" si="180">AVERAGE(Y392:AL392)</f>
        <v>#DIV/0!</v>
      </c>
      <c r="AN392" s="170" t="e">
        <f t="shared" ref="AN392:AN455" si="181">STDEV(Y392:AL392)</f>
        <v>#DIV/0!</v>
      </c>
      <c r="AO392" s="280">
        <f t="shared" si="177"/>
        <v>0</v>
      </c>
      <c r="AP392" s="281">
        <f t="shared" si="177"/>
        <v>0</v>
      </c>
      <c r="AQ392" s="281">
        <f t="shared" ref="AQ392:AQ455" si="182">AP392*AO392*1000</f>
        <v>0</v>
      </c>
      <c r="AR392" s="58">
        <f t="shared" si="176"/>
        <v>44200</v>
      </c>
      <c r="AS392" s="212" t="s">
        <v>219</v>
      </c>
      <c r="AT392" s="282"/>
      <c r="AU392" s="282"/>
      <c r="AV392" s="282"/>
      <c r="AW392" s="282"/>
      <c r="AX392" s="282"/>
      <c r="AY392" s="282"/>
      <c r="AZ392" s="282"/>
      <c r="BA392" s="282"/>
      <c r="BB392" s="282"/>
      <c r="BC392" s="282"/>
      <c r="BD392" s="282"/>
      <c r="BE392" s="282" t="e">
        <f t="shared" ref="BE392:BE455" si="183">AVERAGE(AT392:BD392)</f>
        <v>#DIV/0!</v>
      </c>
      <c r="BF392" s="282" t="e">
        <f t="shared" ref="BF392:BF455" si="184">STDEV(AT392:BD392)</f>
        <v>#DIV/0!</v>
      </c>
      <c r="BG392" s="14" t="e">
        <f t="shared" ref="BG392:BG455" si="185">BE392/10^6</f>
        <v>#DIV/0!</v>
      </c>
      <c r="BH392" s="14" t="e">
        <f t="shared" ref="BH392:BH455" si="186">BF392/10^6</f>
        <v>#DIV/0!</v>
      </c>
    </row>
    <row r="393" spans="1:60" ht="16" x14ac:dyDescent="0.2">
      <c r="A393" s="85">
        <v>44201</v>
      </c>
      <c r="B393" s="85"/>
      <c r="C393" s="212"/>
      <c r="D393" s="212" t="s">
        <v>8</v>
      </c>
      <c r="E393" s="212" t="e">
        <f t="shared" si="178"/>
        <v>#REF!</v>
      </c>
      <c r="F393" s="412" t="e">
        <f>#REF!</f>
        <v>#REF!</v>
      </c>
      <c r="G393" s="412" t="e">
        <f>#REF!</f>
        <v>#REF!</v>
      </c>
      <c r="H393" s="412" t="e">
        <f>#REF!</f>
        <v>#REF!</v>
      </c>
      <c r="I393" s="412"/>
      <c r="J393" s="412"/>
      <c r="K393" s="412"/>
      <c r="L393" s="412"/>
      <c r="M393" s="412"/>
      <c r="N393" s="412"/>
      <c r="O393" s="413"/>
      <c r="P393" s="409" t="e">
        <f t="shared" si="168"/>
        <v>#REF!</v>
      </c>
      <c r="Q393" s="409" t="e">
        <f t="shared" si="169"/>
        <v>#REF!</v>
      </c>
      <c r="R393" s="410" t="e">
        <f t="shared" si="170"/>
        <v>#REF!</v>
      </c>
      <c r="S393" s="414" t="e">
        <f t="shared" si="171"/>
        <v>#REF!</v>
      </c>
      <c r="T393" s="408" t="e">
        <f t="shared" si="172"/>
        <v>#REF!</v>
      </c>
      <c r="U393" s="408" t="e">
        <f t="shared" si="173"/>
        <v>#REF!</v>
      </c>
      <c r="V393" s="85">
        <f t="shared" si="175"/>
        <v>44201</v>
      </c>
      <c r="W393" s="298" t="s">
        <v>8</v>
      </c>
      <c r="X393" s="272" t="e">
        <f t="shared" si="179"/>
        <v>#DIV/0!</v>
      </c>
      <c r="Y393" s="277"/>
      <c r="Z393" s="277"/>
      <c r="AA393" s="277"/>
      <c r="AB393" s="279"/>
      <c r="AC393" s="279"/>
      <c r="AD393" s="279"/>
      <c r="AE393" s="279"/>
      <c r="AF393" s="279"/>
      <c r="AG393" s="279"/>
      <c r="AH393" s="279"/>
      <c r="AI393" s="51"/>
      <c r="AJ393" s="51"/>
      <c r="AK393" s="51"/>
      <c r="AL393" s="51"/>
      <c r="AM393" s="170" t="e">
        <f t="shared" si="180"/>
        <v>#DIV/0!</v>
      </c>
      <c r="AN393" s="170" t="e">
        <f t="shared" si="181"/>
        <v>#DIV/0!</v>
      </c>
      <c r="AO393" s="280">
        <f t="shared" si="177"/>
        <v>0</v>
      </c>
      <c r="AP393" s="281">
        <f t="shared" si="177"/>
        <v>0</v>
      </c>
      <c r="AQ393" s="281">
        <f t="shared" si="182"/>
        <v>0</v>
      </c>
      <c r="AR393" s="58">
        <f t="shared" si="176"/>
        <v>44201</v>
      </c>
      <c r="AS393" s="212" t="s">
        <v>220</v>
      </c>
      <c r="AT393" s="282"/>
      <c r="AU393" s="282"/>
      <c r="AV393" s="282"/>
      <c r="AW393" s="282"/>
      <c r="AX393" s="282"/>
      <c r="AY393" s="282"/>
      <c r="AZ393" s="282"/>
      <c r="BA393" s="282"/>
      <c r="BB393" s="282"/>
      <c r="BC393" s="282"/>
      <c r="BD393" s="282"/>
      <c r="BE393" s="282" t="e">
        <f t="shared" si="183"/>
        <v>#DIV/0!</v>
      </c>
      <c r="BF393" s="282" t="e">
        <f t="shared" si="184"/>
        <v>#DIV/0!</v>
      </c>
      <c r="BG393" s="14" t="e">
        <f t="shared" si="185"/>
        <v>#DIV/0!</v>
      </c>
      <c r="BH393" s="14" t="e">
        <f t="shared" si="186"/>
        <v>#DIV/0!</v>
      </c>
    </row>
    <row r="394" spans="1:60" ht="16" x14ac:dyDescent="0.2">
      <c r="A394" s="85">
        <v>44202</v>
      </c>
      <c r="B394" s="85"/>
      <c r="C394" s="212"/>
      <c r="D394" s="212" t="s">
        <v>8</v>
      </c>
      <c r="E394" s="212" t="e">
        <f t="shared" si="178"/>
        <v>#REF!</v>
      </c>
      <c r="F394" s="412" t="e">
        <f>#REF!</f>
        <v>#REF!</v>
      </c>
      <c r="G394" s="412" t="e">
        <f>#REF!</f>
        <v>#REF!</v>
      </c>
      <c r="H394" s="412" t="e">
        <f>#REF!</f>
        <v>#REF!</v>
      </c>
      <c r="I394" s="412"/>
      <c r="J394" s="412"/>
      <c r="K394" s="412"/>
      <c r="L394" s="412"/>
      <c r="M394" s="412"/>
      <c r="N394" s="412"/>
      <c r="O394" s="413"/>
      <c r="P394" s="409" t="e">
        <f t="shared" si="168"/>
        <v>#REF!</v>
      </c>
      <c r="Q394" s="409" t="e">
        <f t="shared" si="169"/>
        <v>#REF!</v>
      </c>
      <c r="R394" s="410" t="e">
        <f t="shared" si="170"/>
        <v>#REF!</v>
      </c>
      <c r="S394" s="414" t="e">
        <f t="shared" si="171"/>
        <v>#REF!</v>
      </c>
      <c r="T394" s="408" t="e">
        <f t="shared" si="172"/>
        <v>#REF!</v>
      </c>
      <c r="U394" s="408" t="e">
        <f t="shared" si="173"/>
        <v>#REF!</v>
      </c>
      <c r="V394" s="85">
        <f t="shared" si="175"/>
        <v>44202</v>
      </c>
      <c r="W394" s="297" t="s">
        <v>8</v>
      </c>
      <c r="X394" s="272" t="e">
        <f t="shared" si="179"/>
        <v>#DIV/0!</v>
      </c>
      <c r="Y394" s="277"/>
      <c r="Z394" s="277"/>
      <c r="AA394" s="277"/>
      <c r="AB394" s="279"/>
      <c r="AC394" s="279"/>
      <c r="AD394" s="279"/>
      <c r="AE394" s="279"/>
      <c r="AF394" s="279"/>
      <c r="AG394" s="279"/>
      <c r="AH394" s="279"/>
      <c r="AI394" s="51"/>
      <c r="AJ394" s="51"/>
      <c r="AK394" s="51"/>
      <c r="AL394" s="51"/>
      <c r="AM394" s="170" t="e">
        <f t="shared" si="180"/>
        <v>#DIV/0!</v>
      </c>
      <c r="AN394" s="170" t="e">
        <f t="shared" si="181"/>
        <v>#DIV/0!</v>
      </c>
      <c r="AO394" s="280">
        <f t="shared" si="177"/>
        <v>0</v>
      </c>
      <c r="AP394" s="281">
        <f t="shared" si="177"/>
        <v>0</v>
      </c>
      <c r="AQ394" s="281">
        <f t="shared" si="182"/>
        <v>0</v>
      </c>
      <c r="AR394" s="58">
        <f t="shared" si="176"/>
        <v>44202</v>
      </c>
      <c r="AS394" s="212" t="s">
        <v>221</v>
      </c>
      <c r="AT394" s="282"/>
      <c r="AU394" s="282"/>
      <c r="AV394" s="282"/>
      <c r="AW394" s="282"/>
      <c r="AX394" s="282"/>
      <c r="AY394" s="282"/>
      <c r="AZ394" s="282"/>
      <c r="BA394" s="282"/>
      <c r="BB394" s="282"/>
      <c r="BC394" s="282"/>
      <c r="BD394" s="282"/>
      <c r="BE394" s="282" t="e">
        <f t="shared" si="183"/>
        <v>#DIV/0!</v>
      </c>
      <c r="BF394" s="282" t="e">
        <f t="shared" si="184"/>
        <v>#DIV/0!</v>
      </c>
      <c r="BG394" s="14" t="e">
        <f t="shared" si="185"/>
        <v>#DIV/0!</v>
      </c>
      <c r="BH394" s="14" t="e">
        <f t="shared" si="186"/>
        <v>#DIV/0!</v>
      </c>
    </row>
    <row r="395" spans="1:60" ht="16" x14ac:dyDescent="0.2">
      <c r="A395" s="85">
        <v>44203</v>
      </c>
      <c r="B395" s="85"/>
      <c r="C395" s="212"/>
      <c r="D395" s="212" t="s">
        <v>8</v>
      </c>
      <c r="E395" s="212" t="e">
        <f t="shared" si="178"/>
        <v>#REF!</v>
      </c>
      <c r="F395" s="412" t="e">
        <f>#REF!</f>
        <v>#REF!</v>
      </c>
      <c r="G395" s="412" t="e">
        <f>#REF!</f>
        <v>#REF!</v>
      </c>
      <c r="H395" s="412" t="e">
        <f>#REF!</f>
        <v>#REF!</v>
      </c>
      <c r="I395" s="412"/>
      <c r="J395" s="412"/>
      <c r="K395" s="412"/>
      <c r="L395" s="412"/>
      <c r="M395" s="412"/>
      <c r="N395" s="412"/>
      <c r="O395" s="413"/>
      <c r="P395" s="409" t="e">
        <f t="shared" si="168"/>
        <v>#REF!</v>
      </c>
      <c r="Q395" s="409" t="e">
        <f t="shared" si="169"/>
        <v>#REF!</v>
      </c>
      <c r="R395" s="410" t="e">
        <f t="shared" si="170"/>
        <v>#REF!</v>
      </c>
      <c r="S395" s="414" t="e">
        <f t="shared" si="171"/>
        <v>#REF!</v>
      </c>
      <c r="T395" s="408" t="e">
        <f t="shared" si="172"/>
        <v>#REF!</v>
      </c>
      <c r="U395" s="408" t="e">
        <f t="shared" si="173"/>
        <v>#REF!</v>
      </c>
      <c r="V395" s="85">
        <f t="shared" si="175"/>
        <v>44203</v>
      </c>
      <c r="W395" s="298" t="s">
        <v>8</v>
      </c>
      <c r="X395" s="272" t="e">
        <f t="shared" si="179"/>
        <v>#DIV/0!</v>
      </c>
      <c r="Y395" s="277"/>
      <c r="Z395" s="277"/>
      <c r="AA395" s="277"/>
      <c r="AB395" s="279"/>
      <c r="AC395" s="279"/>
      <c r="AD395" s="279"/>
      <c r="AE395" s="279"/>
      <c r="AF395" s="279"/>
      <c r="AG395" s="279"/>
      <c r="AH395" s="279"/>
      <c r="AI395" s="51"/>
      <c r="AJ395" s="51"/>
      <c r="AK395" s="51"/>
      <c r="AL395" s="51"/>
      <c r="AM395" s="170" t="e">
        <f t="shared" si="180"/>
        <v>#DIV/0!</v>
      </c>
      <c r="AN395" s="170" t="e">
        <f t="shared" si="181"/>
        <v>#DIV/0!</v>
      </c>
      <c r="AO395" s="280">
        <f t="shared" si="177"/>
        <v>0</v>
      </c>
      <c r="AP395" s="281">
        <f t="shared" si="177"/>
        <v>0</v>
      </c>
      <c r="AQ395" s="281">
        <f t="shared" si="182"/>
        <v>0</v>
      </c>
      <c r="AR395" s="58">
        <f t="shared" si="176"/>
        <v>44203</v>
      </c>
      <c r="AS395" s="212" t="s">
        <v>222</v>
      </c>
      <c r="AT395" s="282"/>
      <c r="AU395" s="282"/>
      <c r="AV395" s="282"/>
      <c r="AW395" s="282"/>
      <c r="AX395" s="282"/>
      <c r="AY395" s="282"/>
      <c r="AZ395" s="282"/>
      <c r="BA395" s="282"/>
      <c r="BB395" s="282"/>
      <c r="BC395" s="282"/>
      <c r="BD395" s="282"/>
      <c r="BE395" s="282" t="e">
        <f t="shared" si="183"/>
        <v>#DIV/0!</v>
      </c>
      <c r="BF395" s="282" t="e">
        <f t="shared" si="184"/>
        <v>#DIV/0!</v>
      </c>
      <c r="BG395" s="14" t="e">
        <f t="shared" si="185"/>
        <v>#DIV/0!</v>
      </c>
      <c r="BH395" s="14" t="e">
        <f t="shared" si="186"/>
        <v>#DIV/0!</v>
      </c>
    </row>
    <row r="396" spans="1:60" ht="16" x14ac:dyDescent="0.2">
      <c r="A396" s="85">
        <v>44204</v>
      </c>
      <c r="B396" s="85"/>
      <c r="C396" s="212"/>
      <c r="D396" s="212" t="s">
        <v>8</v>
      </c>
      <c r="E396" s="212" t="e">
        <f t="shared" si="178"/>
        <v>#REF!</v>
      </c>
      <c r="F396" s="412" t="e">
        <f>#REF!</f>
        <v>#REF!</v>
      </c>
      <c r="G396" s="412" t="e">
        <f>#REF!</f>
        <v>#REF!</v>
      </c>
      <c r="H396" s="412"/>
      <c r="I396" s="412"/>
      <c r="J396" s="412"/>
      <c r="K396" s="412"/>
      <c r="L396" s="412"/>
      <c r="M396" s="412"/>
      <c r="N396" s="412"/>
      <c r="O396" s="413"/>
      <c r="P396" s="409" t="e">
        <f t="shared" si="168"/>
        <v>#REF!</v>
      </c>
      <c r="Q396" s="409" t="e">
        <f t="shared" si="169"/>
        <v>#REF!</v>
      </c>
      <c r="R396" s="410" t="e">
        <f t="shared" si="170"/>
        <v>#REF!</v>
      </c>
      <c r="S396" s="414" t="e">
        <f t="shared" si="171"/>
        <v>#REF!</v>
      </c>
      <c r="T396" s="408" t="e">
        <f t="shared" si="172"/>
        <v>#REF!</v>
      </c>
      <c r="U396" s="408" t="e">
        <f t="shared" si="173"/>
        <v>#REF!</v>
      </c>
      <c r="V396" s="85">
        <f t="shared" si="175"/>
        <v>44204</v>
      </c>
      <c r="W396" s="297" t="s">
        <v>8</v>
      </c>
      <c r="X396" s="272" t="e">
        <f t="shared" si="179"/>
        <v>#DIV/0!</v>
      </c>
      <c r="Y396" s="277"/>
      <c r="Z396" s="277"/>
      <c r="AA396" s="277"/>
      <c r="AB396" s="279"/>
      <c r="AC396" s="279"/>
      <c r="AD396" s="279"/>
      <c r="AE396" s="279"/>
      <c r="AF396" s="279"/>
      <c r="AG396" s="279"/>
      <c r="AH396" s="279"/>
      <c r="AI396" s="51"/>
      <c r="AJ396" s="51"/>
      <c r="AK396" s="51"/>
      <c r="AL396" s="51"/>
      <c r="AM396" s="170" t="e">
        <f t="shared" si="180"/>
        <v>#DIV/0!</v>
      </c>
      <c r="AN396" s="170" t="e">
        <f t="shared" si="181"/>
        <v>#DIV/0!</v>
      </c>
      <c r="AO396" s="280">
        <f t="shared" si="177"/>
        <v>0</v>
      </c>
      <c r="AP396" s="281">
        <f t="shared" si="177"/>
        <v>0</v>
      </c>
      <c r="AQ396" s="281">
        <f t="shared" si="182"/>
        <v>0</v>
      </c>
      <c r="AR396" s="58">
        <f t="shared" si="176"/>
        <v>44204</v>
      </c>
      <c r="AS396" s="212" t="s">
        <v>223</v>
      </c>
      <c r="AT396" s="282"/>
      <c r="AU396" s="282"/>
      <c r="AV396" s="282"/>
      <c r="AW396" s="282"/>
      <c r="AX396" s="282"/>
      <c r="AY396" s="282"/>
      <c r="AZ396" s="282"/>
      <c r="BA396" s="282"/>
      <c r="BB396" s="282"/>
      <c r="BC396" s="282"/>
      <c r="BD396" s="282"/>
      <c r="BE396" s="282" t="e">
        <f t="shared" si="183"/>
        <v>#DIV/0!</v>
      </c>
      <c r="BF396" s="282" t="e">
        <f t="shared" si="184"/>
        <v>#DIV/0!</v>
      </c>
      <c r="BG396" s="14" t="e">
        <f t="shared" si="185"/>
        <v>#DIV/0!</v>
      </c>
      <c r="BH396" s="14" t="e">
        <f t="shared" si="186"/>
        <v>#DIV/0!</v>
      </c>
    </row>
    <row r="397" spans="1:60" ht="16" x14ac:dyDescent="0.2">
      <c r="A397" s="85">
        <v>44205</v>
      </c>
      <c r="B397" s="85"/>
      <c r="C397" s="212"/>
      <c r="D397" s="212" t="s">
        <v>8</v>
      </c>
      <c r="E397" s="212" t="e">
        <f t="shared" si="178"/>
        <v>#REF!</v>
      </c>
      <c r="F397" s="412" t="e">
        <f>#REF!</f>
        <v>#REF!</v>
      </c>
      <c r="G397" s="412" t="e">
        <f>#REF!</f>
        <v>#REF!</v>
      </c>
      <c r="H397" s="412" t="e">
        <f>#REF!</f>
        <v>#REF!</v>
      </c>
      <c r="I397" s="412"/>
      <c r="J397" s="412"/>
      <c r="K397" s="412"/>
      <c r="L397" s="412"/>
      <c r="M397" s="412"/>
      <c r="N397" s="412"/>
      <c r="O397" s="413"/>
      <c r="P397" s="409" t="e">
        <f t="shared" si="168"/>
        <v>#REF!</v>
      </c>
      <c r="Q397" s="409" t="e">
        <f t="shared" si="169"/>
        <v>#REF!</v>
      </c>
      <c r="R397" s="410" t="e">
        <f t="shared" si="170"/>
        <v>#REF!</v>
      </c>
      <c r="S397" s="414" t="e">
        <f t="shared" si="171"/>
        <v>#REF!</v>
      </c>
      <c r="T397" s="408" t="e">
        <f t="shared" si="172"/>
        <v>#REF!</v>
      </c>
      <c r="U397" s="408" t="e">
        <f t="shared" si="173"/>
        <v>#REF!</v>
      </c>
      <c r="V397" s="85">
        <f t="shared" si="175"/>
        <v>44205</v>
      </c>
      <c r="W397" s="297" t="s">
        <v>8</v>
      </c>
      <c r="X397" s="272" t="e">
        <f t="shared" si="179"/>
        <v>#DIV/0!</v>
      </c>
      <c r="Y397" s="277"/>
      <c r="Z397" s="277"/>
      <c r="AA397" s="277"/>
      <c r="AB397" s="279"/>
      <c r="AC397" s="279"/>
      <c r="AD397" s="279"/>
      <c r="AE397" s="279"/>
      <c r="AF397" s="279"/>
      <c r="AG397" s="279"/>
      <c r="AH397" s="279"/>
      <c r="AI397" s="51"/>
      <c r="AJ397" s="51"/>
      <c r="AK397" s="51"/>
      <c r="AL397" s="51"/>
      <c r="AM397" s="170" t="e">
        <f t="shared" si="180"/>
        <v>#DIV/0!</v>
      </c>
      <c r="AN397" s="170" t="e">
        <f t="shared" si="181"/>
        <v>#DIV/0!</v>
      </c>
      <c r="AO397" s="280">
        <f t="shared" si="177"/>
        <v>0</v>
      </c>
      <c r="AP397" s="281">
        <f t="shared" si="177"/>
        <v>0</v>
      </c>
      <c r="AQ397" s="281">
        <f t="shared" si="182"/>
        <v>0</v>
      </c>
      <c r="AR397" s="58">
        <f t="shared" si="176"/>
        <v>44205</v>
      </c>
      <c r="AS397" s="212" t="s">
        <v>224</v>
      </c>
      <c r="AT397" s="282"/>
      <c r="AU397" s="282"/>
      <c r="AV397" s="282"/>
      <c r="AW397" s="282"/>
      <c r="AX397" s="282"/>
      <c r="AY397" s="282"/>
      <c r="AZ397" s="282"/>
      <c r="BA397" s="282"/>
      <c r="BB397" s="282"/>
      <c r="BC397" s="282"/>
      <c r="BD397" s="282"/>
      <c r="BE397" s="282" t="e">
        <f t="shared" si="183"/>
        <v>#DIV/0!</v>
      </c>
      <c r="BF397" s="282" t="e">
        <f t="shared" si="184"/>
        <v>#DIV/0!</v>
      </c>
      <c r="BG397" s="14" t="e">
        <f t="shared" si="185"/>
        <v>#DIV/0!</v>
      </c>
      <c r="BH397" s="14" t="e">
        <f t="shared" si="186"/>
        <v>#DIV/0!</v>
      </c>
    </row>
    <row r="398" spans="1:60" ht="16" x14ac:dyDescent="0.2">
      <c r="A398" s="85">
        <v>44206</v>
      </c>
      <c r="B398" s="85"/>
      <c r="C398" s="212"/>
      <c r="D398" s="212" t="s">
        <v>8</v>
      </c>
      <c r="E398" s="212" t="e">
        <f t="shared" si="178"/>
        <v>#REF!</v>
      </c>
      <c r="F398" s="412" t="e">
        <f>#REF!</f>
        <v>#REF!</v>
      </c>
      <c r="G398" s="412" t="e">
        <f>#REF!</f>
        <v>#REF!</v>
      </c>
      <c r="H398" s="412" t="e">
        <f>#REF!</f>
        <v>#REF!</v>
      </c>
      <c r="I398" s="412"/>
      <c r="J398" s="412"/>
      <c r="K398" s="412"/>
      <c r="L398" s="412"/>
      <c r="M398" s="412"/>
      <c r="N398" s="412"/>
      <c r="O398" s="413"/>
      <c r="P398" s="409" t="e">
        <f t="shared" si="168"/>
        <v>#REF!</v>
      </c>
      <c r="Q398" s="409" t="e">
        <f t="shared" si="169"/>
        <v>#REF!</v>
      </c>
      <c r="R398" s="410" t="e">
        <f t="shared" si="170"/>
        <v>#REF!</v>
      </c>
      <c r="S398" s="414" t="e">
        <f t="shared" si="171"/>
        <v>#REF!</v>
      </c>
      <c r="T398" s="408" t="e">
        <f t="shared" si="172"/>
        <v>#REF!</v>
      </c>
      <c r="U398" s="408" t="e">
        <f t="shared" si="173"/>
        <v>#REF!</v>
      </c>
      <c r="V398" s="85">
        <f t="shared" si="175"/>
        <v>44206</v>
      </c>
      <c r="W398" s="298" t="s">
        <v>8</v>
      </c>
      <c r="X398" s="272" t="e">
        <f t="shared" si="179"/>
        <v>#DIV/0!</v>
      </c>
      <c r="Y398" s="277"/>
      <c r="Z398" s="277"/>
      <c r="AA398" s="277"/>
      <c r="AB398" s="279"/>
      <c r="AC398" s="279"/>
      <c r="AD398" s="279"/>
      <c r="AE398" s="279"/>
      <c r="AF398" s="279"/>
      <c r="AG398" s="279"/>
      <c r="AH398" s="279"/>
      <c r="AI398" s="51"/>
      <c r="AJ398" s="51"/>
      <c r="AK398" s="51"/>
      <c r="AL398" s="51"/>
      <c r="AM398" s="170" t="e">
        <f t="shared" si="180"/>
        <v>#DIV/0!</v>
      </c>
      <c r="AN398" s="170" t="e">
        <f t="shared" si="181"/>
        <v>#DIV/0!</v>
      </c>
      <c r="AO398" s="280">
        <f t="shared" si="177"/>
        <v>0</v>
      </c>
      <c r="AP398" s="281">
        <f t="shared" si="177"/>
        <v>0</v>
      </c>
      <c r="AQ398" s="281">
        <f t="shared" si="182"/>
        <v>0</v>
      </c>
      <c r="AR398" s="58">
        <f t="shared" si="176"/>
        <v>44206</v>
      </c>
      <c r="AS398" s="212" t="s">
        <v>225</v>
      </c>
      <c r="AT398" s="282"/>
      <c r="AU398" s="282"/>
      <c r="AV398" s="282"/>
      <c r="AW398" s="282"/>
      <c r="AX398" s="282"/>
      <c r="AY398" s="282"/>
      <c r="AZ398" s="282"/>
      <c r="BA398" s="282"/>
      <c r="BB398" s="282"/>
      <c r="BC398" s="282"/>
      <c r="BD398" s="282"/>
      <c r="BE398" s="282" t="e">
        <f t="shared" si="183"/>
        <v>#DIV/0!</v>
      </c>
      <c r="BF398" s="282" t="e">
        <f t="shared" si="184"/>
        <v>#DIV/0!</v>
      </c>
      <c r="BG398" s="14" t="e">
        <f t="shared" si="185"/>
        <v>#DIV/0!</v>
      </c>
      <c r="BH398" s="14" t="e">
        <f t="shared" si="186"/>
        <v>#DIV/0!</v>
      </c>
    </row>
    <row r="399" spans="1:60" ht="16" x14ac:dyDescent="0.2">
      <c r="A399" s="85">
        <v>44207</v>
      </c>
      <c r="B399" s="85"/>
      <c r="C399" s="212"/>
      <c r="D399" s="212" t="s">
        <v>8</v>
      </c>
      <c r="E399" s="212" t="e">
        <f t="shared" si="178"/>
        <v>#REF!</v>
      </c>
      <c r="F399" s="412" t="e">
        <f>#REF!</f>
        <v>#REF!</v>
      </c>
      <c r="G399" s="412" t="e">
        <f>#REF!</f>
        <v>#REF!</v>
      </c>
      <c r="H399" s="412" t="e">
        <f>#REF!</f>
        <v>#REF!</v>
      </c>
      <c r="I399" s="412"/>
      <c r="J399" s="412"/>
      <c r="K399" s="412"/>
      <c r="L399" s="412"/>
      <c r="M399" s="412"/>
      <c r="N399" s="412"/>
      <c r="O399" s="413"/>
      <c r="P399" s="409" t="e">
        <f t="shared" si="168"/>
        <v>#REF!</v>
      </c>
      <c r="Q399" s="409" t="e">
        <f t="shared" si="169"/>
        <v>#REF!</v>
      </c>
      <c r="R399" s="410" t="e">
        <f t="shared" si="170"/>
        <v>#REF!</v>
      </c>
      <c r="S399" s="414" t="e">
        <f t="shared" si="171"/>
        <v>#REF!</v>
      </c>
      <c r="T399" s="408" t="e">
        <f t="shared" si="172"/>
        <v>#REF!</v>
      </c>
      <c r="U399" s="408" t="e">
        <f t="shared" si="173"/>
        <v>#REF!</v>
      </c>
      <c r="V399" s="85">
        <f t="shared" si="175"/>
        <v>44207</v>
      </c>
      <c r="W399" s="297" t="s">
        <v>8</v>
      </c>
      <c r="X399" s="272" t="e">
        <f t="shared" si="179"/>
        <v>#DIV/0!</v>
      </c>
      <c r="Y399" s="277"/>
      <c r="Z399" s="277"/>
      <c r="AA399" s="277"/>
      <c r="AB399" s="279"/>
      <c r="AC399" s="279"/>
      <c r="AD399" s="279"/>
      <c r="AE399" s="279"/>
      <c r="AF399" s="279"/>
      <c r="AG399" s="279"/>
      <c r="AH399" s="279"/>
      <c r="AI399" s="51"/>
      <c r="AJ399" s="51"/>
      <c r="AK399" s="51"/>
      <c r="AL399" s="51"/>
      <c r="AM399" s="170" t="e">
        <f t="shared" si="180"/>
        <v>#DIV/0!</v>
      </c>
      <c r="AN399" s="170" t="e">
        <f t="shared" si="181"/>
        <v>#DIV/0!</v>
      </c>
      <c r="AO399" s="280">
        <f t="shared" si="177"/>
        <v>0</v>
      </c>
      <c r="AP399" s="281">
        <f t="shared" si="177"/>
        <v>0</v>
      </c>
      <c r="AQ399" s="281">
        <f t="shared" si="182"/>
        <v>0</v>
      </c>
      <c r="AR399" s="58">
        <f t="shared" si="176"/>
        <v>44207</v>
      </c>
      <c r="AS399" s="212" t="s">
        <v>226</v>
      </c>
      <c r="AT399" s="282"/>
      <c r="AU399" s="282"/>
      <c r="AV399" s="282"/>
      <c r="AW399" s="282"/>
      <c r="AX399" s="282"/>
      <c r="AY399" s="282"/>
      <c r="AZ399" s="282"/>
      <c r="BA399" s="282"/>
      <c r="BB399" s="282"/>
      <c r="BC399" s="282"/>
      <c r="BD399" s="282"/>
      <c r="BE399" s="282" t="e">
        <f t="shared" si="183"/>
        <v>#DIV/0!</v>
      </c>
      <c r="BF399" s="282" t="e">
        <f t="shared" si="184"/>
        <v>#DIV/0!</v>
      </c>
      <c r="BG399" s="14" t="e">
        <f t="shared" si="185"/>
        <v>#DIV/0!</v>
      </c>
      <c r="BH399" s="14" t="e">
        <f t="shared" si="186"/>
        <v>#DIV/0!</v>
      </c>
    </row>
    <row r="400" spans="1:60" ht="16" x14ac:dyDescent="0.2">
      <c r="A400" s="85">
        <v>44208</v>
      </c>
      <c r="B400" s="85"/>
      <c r="C400" s="212"/>
      <c r="D400" s="212" t="s">
        <v>8</v>
      </c>
      <c r="E400" s="212" t="e">
        <f t="shared" si="178"/>
        <v>#REF!</v>
      </c>
      <c r="F400" s="412" t="e">
        <f>#REF!</f>
        <v>#REF!</v>
      </c>
      <c r="G400" s="412" t="e">
        <f>#REF!</f>
        <v>#REF!</v>
      </c>
      <c r="H400" s="412" t="e">
        <f>#REF!</f>
        <v>#REF!</v>
      </c>
      <c r="I400" s="412"/>
      <c r="J400" s="412"/>
      <c r="K400" s="412"/>
      <c r="L400" s="412"/>
      <c r="M400" s="412"/>
      <c r="N400" s="412"/>
      <c r="O400" s="413"/>
      <c r="P400" s="409" t="e">
        <f t="shared" si="168"/>
        <v>#REF!</v>
      </c>
      <c r="Q400" s="409" t="e">
        <f t="shared" si="169"/>
        <v>#REF!</v>
      </c>
      <c r="R400" s="410" t="e">
        <f t="shared" si="170"/>
        <v>#REF!</v>
      </c>
      <c r="S400" s="414" t="e">
        <f t="shared" si="171"/>
        <v>#REF!</v>
      </c>
      <c r="T400" s="408" t="e">
        <f t="shared" si="172"/>
        <v>#REF!</v>
      </c>
      <c r="U400" s="408" t="e">
        <f t="shared" si="173"/>
        <v>#REF!</v>
      </c>
      <c r="V400" s="85">
        <f t="shared" si="175"/>
        <v>44208</v>
      </c>
      <c r="W400" s="298" t="s">
        <v>8</v>
      </c>
      <c r="X400" s="272" t="e">
        <f t="shared" si="179"/>
        <v>#DIV/0!</v>
      </c>
      <c r="Y400" s="277"/>
      <c r="Z400" s="277"/>
      <c r="AA400" s="277"/>
      <c r="AB400" s="279"/>
      <c r="AC400" s="279"/>
      <c r="AD400" s="279"/>
      <c r="AE400" s="279"/>
      <c r="AF400" s="279"/>
      <c r="AG400" s="279"/>
      <c r="AH400" s="279"/>
      <c r="AI400" s="51"/>
      <c r="AJ400" s="51"/>
      <c r="AK400" s="51"/>
      <c r="AL400" s="51"/>
      <c r="AM400" s="170" t="e">
        <f t="shared" si="180"/>
        <v>#DIV/0!</v>
      </c>
      <c r="AN400" s="170" t="e">
        <f t="shared" si="181"/>
        <v>#DIV/0!</v>
      </c>
      <c r="AO400" s="280">
        <f t="shared" si="177"/>
        <v>0</v>
      </c>
      <c r="AP400" s="281">
        <f t="shared" si="177"/>
        <v>0</v>
      </c>
      <c r="AQ400" s="281">
        <f t="shared" si="182"/>
        <v>0</v>
      </c>
      <c r="AR400" s="58">
        <f t="shared" si="176"/>
        <v>44208</v>
      </c>
      <c r="AS400" s="212" t="s">
        <v>227</v>
      </c>
      <c r="AT400" s="282"/>
      <c r="AU400" s="282"/>
      <c r="AV400" s="282"/>
      <c r="AW400" s="282"/>
      <c r="AX400" s="282"/>
      <c r="AY400" s="282"/>
      <c r="AZ400" s="282"/>
      <c r="BA400" s="282"/>
      <c r="BB400" s="282"/>
      <c r="BC400" s="282"/>
      <c r="BD400" s="282"/>
      <c r="BE400" s="282" t="e">
        <f t="shared" si="183"/>
        <v>#DIV/0!</v>
      </c>
      <c r="BF400" s="282" t="e">
        <f t="shared" si="184"/>
        <v>#DIV/0!</v>
      </c>
      <c r="BG400" s="14" t="e">
        <f t="shared" si="185"/>
        <v>#DIV/0!</v>
      </c>
      <c r="BH400" s="14" t="e">
        <f t="shared" si="186"/>
        <v>#DIV/0!</v>
      </c>
    </row>
    <row r="401" spans="1:60" ht="16" x14ac:dyDescent="0.2">
      <c r="A401" s="85">
        <v>44209</v>
      </c>
      <c r="B401" s="85"/>
      <c r="C401" s="212"/>
      <c r="D401" s="212" t="s">
        <v>8</v>
      </c>
      <c r="E401" s="212" t="e">
        <f t="shared" si="178"/>
        <v>#REF!</v>
      </c>
      <c r="F401" s="412" t="e">
        <f>#REF!</f>
        <v>#REF!</v>
      </c>
      <c r="G401" s="412" t="e">
        <f>#REF!</f>
        <v>#REF!</v>
      </c>
      <c r="H401" s="412" t="e">
        <f>#REF!</f>
        <v>#REF!</v>
      </c>
      <c r="I401" s="412"/>
      <c r="J401" s="412"/>
      <c r="K401" s="412"/>
      <c r="L401" s="412"/>
      <c r="M401" s="412"/>
      <c r="N401" s="412"/>
      <c r="O401" s="413"/>
      <c r="P401" s="409" t="e">
        <f t="shared" si="168"/>
        <v>#REF!</v>
      </c>
      <c r="Q401" s="409" t="e">
        <f t="shared" si="169"/>
        <v>#REF!</v>
      </c>
      <c r="R401" s="410" t="e">
        <f t="shared" si="170"/>
        <v>#REF!</v>
      </c>
      <c r="S401" s="414" t="e">
        <f t="shared" si="171"/>
        <v>#REF!</v>
      </c>
      <c r="T401" s="408" t="e">
        <f t="shared" si="172"/>
        <v>#REF!</v>
      </c>
      <c r="U401" s="408" t="e">
        <f t="shared" si="173"/>
        <v>#REF!</v>
      </c>
      <c r="V401" s="85">
        <f t="shared" si="175"/>
        <v>44209</v>
      </c>
      <c r="W401" s="297" t="s">
        <v>8</v>
      </c>
      <c r="X401" s="272" t="e">
        <f t="shared" si="179"/>
        <v>#DIV/0!</v>
      </c>
      <c r="Y401" s="277"/>
      <c r="Z401" s="277"/>
      <c r="AA401" s="277"/>
      <c r="AB401" s="279"/>
      <c r="AC401" s="279"/>
      <c r="AD401" s="279"/>
      <c r="AE401" s="279"/>
      <c r="AF401" s="279"/>
      <c r="AG401" s="279"/>
      <c r="AH401" s="279"/>
      <c r="AI401" s="51"/>
      <c r="AJ401" s="51"/>
      <c r="AK401" s="51"/>
      <c r="AL401" s="51"/>
      <c r="AM401" s="170" t="e">
        <f t="shared" si="180"/>
        <v>#DIV/0!</v>
      </c>
      <c r="AN401" s="170" t="e">
        <f t="shared" si="181"/>
        <v>#DIV/0!</v>
      </c>
      <c r="AO401" s="280">
        <f t="shared" si="177"/>
        <v>0</v>
      </c>
      <c r="AP401" s="281">
        <f t="shared" si="177"/>
        <v>0</v>
      </c>
      <c r="AQ401" s="281">
        <f t="shared" si="182"/>
        <v>0</v>
      </c>
      <c r="AR401" s="58">
        <f t="shared" si="176"/>
        <v>44209</v>
      </c>
      <c r="AS401" s="212" t="s">
        <v>228</v>
      </c>
      <c r="AT401" s="282"/>
      <c r="AU401" s="282"/>
      <c r="AV401" s="282"/>
      <c r="AW401" s="282"/>
      <c r="AX401" s="282"/>
      <c r="AY401" s="282"/>
      <c r="AZ401" s="282"/>
      <c r="BA401" s="282"/>
      <c r="BB401" s="282"/>
      <c r="BC401" s="282"/>
      <c r="BD401" s="282"/>
      <c r="BE401" s="282" t="e">
        <f t="shared" si="183"/>
        <v>#DIV/0!</v>
      </c>
      <c r="BF401" s="282" t="e">
        <f t="shared" si="184"/>
        <v>#DIV/0!</v>
      </c>
      <c r="BG401" s="14" t="e">
        <f t="shared" si="185"/>
        <v>#DIV/0!</v>
      </c>
      <c r="BH401" s="14" t="e">
        <f t="shared" si="186"/>
        <v>#DIV/0!</v>
      </c>
    </row>
    <row r="402" spans="1:60" ht="16" x14ac:dyDescent="0.2">
      <c r="A402" s="85">
        <v>44210</v>
      </c>
      <c r="B402" s="85"/>
      <c r="C402" s="212"/>
      <c r="D402" s="212" t="s">
        <v>8</v>
      </c>
      <c r="E402" s="212" t="e">
        <f t="shared" si="178"/>
        <v>#REF!</v>
      </c>
      <c r="F402" s="412" t="e">
        <f>#REF!</f>
        <v>#REF!</v>
      </c>
      <c r="G402" s="412"/>
      <c r="H402" s="412" t="e">
        <f>#REF!</f>
        <v>#REF!</v>
      </c>
      <c r="I402" s="412"/>
      <c r="J402" s="412"/>
      <c r="K402" s="412"/>
      <c r="L402" s="412"/>
      <c r="M402" s="412"/>
      <c r="N402" s="412"/>
      <c r="O402" s="413"/>
      <c r="P402" s="409" t="e">
        <f t="shared" si="168"/>
        <v>#REF!</v>
      </c>
      <c r="Q402" s="409" t="e">
        <f t="shared" si="169"/>
        <v>#REF!</v>
      </c>
      <c r="R402" s="410" t="e">
        <f t="shared" si="170"/>
        <v>#REF!</v>
      </c>
      <c r="S402" s="414" t="e">
        <f t="shared" si="171"/>
        <v>#REF!</v>
      </c>
      <c r="T402" s="408" t="e">
        <f t="shared" si="172"/>
        <v>#REF!</v>
      </c>
      <c r="U402" s="408" t="e">
        <f t="shared" si="173"/>
        <v>#REF!</v>
      </c>
      <c r="V402" s="85">
        <f t="shared" si="175"/>
        <v>44210</v>
      </c>
      <c r="W402" s="297" t="s">
        <v>8</v>
      </c>
      <c r="X402" s="272" t="e">
        <f t="shared" si="179"/>
        <v>#DIV/0!</v>
      </c>
      <c r="Y402" s="277"/>
      <c r="Z402" s="277"/>
      <c r="AA402" s="277"/>
      <c r="AB402" s="279"/>
      <c r="AC402" s="279"/>
      <c r="AD402" s="279"/>
      <c r="AE402" s="279"/>
      <c r="AF402" s="279"/>
      <c r="AG402" s="279"/>
      <c r="AH402" s="279"/>
      <c r="AI402" s="51"/>
      <c r="AJ402" s="51"/>
      <c r="AK402" s="51"/>
      <c r="AL402" s="51"/>
      <c r="AM402" s="170" t="e">
        <f t="shared" si="180"/>
        <v>#DIV/0!</v>
      </c>
      <c r="AN402" s="170" t="e">
        <f t="shared" si="181"/>
        <v>#DIV/0!</v>
      </c>
      <c r="AO402" s="280">
        <f t="shared" si="177"/>
        <v>0</v>
      </c>
      <c r="AP402" s="281">
        <f t="shared" si="177"/>
        <v>0</v>
      </c>
      <c r="AQ402" s="281">
        <f t="shared" si="182"/>
        <v>0</v>
      </c>
      <c r="AR402" s="58">
        <f t="shared" si="176"/>
        <v>44210</v>
      </c>
      <c r="AS402" s="212" t="s">
        <v>229</v>
      </c>
      <c r="AT402" s="282"/>
      <c r="AU402" s="282"/>
      <c r="AV402" s="282"/>
      <c r="AW402" s="282"/>
      <c r="AX402" s="282"/>
      <c r="AY402" s="282"/>
      <c r="AZ402" s="282"/>
      <c r="BA402" s="282"/>
      <c r="BB402" s="282"/>
      <c r="BC402" s="282"/>
      <c r="BD402" s="282"/>
      <c r="BE402" s="282" t="e">
        <f t="shared" si="183"/>
        <v>#DIV/0!</v>
      </c>
      <c r="BF402" s="282" t="e">
        <f t="shared" si="184"/>
        <v>#DIV/0!</v>
      </c>
      <c r="BG402" s="14" t="e">
        <f t="shared" si="185"/>
        <v>#DIV/0!</v>
      </c>
      <c r="BH402" s="14" t="e">
        <f t="shared" si="186"/>
        <v>#DIV/0!</v>
      </c>
    </row>
    <row r="403" spans="1:60" ht="16" x14ac:dyDescent="0.2">
      <c r="A403" s="85">
        <v>44211</v>
      </c>
      <c r="B403" s="85"/>
      <c r="C403" s="212"/>
      <c r="D403" s="212" t="s">
        <v>8</v>
      </c>
      <c r="E403" s="212" t="e">
        <f t="shared" si="178"/>
        <v>#REF!</v>
      </c>
      <c r="F403" s="412" t="e">
        <f>#REF!</f>
        <v>#REF!</v>
      </c>
      <c r="G403" s="412" t="e">
        <f>#REF!</f>
        <v>#REF!</v>
      </c>
      <c r="H403" s="412" t="e">
        <f>#REF!</f>
        <v>#REF!</v>
      </c>
      <c r="I403" s="412"/>
      <c r="J403" s="412"/>
      <c r="K403" s="412"/>
      <c r="L403" s="412"/>
      <c r="M403" s="412"/>
      <c r="N403" s="412"/>
      <c r="O403" s="413"/>
      <c r="P403" s="409" t="e">
        <f t="shared" si="168"/>
        <v>#REF!</v>
      </c>
      <c r="Q403" s="409" t="e">
        <f t="shared" si="169"/>
        <v>#REF!</v>
      </c>
      <c r="R403" s="410" t="e">
        <f t="shared" si="170"/>
        <v>#REF!</v>
      </c>
      <c r="S403" s="414" t="e">
        <f t="shared" si="171"/>
        <v>#REF!</v>
      </c>
      <c r="T403" s="408" t="e">
        <f t="shared" si="172"/>
        <v>#REF!</v>
      </c>
      <c r="U403" s="408" t="e">
        <f t="shared" si="173"/>
        <v>#REF!</v>
      </c>
      <c r="V403" s="85">
        <f t="shared" si="175"/>
        <v>44211</v>
      </c>
      <c r="W403" s="298" t="s">
        <v>8</v>
      </c>
      <c r="X403" s="272" t="e">
        <f t="shared" si="179"/>
        <v>#DIV/0!</v>
      </c>
      <c r="Y403" s="277"/>
      <c r="Z403" s="277"/>
      <c r="AA403" s="277"/>
      <c r="AB403" s="279"/>
      <c r="AC403" s="279"/>
      <c r="AD403" s="279"/>
      <c r="AE403" s="279"/>
      <c r="AF403" s="279"/>
      <c r="AG403" s="279"/>
      <c r="AH403" s="279"/>
      <c r="AI403" s="51"/>
      <c r="AJ403" s="51"/>
      <c r="AK403" s="51"/>
      <c r="AL403" s="51"/>
      <c r="AM403" s="170" t="e">
        <f t="shared" si="180"/>
        <v>#DIV/0!</v>
      </c>
      <c r="AN403" s="170" t="e">
        <f t="shared" si="181"/>
        <v>#DIV/0!</v>
      </c>
      <c r="AO403" s="280">
        <f t="shared" si="177"/>
        <v>0</v>
      </c>
      <c r="AP403" s="281">
        <f t="shared" si="177"/>
        <v>0</v>
      </c>
      <c r="AQ403" s="281">
        <f t="shared" si="182"/>
        <v>0</v>
      </c>
      <c r="AR403" s="58">
        <f t="shared" si="176"/>
        <v>44211</v>
      </c>
      <c r="AS403" s="212" t="s">
        <v>230</v>
      </c>
      <c r="AT403" s="282"/>
      <c r="AU403" s="282"/>
      <c r="AV403" s="282"/>
      <c r="AW403" s="282"/>
      <c r="AX403" s="282"/>
      <c r="AY403" s="282"/>
      <c r="AZ403" s="282"/>
      <c r="BA403" s="282"/>
      <c r="BB403" s="282"/>
      <c r="BC403" s="282"/>
      <c r="BD403" s="282"/>
      <c r="BE403" s="282" t="e">
        <f t="shared" si="183"/>
        <v>#DIV/0!</v>
      </c>
      <c r="BF403" s="282" t="e">
        <f t="shared" si="184"/>
        <v>#DIV/0!</v>
      </c>
      <c r="BG403" s="14" t="e">
        <f t="shared" si="185"/>
        <v>#DIV/0!</v>
      </c>
      <c r="BH403" s="14" t="e">
        <f t="shared" si="186"/>
        <v>#DIV/0!</v>
      </c>
    </row>
    <row r="404" spans="1:60" ht="16" x14ac:dyDescent="0.2">
      <c r="A404" s="85">
        <v>44212</v>
      </c>
      <c r="B404" s="85"/>
      <c r="C404" s="212"/>
      <c r="D404" s="212" t="s">
        <v>8</v>
      </c>
      <c r="E404" s="212" t="e">
        <f t="shared" si="178"/>
        <v>#REF!</v>
      </c>
      <c r="F404" s="412" t="e">
        <f>#REF!</f>
        <v>#REF!</v>
      </c>
      <c r="G404" s="412" t="e">
        <f>#REF!</f>
        <v>#REF!</v>
      </c>
      <c r="H404" s="412" t="e">
        <f>#REF!</f>
        <v>#REF!</v>
      </c>
      <c r="I404" s="412"/>
      <c r="J404" s="412"/>
      <c r="K404" s="412"/>
      <c r="L404" s="412"/>
      <c r="M404" s="412"/>
      <c r="N404" s="412"/>
      <c r="O404" s="413"/>
      <c r="P404" s="409" t="e">
        <f t="shared" si="168"/>
        <v>#REF!</v>
      </c>
      <c r="Q404" s="409" t="e">
        <f t="shared" si="169"/>
        <v>#REF!</v>
      </c>
      <c r="R404" s="410" t="e">
        <f t="shared" si="170"/>
        <v>#REF!</v>
      </c>
      <c r="S404" s="414" t="e">
        <f t="shared" si="171"/>
        <v>#REF!</v>
      </c>
      <c r="T404" s="408" t="e">
        <f t="shared" si="172"/>
        <v>#REF!</v>
      </c>
      <c r="U404" s="408" t="e">
        <f t="shared" si="173"/>
        <v>#REF!</v>
      </c>
      <c r="V404" s="85">
        <f t="shared" si="175"/>
        <v>44212</v>
      </c>
      <c r="W404" s="297" t="s">
        <v>8</v>
      </c>
      <c r="X404" s="272" t="e">
        <f t="shared" si="179"/>
        <v>#DIV/0!</v>
      </c>
      <c r="Y404" s="277"/>
      <c r="Z404" s="277"/>
      <c r="AA404" s="277"/>
      <c r="AB404" s="279"/>
      <c r="AC404" s="279"/>
      <c r="AD404" s="279"/>
      <c r="AE404" s="279"/>
      <c r="AF404" s="279"/>
      <c r="AG404" s="279"/>
      <c r="AH404" s="279"/>
      <c r="AI404" s="51"/>
      <c r="AJ404" s="51"/>
      <c r="AK404" s="51"/>
      <c r="AL404" s="51"/>
      <c r="AM404" s="170" t="e">
        <f t="shared" si="180"/>
        <v>#DIV/0!</v>
      </c>
      <c r="AN404" s="170" t="e">
        <f t="shared" si="181"/>
        <v>#DIV/0!</v>
      </c>
      <c r="AO404" s="280">
        <f t="shared" si="177"/>
        <v>0</v>
      </c>
      <c r="AP404" s="281">
        <f t="shared" si="177"/>
        <v>0</v>
      </c>
      <c r="AQ404" s="281">
        <f t="shared" si="182"/>
        <v>0</v>
      </c>
      <c r="AR404" s="58">
        <f t="shared" si="176"/>
        <v>44212</v>
      </c>
      <c r="AS404" s="212" t="s">
        <v>231</v>
      </c>
      <c r="AT404" s="282"/>
      <c r="AU404" s="282"/>
      <c r="AV404" s="282"/>
      <c r="AW404" s="282"/>
      <c r="AX404" s="282"/>
      <c r="AY404" s="282"/>
      <c r="AZ404" s="282"/>
      <c r="BA404" s="282"/>
      <c r="BB404" s="282"/>
      <c r="BC404" s="282"/>
      <c r="BD404" s="282"/>
      <c r="BE404" s="282" t="e">
        <f t="shared" si="183"/>
        <v>#DIV/0!</v>
      </c>
      <c r="BF404" s="282" t="e">
        <f t="shared" si="184"/>
        <v>#DIV/0!</v>
      </c>
      <c r="BG404" s="14" t="e">
        <f t="shared" si="185"/>
        <v>#DIV/0!</v>
      </c>
      <c r="BH404" s="14" t="e">
        <f t="shared" si="186"/>
        <v>#DIV/0!</v>
      </c>
    </row>
    <row r="405" spans="1:60" ht="16" x14ac:dyDescent="0.2">
      <c r="A405" s="85">
        <v>44213</v>
      </c>
      <c r="B405" s="85"/>
      <c r="C405" s="212"/>
      <c r="D405" s="212" t="s">
        <v>8</v>
      </c>
      <c r="E405" s="212" t="e">
        <f t="shared" si="178"/>
        <v>#REF!</v>
      </c>
      <c r="F405" s="412" t="e">
        <f>#REF!</f>
        <v>#REF!</v>
      </c>
      <c r="G405" s="412" t="e">
        <f>#REF!</f>
        <v>#REF!</v>
      </c>
      <c r="H405" s="412" t="e">
        <f>#REF!</f>
        <v>#REF!</v>
      </c>
      <c r="I405" s="412"/>
      <c r="J405" s="412"/>
      <c r="K405" s="412"/>
      <c r="L405" s="412"/>
      <c r="M405" s="412"/>
      <c r="N405" s="412"/>
      <c r="O405" s="413"/>
      <c r="P405" s="409" t="e">
        <f t="shared" si="168"/>
        <v>#REF!</v>
      </c>
      <c r="Q405" s="409" t="e">
        <f t="shared" si="169"/>
        <v>#REF!</v>
      </c>
      <c r="R405" s="410" t="e">
        <f t="shared" si="170"/>
        <v>#REF!</v>
      </c>
      <c r="S405" s="414" t="e">
        <f t="shared" si="171"/>
        <v>#REF!</v>
      </c>
      <c r="T405" s="408" t="e">
        <f t="shared" si="172"/>
        <v>#REF!</v>
      </c>
      <c r="U405" s="408" t="e">
        <f t="shared" si="173"/>
        <v>#REF!</v>
      </c>
      <c r="V405" s="85">
        <f t="shared" si="175"/>
        <v>44213</v>
      </c>
      <c r="W405" s="298" t="s">
        <v>8</v>
      </c>
      <c r="X405" s="272" t="e">
        <f t="shared" si="179"/>
        <v>#DIV/0!</v>
      </c>
      <c r="Y405" s="277"/>
      <c r="Z405" s="277"/>
      <c r="AA405" s="277"/>
      <c r="AB405" s="279"/>
      <c r="AC405" s="279"/>
      <c r="AD405" s="279"/>
      <c r="AE405" s="279"/>
      <c r="AF405" s="279"/>
      <c r="AG405" s="279"/>
      <c r="AH405" s="279"/>
      <c r="AI405" s="51"/>
      <c r="AJ405" s="51"/>
      <c r="AK405" s="51"/>
      <c r="AL405" s="51"/>
      <c r="AM405" s="170" t="e">
        <f t="shared" si="180"/>
        <v>#DIV/0!</v>
      </c>
      <c r="AN405" s="170" t="e">
        <f t="shared" si="181"/>
        <v>#DIV/0!</v>
      </c>
      <c r="AO405" s="280">
        <f t="shared" si="177"/>
        <v>0</v>
      </c>
      <c r="AP405" s="281">
        <f t="shared" si="177"/>
        <v>0</v>
      </c>
      <c r="AQ405" s="281">
        <f t="shared" si="182"/>
        <v>0</v>
      </c>
      <c r="AR405" s="58">
        <f t="shared" si="176"/>
        <v>44213</v>
      </c>
      <c r="AS405" s="212" t="s">
        <v>232</v>
      </c>
      <c r="AT405" s="282"/>
      <c r="AU405" s="282"/>
      <c r="AV405" s="282"/>
      <c r="AW405" s="282"/>
      <c r="AX405" s="282"/>
      <c r="AY405" s="282"/>
      <c r="AZ405" s="282"/>
      <c r="BA405" s="282"/>
      <c r="BB405" s="282"/>
      <c r="BC405" s="282"/>
      <c r="BD405" s="282"/>
      <c r="BE405" s="282" t="e">
        <f t="shared" si="183"/>
        <v>#DIV/0!</v>
      </c>
      <c r="BF405" s="282" t="e">
        <f t="shared" si="184"/>
        <v>#DIV/0!</v>
      </c>
      <c r="BG405" s="14" t="e">
        <f t="shared" si="185"/>
        <v>#DIV/0!</v>
      </c>
      <c r="BH405" s="14" t="e">
        <f t="shared" si="186"/>
        <v>#DIV/0!</v>
      </c>
    </row>
    <row r="406" spans="1:60" ht="16" x14ac:dyDescent="0.2">
      <c r="A406" s="85">
        <v>44214</v>
      </c>
      <c r="B406" s="85"/>
      <c r="C406" s="212"/>
      <c r="D406" s="212" t="s">
        <v>8</v>
      </c>
      <c r="E406" s="212" t="e">
        <f t="shared" si="178"/>
        <v>#REF!</v>
      </c>
      <c r="F406" s="412" t="e">
        <f>#REF!</f>
        <v>#REF!</v>
      </c>
      <c r="G406" s="412" t="e">
        <f>#REF!</f>
        <v>#REF!</v>
      </c>
      <c r="H406" s="412" t="e">
        <f>#REF!</f>
        <v>#REF!</v>
      </c>
      <c r="I406" s="412"/>
      <c r="J406" s="412"/>
      <c r="K406" s="412"/>
      <c r="L406" s="412"/>
      <c r="M406" s="412"/>
      <c r="N406" s="412"/>
      <c r="O406" s="413"/>
      <c r="P406" s="409" t="e">
        <f t="shared" si="168"/>
        <v>#REF!</v>
      </c>
      <c r="Q406" s="409" t="e">
        <f t="shared" si="169"/>
        <v>#REF!</v>
      </c>
      <c r="R406" s="410" t="e">
        <f t="shared" si="170"/>
        <v>#REF!</v>
      </c>
      <c r="S406" s="414" t="e">
        <f t="shared" si="171"/>
        <v>#REF!</v>
      </c>
      <c r="T406" s="408" t="e">
        <f t="shared" si="172"/>
        <v>#REF!</v>
      </c>
      <c r="U406" s="408" t="e">
        <f t="shared" si="173"/>
        <v>#REF!</v>
      </c>
      <c r="V406" s="85">
        <f t="shared" si="175"/>
        <v>44214</v>
      </c>
      <c r="W406" s="297" t="s">
        <v>8</v>
      </c>
      <c r="X406" s="272" t="e">
        <f t="shared" si="179"/>
        <v>#DIV/0!</v>
      </c>
      <c r="Y406" s="277"/>
      <c r="Z406" s="277"/>
      <c r="AA406" s="277"/>
      <c r="AB406" s="279"/>
      <c r="AC406" s="279"/>
      <c r="AD406" s="279"/>
      <c r="AE406" s="279"/>
      <c r="AF406" s="279"/>
      <c r="AG406" s="279"/>
      <c r="AH406" s="279"/>
      <c r="AI406" s="51"/>
      <c r="AJ406" s="51"/>
      <c r="AK406" s="51"/>
      <c r="AL406" s="51"/>
      <c r="AM406" s="170" t="e">
        <f t="shared" si="180"/>
        <v>#DIV/0!</v>
      </c>
      <c r="AN406" s="170" t="e">
        <f t="shared" si="181"/>
        <v>#DIV/0!</v>
      </c>
      <c r="AO406" s="280">
        <f t="shared" si="177"/>
        <v>0</v>
      </c>
      <c r="AP406" s="281">
        <f t="shared" si="177"/>
        <v>0</v>
      </c>
      <c r="AQ406" s="281">
        <f t="shared" si="182"/>
        <v>0</v>
      </c>
      <c r="AR406" s="58">
        <f t="shared" si="176"/>
        <v>44214</v>
      </c>
      <c r="AS406" s="212" t="s">
        <v>233</v>
      </c>
      <c r="AT406" s="282"/>
      <c r="AU406" s="282"/>
      <c r="AV406" s="282"/>
      <c r="AW406" s="282"/>
      <c r="AX406" s="282"/>
      <c r="AY406" s="282"/>
      <c r="AZ406" s="282"/>
      <c r="BA406" s="282"/>
      <c r="BB406" s="282"/>
      <c r="BC406" s="282"/>
      <c r="BD406" s="282"/>
      <c r="BE406" s="282" t="e">
        <f t="shared" si="183"/>
        <v>#DIV/0!</v>
      </c>
      <c r="BF406" s="282" t="e">
        <f t="shared" si="184"/>
        <v>#DIV/0!</v>
      </c>
      <c r="BG406" s="14" t="e">
        <f t="shared" si="185"/>
        <v>#DIV/0!</v>
      </c>
      <c r="BH406" s="14" t="e">
        <f t="shared" si="186"/>
        <v>#DIV/0!</v>
      </c>
    </row>
    <row r="407" spans="1:60" ht="16" x14ac:dyDescent="0.2">
      <c r="A407" s="85">
        <v>44215</v>
      </c>
      <c r="B407" s="85"/>
      <c r="C407" s="212"/>
      <c r="D407" s="212" t="s">
        <v>8</v>
      </c>
      <c r="E407" s="212" t="e">
        <f t="shared" si="178"/>
        <v>#REF!</v>
      </c>
      <c r="F407" s="412" t="e">
        <f>#REF!</f>
        <v>#REF!</v>
      </c>
      <c r="G407" s="412" t="e">
        <f>#REF!</f>
        <v>#REF!</v>
      </c>
      <c r="H407" s="412" t="e">
        <f>#REF!</f>
        <v>#REF!</v>
      </c>
      <c r="I407" s="412"/>
      <c r="J407" s="412"/>
      <c r="K407" s="412"/>
      <c r="L407" s="412"/>
      <c r="M407" s="412"/>
      <c r="N407" s="412"/>
      <c r="O407" s="413"/>
      <c r="P407" s="409" t="e">
        <f t="shared" si="168"/>
        <v>#REF!</v>
      </c>
      <c r="Q407" s="409" t="e">
        <f t="shared" si="169"/>
        <v>#REF!</v>
      </c>
      <c r="R407" s="410" t="e">
        <f t="shared" si="170"/>
        <v>#REF!</v>
      </c>
      <c r="S407" s="414" t="e">
        <f t="shared" si="171"/>
        <v>#REF!</v>
      </c>
      <c r="T407" s="408" t="e">
        <f t="shared" si="172"/>
        <v>#REF!</v>
      </c>
      <c r="U407" s="408" t="e">
        <f t="shared" si="173"/>
        <v>#REF!</v>
      </c>
      <c r="V407" s="85">
        <f t="shared" si="175"/>
        <v>44215</v>
      </c>
      <c r="W407" s="297" t="s">
        <v>8</v>
      </c>
      <c r="X407" s="272" t="e">
        <f t="shared" si="179"/>
        <v>#DIV/0!</v>
      </c>
      <c r="Y407" s="277"/>
      <c r="Z407" s="277"/>
      <c r="AA407" s="277"/>
      <c r="AB407" s="279"/>
      <c r="AC407" s="279"/>
      <c r="AD407" s="279"/>
      <c r="AE407" s="279"/>
      <c r="AF407" s="279"/>
      <c r="AG407" s="279"/>
      <c r="AH407" s="279"/>
      <c r="AI407" s="51"/>
      <c r="AJ407" s="51"/>
      <c r="AK407" s="51"/>
      <c r="AL407" s="51"/>
      <c r="AM407" s="170" t="e">
        <f t="shared" si="180"/>
        <v>#DIV/0!</v>
      </c>
      <c r="AN407" s="170" t="e">
        <f t="shared" si="181"/>
        <v>#DIV/0!</v>
      </c>
      <c r="AO407" s="280">
        <f t="shared" ref="AO407:AP426" si="187">AO182</f>
        <v>0</v>
      </c>
      <c r="AP407" s="281">
        <f t="shared" si="187"/>
        <v>0</v>
      </c>
      <c r="AQ407" s="281">
        <f t="shared" si="182"/>
        <v>0</v>
      </c>
      <c r="AR407" s="58">
        <f t="shared" si="176"/>
        <v>44215</v>
      </c>
      <c r="AS407" s="212" t="s">
        <v>234</v>
      </c>
      <c r="AT407" s="282"/>
      <c r="AU407" s="282"/>
      <c r="AV407" s="282"/>
      <c r="AW407" s="282"/>
      <c r="AX407" s="282"/>
      <c r="AY407" s="282"/>
      <c r="AZ407" s="282"/>
      <c r="BA407" s="282"/>
      <c r="BB407" s="282"/>
      <c r="BC407" s="282"/>
      <c r="BD407" s="282"/>
      <c r="BE407" s="282" t="e">
        <f t="shared" si="183"/>
        <v>#DIV/0!</v>
      </c>
      <c r="BF407" s="282" t="e">
        <f t="shared" si="184"/>
        <v>#DIV/0!</v>
      </c>
      <c r="BG407" s="14" t="e">
        <f t="shared" si="185"/>
        <v>#DIV/0!</v>
      </c>
      <c r="BH407" s="14" t="e">
        <f t="shared" si="186"/>
        <v>#DIV/0!</v>
      </c>
    </row>
    <row r="408" spans="1:60" ht="16" x14ac:dyDescent="0.2">
      <c r="A408" s="85">
        <v>44216</v>
      </c>
      <c r="B408" s="85"/>
      <c r="C408" s="212"/>
      <c r="D408" s="212" t="s">
        <v>8</v>
      </c>
      <c r="E408" s="212" t="e">
        <f t="shared" si="178"/>
        <v>#REF!</v>
      </c>
      <c r="F408" s="321" t="e">
        <f>#REF!</f>
        <v>#REF!</v>
      </c>
      <c r="G408" s="321" t="e">
        <f>#REF!</f>
        <v>#REF!</v>
      </c>
      <c r="H408" s="321" t="e">
        <f>#REF!</f>
        <v>#REF!</v>
      </c>
      <c r="I408" s="412"/>
      <c r="J408" s="412"/>
      <c r="K408" s="412"/>
      <c r="L408" s="412"/>
      <c r="M408" s="412"/>
      <c r="N408" s="412"/>
      <c r="O408" s="413"/>
      <c r="P408" s="409" t="e">
        <f t="shared" si="168"/>
        <v>#REF!</v>
      </c>
      <c r="Q408" s="409" t="e">
        <f t="shared" si="169"/>
        <v>#REF!</v>
      </c>
      <c r="R408" s="410" t="e">
        <f t="shared" si="170"/>
        <v>#REF!</v>
      </c>
      <c r="S408" s="414" t="e">
        <f t="shared" si="171"/>
        <v>#REF!</v>
      </c>
      <c r="T408" s="408" t="e">
        <f t="shared" si="172"/>
        <v>#REF!</v>
      </c>
      <c r="U408" s="408" t="e">
        <f t="shared" si="173"/>
        <v>#REF!</v>
      </c>
      <c r="V408" s="85">
        <f t="shared" si="175"/>
        <v>44216</v>
      </c>
      <c r="W408" s="298" t="s">
        <v>8</v>
      </c>
      <c r="X408" s="272" t="e">
        <f t="shared" si="179"/>
        <v>#DIV/0!</v>
      </c>
      <c r="Y408" s="277"/>
      <c r="Z408" s="277"/>
      <c r="AA408" s="277"/>
      <c r="AB408" s="279"/>
      <c r="AC408" s="279"/>
      <c r="AD408" s="279"/>
      <c r="AE408" s="279"/>
      <c r="AF408" s="279"/>
      <c r="AG408" s="279"/>
      <c r="AH408" s="279"/>
      <c r="AI408" s="51"/>
      <c r="AJ408" s="51"/>
      <c r="AK408" s="51"/>
      <c r="AL408" s="51"/>
      <c r="AM408" s="170" t="e">
        <f t="shared" si="180"/>
        <v>#DIV/0!</v>
      </c>
      <c r="AN408" s="170" t="e">
        <f t="shared" si="181"/>
        <v>#DIV/0!</v>
      </c>
      <c r="AO408" s="280">
        <f t="shared" si="187"/>
        <v>0</v>
      </c>
      <c r="AP408" s="281">
        <f t="shared" si="187"/>
        <v>0</v>
      </c>
      <c r="AQ408" s="281">
        <f t="shared" si="182"/>
        <v>0</v>
      </c>
      <c r="AR408" s="58">
        <f t="shared" si="176"/>
        <v>44216</v>
      </c>
      <c r="AS408" s="212" t="s">
        <v>235</v>
      </c>
      <c r="AT408" s="282"/>
      <c r="AU408" s="282"/>
      <c r="AV408" s="282"/>
      <c r="AW408" s="282"/>
      <c r="AX408" s="282"/>
      <c r="AY408" s="282"/>
      <c r="AZ408" s="282"/>
      <c r="BA408" s="282"/>
      <c r="BB408" s="282"/>
      <c r="BC408" s="282"/>
      <c r="BD408" s="282"/>
      <c r="BE408" s="282" t="e">
        <f t="shared" si="183"/>
        <v>#DIV/0!</v>
      </c>
      <c r="BF408" s="282" t="e">
        <f t="shared" si="184"/>
        <v>#DIV/0!</v>
      </c>
      <c r="BG408" s="14" t="e">
        <f t="shared" si="185"/>
        <v>#DIV/0!</v>
      </c>
      <c r="BH408" s="14" t="e">
        <f t="shared" si="186"/>
        <v>#DIV/0!</v>
      </c>
    </row>
    <row r="409" spans="1:60" ht="16" x14ac:dyDescent="0.2">
      <c r="A409" s="85">
        <v>44217</v>
      </c>
      <c r="B409" s="85"/>
      <c r="C409" s="212"/>
      <c r="D409" s="212" t="s">
        <v>8</v>
      </c>
      <c r="E409" s="212" t="e">
        <f t="shared" si="178"/>
        <v>#REF!</v>
      </c>
      <c r="F409" s="412" t="e">
        <f>#REF!</f>
        <v>#REF!</v>
      </c>
      <c r="G409" s="412" t="e">
        <f>#REF!</f>
        <v>#REF!</v>
      </c>
      <c r="H409" s="412" t="e">
        <f>#REF!</f>
        <v>#REF!</v>
      </c>
      <c r="I409" s="412"/>
      <c r="J409" s="412"/>
      <c r="K409" s="412"/>
      <c r="L409" s="412"/>
      <c r="M409" s="412"/>
      <c r="N409" s="412"/>
      <c r="O409" s="413"/>
      <c r="P409" s="409" t="e">
        <f t="shared" si="168"/>
        <v>#REF!</v>
      </c>
      <c r="Q409" s="409" t="e">
        <f t="shared" si="169"/>
        <v>#REF!</v>
      </c>
      <c r="R409" s="410" t="e">
        <f t="shared" si="170"/>
        <v>#REF!</v>
      </c>
      <c r="S409" s="414" t="e">
        <f t="shared" si="171"/>
        <v>#REF!</v>
      </c>
      <c r="T409" s="408" t="e">
        <f t="shared" si="172"/>
        <v>#REF!</v>
      </c>
      <c r="U409" s="408" t="e">
        <f t="shared" si="173"/>
        <v>#REF!</v>
      </c>
      <c r="V409" s="85">
        <f t="shared" si="175"/>
        <v>44217</v>
      </c>
      <c r="W409" s="297" t="s">
        <v>8</v>
      </c>
      <c r="X409" s="272" t="e">
        <f t="shared" si="179"/>
        <v>#DIV/0!</v>
      </c>
      <c r="Y409" s="277"/>
      <c r="Z409" s="277"/>
      <c r="AA409" s="277"/>
      <c r="AB409" s="279"/>
      <c r="AC409" s="279"/>
      <c r="AD409" s="279"/>
      <c r="AE409" s="279"/>
      <c r="AF409" s="279"/>
      <c r="AG409" s="279"/>
      <c r="AH409" s="279"/>
      <c r="AI409" s="51"/>
      <c r="AJ409" s="51"/>
      <c r="AK409" s="51"/>
      <c r="AL409" s="51"/>
      <c r="AM409" s="170" t="e">
        <f t="shared" si="180"/>
        <v>#DIV/0!</v>
      </c>
      <c r="AN409" s="170" t="e">
        <f t="shared" si="181"/>
        <v>#DIV/0!</v>
      </c>
      <c r="AO409" s="280">
        <f t="shared" si="187"/>
        <v>0</v>
      </c>
      <c r="AP409" s="281">
        <f t="shared" si="187"/>
        <v>0</v>
      </c>
      <c r="AQ409" s="281">
        <f t="shared" si="182"/>
        <v>0</v>
      </c>
      <c r="AR409" s="58">
        <f t="shared" si="176"/>
        <v>44217</v>
      </c>
      <c r="AS409" s="212" t="s">
        <v>236</v>
      </c>
      <c r="AT409" s="282"/>
      <c r="AU409" s="282"/>
      <c r="AV409" s="282"/>
      <c r="AW409" s="282"/>
      <c r="AX409" s="282"/>
      <c r="AY409" s="282"/>
      <c r="AZ409" s="282"/>
      <c r="BA409" s="282"/>
      <c r="BB409" s="282"/>
      <c r="BC409" s="282"/>
      <c r="BD409" s="282"/>
      <c r="BE409" s="282" t="e">
        <f t="shared" si="183"/>
        <v>#DIV/0!</v>
      </c>
      <c r="BF409" s="282" t="e">
        <f t="shared" si="184"/>
        <v>#DIV/0!</v>
      </c>
      <c r="BG409" s="14" t="e">
        <f t="shared" si="185"/>
        <v>#DIV/0!</v>
      </c>
      <c r="BH409" s="14" t="e">
        <f t="shared" si="186"/>
        <v>#DIV/0!</v>
      </c>
    </row>
    <row r="410" spans="1:60" ht="16" x14ac:dyDescent="0.2">
      <c r="A410" s="85">
        <v>44218</v>
      </c>
      <c r="B410" s="85"/>
      <c r="C410" s="212"/>
      <c r="D410" s="212" t="s">
        <v>8</v>
      </c>
      <c r="E410" s="212" t="e">
        <f t="shared" si="178"/>
        <v>#REF!</v>
      </c>
      <c r="F410" s="412" t="e">
        <f>#REF!</f>
        <v>#REF!</v>
      </c>
      <c r="G410" s="412" t="e">
        <f>#REF!</f>
        <v>#REF!</v>
      </c>
      <c r="H410" s="412" t="e">
        <f>#REF!</f>
        <v>#REF!</v>
      </c>
      <c r="I410" s="412"/>
      <c r="J410" s="412"/>
      <c r="K410" s="412"/>
      <c r="L410" s="412"/>
      <c r="M410" s="412"/>
      <c r="N410" s="412"/>
      <c r="O410" s="413"/>
      <c r="P410" s="409" t="e">
        <f t="shared" si="168"/>
        <v>#REF!</v>
      </c>
      <c r="Q410" s="409" t="e">
        <f t="shared" si="169"/>
        <v>#REF!</v>
      </c>
      <c r="R410" s="410" t="e">
        <f t="shared" si="170"/>
        <v>#REF!</v>
      </c>
      <c r="S410" s="414" t="e">
        <f t="shared" si="171"/>
        <v>#REF!</v>
      </c>
      <c r="T410" s="408" t="e">
        <f t="shared" si="172"/>
        <v>#REF!</v>
      </c>
      <c r="U410" s="408" t="e">
        <f t="shared" si="173"/>
        <v>#REF!</v>
      </c>
      <c r="V410" s="85">
        <f t="shared" si="175"/>
        <v>44218</v>
      </c>
      <c r="W410" s="298" t="s">
        <v>8</v>
      </c>
      <c r="X410" s="272" t="e">
        <f t="shared" si="179"/>
        <v>#DIV/0!</v>
      </c>
      <c r="Y410" s="277"/>
      <c r="Z410" s="277"/>
      <c r="AA410" s="277"/>
      <c r="AB410" s="279"/>
      <c r="AC410" s="279"/>
      <c r="AD410" s="279"/>
      <c r="AE410" s="279"/>
      <c r="AF410" s="279"/>
      <c r="AG410" s="279"/>
      <c r="AH410" s="279"/>
      <c r="AI410" s="51"/>
      <c r="AJ410" s="51"/>
      <c r="AK410" s="51"/>
      <c r="AL410" s="51"/>
      <c r="AM410" s="170" t="e">
        <f t="shared" si="180"/>
        <v>#DIV/0!</v>
      </c>
      <c r="AN410" s="170" t="e">
        <f t="shared" si="181"/>
        <v>#DIV/0!</v>
      </c>
      <c r="AO410" s="280">
        <f t="shared" si="187"/>
        <v>0</v>
      </c>
      <c r="AP410" s="281">
        <f t="shared" si="187"/>
        <v>0</v>
      </c>
      <c r="AQ410" s="281">
        <f t="shared" si="182"/>
        <v>0</v>
      </c>
      <c r="AR410" s="58">
        <f t="shared" si="176"/>
        <v>44218</v>
      </c>
      <c r="AS410" s="212" t="s">
        <v>237</v>
      </c>
      <c r="AT410" s="282"/>
      <c r="AU410" s="282"/>
      <c r="AV410" s="282"/>
      <c r="AW410" s="282"/>
      <c r="AX410" s="282"/>
      <c r="AY410" s="282"/>
      <c r="AZ410" s="282"/>
      <c r="BA410" s="282"/>
      <c r="BB410" s="282"/>
      <c r="BC410" s="282"/>
      <c r="BD410" s="282"/>
      <c r="BE410" s="282" t="e">
        <f t="shared" si="183"/>
        <v>#DIV/0!</v>
      </c>
      <c r="BF410" s="282" t="e">
        <f t="shared" si="184"/>
        <v>#DIV/0!</v>
      </c>
      <c r="BG410" s="14" t="e">
        <f t="shared" si="185"/>
        <v>#DIV/0!</v>
      </c>
      <c r="BH410" s="14" t="e">
        <f t="shared" si="186"/>
        <v>#DIV/0!</v>
      </c>
    </row>
    <row r="411" spans="1:60" ht="16" x14ac:dyDescent="0.2">
      <c r="A411" s="85">
        <v>44219</v>
      </c>
      <c r="B411" s="85"/>
      <c r="C411" s="212"/>
      <c r="D411" s="212" t="s">
        <v>8</v>
      </c>
      <c r="E411" s="212" t="e">
        <f t="shared" si="178"/>
        <v>#REF!</v>
      </c>
      <c r="F411" s="412" t="e">
        <f>#REF!</f>
        <v>#REF!</v>
      </c>
      <c r="G411" s="412" t="e">
        <f>#REF!</f>
        <v>#REF!</v>
      </c>
      <c r="H411" s="412" t="e">
        <f>#REF!</f>
        <v>#REF!</v>
      </c>
      <c r="I411" s="412"/>
      <c r="J411" s="412"/>
      <c r="K411" s="412"/>
      <c r="L411" s="412"/>
      <c r="M411" s="412"/>
      <c r="N411" s="412"/>
      <c r="O411" s="413"/>
      <c r="P411" s="409" t="e">
        <f t="shared" si="168"/>
        <v>#REF!</v>
      </c>
      <c r="Q411" s="409" t="e">
        <f t="shared" si="169"/>
        <v>#REF!</v>
      </c>
      <c r="R411" s="410" t="e">
        <f t="shared" si="170"/>
        <v>#REF!</v>
      </c>
      <c r="S411" s="414" t="e">
        <f t="shared" si="171"/>
        <v>#REF!</v>
      </c>
      <c r="T411" s="408" t="e">
        <f t="shared" si="172"/>
        <v>#REF!</v>
      </c>
      <c r="U411" s="408" t="e">
        <f t="shared" si="173"/>
        <v>#REF!</v>
      </c>
      <c r="V411" s="85">
        <f t="shared" si="175"/>
        <v>44219</v>
      </c>
      <c r="W411" s="297" t="s">
        <v>8</v>
      </c>
      <c r="X411" s="272" t="e">
        <f t="shared" si="179"/>
        <v>#DIV/0!</v>
      </c>
      <c r="Y411" s="277"/>
      <c r="Z411" s="277"/>
      <c r="AA411" s="277"/>
      <c r="AB411" s="279"/>
      <c r="AC411" s="279"/>
      <c r="AD411" s="279"/>
      <c r="AE411" s="279"/>
      <c r="AF411" s="279"/>
      <c r="AG411" s="279"/>
      <c r="AH411" s="279"/>
      <c r="AI411" s="51"/>
      <c r="AJ411" s="51"/>
      <c r="AK411" s="51"/>
      <c r="AL411" s="51"/>
      <c r="AM411" s="170" t="e">
        <f t="shared" si="180"/>
        <v>#DIV/0!</v>
      </c>
      <c r="AN411" s="170" t="e">
        <f t="shared" si="181"/>
        <v>#DIV/0!</v>
      </c>
      <c r="AO411" s="280">
        <f t="shared" si="187"/>
        <v>0</v>
      </c>
      <c r="AP411" s="281">
        <f t="shared" si="187"/>
        <v>0</v>
      </c>
      <c r="AQ411" s="281">
        <f t="shared" si="182"/>
        <v>0</v>
      </c>
      <c r="AR411" s="58">
        <f t="shared" si="176"/>
        <v>44219</v>
      </c>
      <c r="AS411" s="212" t="s">
        <v>238</v>
      </c>
      <c r="AT411" s="282"/>
      <c r="AU411" s="282"/>
      <c r="AV411" s="282"/>
      <c r="AW411" s="282"/>
      <c r="AX411" s="282"/>
      <c r="AY411" s="282"/>
      <c r="AZ411" s="282"/>
      <c r="BA411" s="282"/>
      <c r="BB411" s="282"/>
      <c r="BC411" s="282"/>
      <c r="BD411" s="282"/>
      <c r="BE411" s="282" t="e">
        <f t="shared" si="183"/>
        <v>#DIV/0!</v>
      </c>
      <c r="BF411" s="282" t="e">
        <f t="shared" si="184"/>
        <v>#DIV/0!</v>
      </c>
      <c r="BG411" s="14" t="e">
        <f t="shared" si="185"/>
        <v>#DIV/0!</v>
      </c>
      <c r="BH411" s="14" t="e">
        <f t="shared" si="186"/>
        <v>#DIV/0!</v>
      </c>
    </row>
    <row r="412" spans="1:60" ht="16" x14ac:dyDescent="0.2">
      <c r="A412" s="85">
        <v>44220</v>
      </c>
      <c r="B412" s="85"/>
      <c r="C412" s="212"/>
      <c r="D412" s="212" t="s">
        <v>8</v>
      </c>
      <c r="E412" s="212" t="e">
        <f t="shared" si="178"/>
        <v>#REF!</v>
      </c>
      <c r="F412" s="412" t="e">
        <f>#REF!</f>
        <v>#REF!</v>
      </c>
      <c r="G412" s="412"/>
      <c r="H412" s="412" t="e">
        <f>#REF!</f>
        <v>#REF!</v>
      </c>
      <c r="I412" s="412"/>
      <c r="J412" s="412"/>
      <c r="K412" s="412"/>
      <c r="L412" s="412"/>
      <c r="M412" s="412"/>
      <c r="N412" s="412"/>
      <c r="O412" s="413"/>
      <c r="P412" s="409" t="e">
        <f t="shared" si="168"/>
        <v>#REF!</v>
      </c>
      <c r="Q412" s="409" t="e">
        <f t="shared" si="169"/>
        <v>#REF!</v>
      </c>
      <c r="R412" s="410" t="e">
        <f t="shared" si="170"/>
        <v>#REF!</v>
      </c>
      <c r="S412" s="414" t="e">
        <f t="shared" si="171"/>
        <v>#REF!</v>
      </c>
      <c r="T412" s="408" t="e">
        <f t="shared" si="172"/>
        <v>#REF!</v>
      </c>
      <c r="U412" s="408" t="e">
        <f t="shared" si="173"/>
        <v>#REF!</v>
      </c>
      <c r="V412" s="85">
        <f t="shared" si="175"/>
        <v>44220</v>
      </c>
      <c r="W412" s="297" t="s">
        <v>8</v>
      </c>
      <c r="X412" s="272" t="e">
        <f t="shared" si="179"/>
        <v>#DIV/0!</v>
      </c>
      <c r="Y412" s="277"/>
      <c r="Z412" s="277"/>
      <c r="AA412" s="277"/>
      <c r="AB412" s="279"/>
      <c r="AC412" s="279"/>
      <c r="AD412" s="279"/>
      <c r="AE412" s="279"/>
      <c r="AF412" s="279"/>
      <c r="AG412" s="279"/>
      <c r="AH412" s="279"/>
      <c r="AI412" s="51"/>
      <c r="AJ412" s="51"/>
      <c r="AK412" s="51"/>
      <c r="AL412" s="51"/>
      <c r="AM412" s="170" t="e">
        <f t="shared" si="180"/>
        <v>#DIV/0!</v>
      </c>
      <c r="AN412" s="170" t="e">
        <f t="shared" si="181"/>
        <v>#DIV/0!</v>
      </c>
      <c r="AO412" s="280">
        <f t="shared" si="187"/>
        <v>0</v>
      </c>
      <c r="AP412" s="281">
        <f t="shared" si="187"/>
        <v>0</v>
      </c>
      <c r="AQ412" s="281">
        <f t="shared" si="182"/>
        <v>0</v>
      </c>
      <c r="AR412" s="58">
        <f t="shared" si="176"/>
        <v>44220</v>
      </c>
      <c r="AS412" s="212" t="s">
        <v>239</v>
      </c>
      <c r="AT412" s="282"/>
      <c r="AU412" s="282"/>
      <c r="AV412" s="282"/>
      <c r="AW412" s="282"/>
      <c r="AX412" s="282"/>
      <c r="AY412" s="282"/>
      <c r="AZ412" s="282"/>
      <c r="BA412" s="282"/>
      <c r="BB412" s="282"/>
      <c r="BC412" s="282"/>
      <c r="BD412" s="282"/>
      <c r="BE412" s="282" t="e">
        <f t="shared" si="183"/>
        <v>#DIV/0!</v>
      </c>
      <c r="BF412" s="282" t="e">
        <f t="shared" si="184"/>
        <v>#DIV/0!</v>
      </c>
      <c r="BG412" s="14" t="e">
        <f t="shared" si="185"/>
        <v>#DIV/0!</v>
      </c>
      <c r="BH412" s="14" t="e">
        <f t="shared" si="186"/>
        <v>#DIV/0!</v>
      </c>
    </row>
    <row r="413" spans="1:60" ht="16" x14ac:dyDescent="0.2">
      <c r="A413" s="85">
        <v>44221</v>
      </c>
      <c r="B413" s="85"/>
      <c r="C413" s="212"/>
      <c r="D413" s="212" t="s">
        <v>8</v>
      </c>
      <c r="E413" s="212" t="e">
        <f t="shared" si="178"/>
        <v>#REF!</v>
      </c>
      <c r="F413" s="412" t="e">
        <f>#REF!</f>
        <v>#REF!</v>
      </c>
      <c r="G413" s="412" t="e">
        <f>#REF!</f>
        <v>#REF!</v>
      </c>
      <c r="H413" s="412" t="e">
        <f>#REF!</f>
        <v>#REF!</v>
      </c>
      <c r="I413" s="412"/>
      <c r="J413" s="412"/>
      <c r="K413" s="412"/>
      <c r="L413" s="412"/>
      <c r="M413" s="412"/>
      <c r="N413" s="412"/>
      <c r="O413" s="413"/>
      <c r="P413" s="409" t="e">
        <f t="shared" si="168"/>
        <v>#REF!</v>
      </c>
      <c r="Q413" s="409" t="e">
        <f t="shared" si="169"/>
        <v>#REF!</v>
      </c>
      <c r="R413" s="410" t="e">
        <f t="shared" si="170"/>
        <v>#REF!</v>
      </c>
      <c r="S413" s="414" t="e">
        <f t="shared" si="171"/>
        <v>#REF!</v>
      </c>
      <c r="T413" s="408" t="e">
        <f t="shared" si="172"/>
        <v>#REF!</v>
      </c>
      <c r="U413" s="408" t="e">
        <f t="shared" si="173"/>
        <v>#REF!</v>
      </c>
      <c r="V413" s="85">
        <f t="shared" si="175"/>
        <v>44221</v>
      </c>
      <c r="W413" s="298" t="s">
        <v>8</v>
      </c>
      <c r="X413" s="272" t="e">
        <f t="shared" si="179"/>
        <v>#DIV/0!</v>
      </c>
      <c r="Y413" s="277"/>
      <c r="Z413" s="277"/>
      <c r="AA413" s="277"/>
      <c r="AB413" s="279"/>
      <c r="AC413" s="279"/>
      <c r="AD413" s="279"/>
      <c r="AE413" s="279"/>
      <c r="AF413" s="279"/>
      <c r="AG413" s="279"/>
      <c r="AH413" s="279"/>
      <c r="AI413" s="51"/>
      <c r="AJ413" s="51"/>
      <c r="AK413" s="51"/>
      <c r="AL413" s="51"/>
      <c r="AM413" s="170" t="e">
        <f t="shared" si="180"/>
        <v>#DIV/0!</v>
      </c>
      <c r="AN413" s="170" t="e">
        <f t="shared" si="181"/>
        <v>#DIV/0!</v>
      </c>
      <c r="AO413" s="280">
        <f t="shared" si="187"/>
        <v>0</v>
      </c>
      <c r="AP413" s="281">
        <f t="shared" si="187"/>
        <v>0</v>
      </c>
      <c r="AQ413" s="281">
        <f t="shared" si="182"/>
        <v>0</v>
      </c>
      <c r="AR413" s="58">
        <f t="shared" si="176"/>
        <v>44221</v>
      </c>
      <c r="AS413" s="212" t="s">
        <v>240</v>
      </c>
      <c r="AT413" s="282"/>
      <c r="AU413" s="282"/>
      <c r="AV413" s="282"/>
      <c r="AW413" s="282"/>
      <c r="AX413" s="282"/>
      <c r="AY413" s="282"/>
      <c r="AZ413" s="282"/>
      <c r="BA413" s="282"/>
      <c r="BB413" s="282"/>
      <c r="BC413" s="282"/>
      <c r="BD413" s="282"/>
      <c r="BE413" s="282" t="e">
        <f t="shared" si="183"/>
        <v>#DIV/0!</v>
      </c>
      <c r="BF413" s="282" t="e">
        <f t="shared" si="184"/>
        <v>#DIV/0!</v>
      </c>
      <c r="BG413" s="14" t="e">
        <f t="shared" si="185"/>
        <v>#DIV/0!</v>
      </c>
      <c r="BH413" s="14" t="e">
        <f t="shared" si="186"/>
        <v>#DIV/0!</v>
      </c>
    </row>
    <row r="414" spans="1:60" ht="16" x14ac:dyDescent="0.2">
      <c r="A414" s="85">
        <v>44222</v>
      </c>
      <c r="B414" s="85"/>
      <c r="C414" s="212"/>
      <c r="D414" s="212" t="s">
        <v>8</v>
      </c>
      <c r="E414" s="212" t="e">
        <f t="shared" si="178"/>
        <v>#REF!</v>
      </c>
      <c r="F414" s="412"/>
      <c r="G414" s="412" t="e">
        <f>#REF!</f>
        <v>#REF!</v>
      </c>
      <c r="H414" s="412" t="e">
        <f>#REF!</f>
        <v>#REF!</v>
      </c>
      <c r="I414" s="412"/>
      <c r="J414" s="412"/>
      <c r="K414" s="412"/>
      <c r="L414" s="412"/>
      <c r="M414" s="412"/>
      <c r="N414" s="412"/>
      <c r="O414" s="413"/>
      <c r="P414" s="409" t="e">
        <f t="shared" si="168"/>
        <v>#REF!</v>
      </c>
      <c r="Q414" s="409" t="e">
        <f t="shared" si="169"/>
        <v>#REF!</v>
      </c>
      <c r="R414" s="410" t="e">
        <f t="shared" si="170"/>
        <v>#REF!</v>
      </c>
      <c r="S414" s="414" t="e">
        <f t="shared" si="171"/>
        <v>#REF!</v>
      </c>
      <c r="T414" s="408" t="e">
        <f t="shared" si="172"/>
        <v>#REF!</v>
      </c>
      <c r="U414" s="408" t="e">
        <f t="shared" si="173"/>
        <v>#REF!</v>
      </c>
      <c r="V414" s="85">
        <f t="shared" si="175"/>
        <v>44222</v>
      </c>
      <c r="W414" s="297" t="s">
        <v>8</v>
      </c>
      <c r="X414" s="272" t="e">
        <f t="shared" si="179"/>
        <v>#DIV/0!</v>
      </c>
      <c r="Y414" s="277"/>
      <c r="Z414" s="277"/>
      <c r="AA414" s="277"/>
      <c r="AB414" s="279"/>
      <c r="AC414" s="279"/>
      <c r="AD414" s="279"/>
      <c r="AE414" s="279"/>
      <c r="AF414" s="279"/>
      <c r="AG414" s="279"/>
      <c r="AH414" s="279"/>
      <c r="AI414" s="51"/>
      <c r="AJ414" s="51"/>
      <c r="AK414" s="51"/>
      <c r="AL414" s="51"/>
      <c r="AM414" s="170" t="e">
        <f t="shared" si="180"/>
        <v>#DIV/0!</v>
      </c>
      <c r="AN414" s="170" t="e">
        <f t="shared" si="181"/>
        <v>#DIV/0!</v>
      </c>
      <c r="AO414" s="280">
        <f t="shared" si="187"/>
        <v>0</v>
      </c>
      <c r="AP414" s="281">
        <f t="shared" si="187"/>
        <v>0</v>
      </c>
      <c r="AQ414" s="281">
        <f t="shared" si="182"/>
        <v>0</v>
      </c>
      <c r="AR414" s="58">
        <f t="shared" si="176"/>
        <v>44222</v>
      </c>
      <c r="AS414" s="212" t="s">
        <v>241</v>
      </c>
      <c r="AT414" s="282"/>
      <c r="AU414" s="282"/>
      <c r="AV414" s="282"/>
      <c r="AW414" s="282"/>
      <c r="AX414" s="282"/>
      <c r="AY414" s="282"/>
      <c r="AZ414" s="282"/>
      <c r="BA414" s="282"/>
      <c r="BB414" s="282"/>
      <c r="BC414" s="282"/>
      <c r="BD414" s="282"/>
      <c r="BE414" s="282" t="e">
        <f t="shared" si="183"/>
        <v>#DIV/0!</v>
      </c>
      <c r="BF414" s="282" t="e">
        <f t="shared" si="184"/>
        <v>#DIV/0!</v>
      </c>
      <c r="BG414" s="14" t="e">
        <f t="shared" si="185"/>
        <v>#DIV/0!</v>
      </c>
      <c r="BH414" s="14" t="e">
        <f t="shared" si="186"/>
        <v>#DIV/0!</v>
      </c>
    </row>
    <row r="415" spans="1:60" ht="16" x14ac:dyDescent="0.2">
      <c r="A415" s="85">
        <v>44223</v>
      </c>
      <c r="B415" s="85"/>
      <c r="C415" s="212"/>
      <c r="D415" s="212" t="s">
        <v>8</v>
      </c>
      <c r="E415" s="212" t="e">
        <f t="shared" si="178"/>
        <v>#DIV/0!</v>
      </c>
      <c r="F415" s="412"/>
      <c r="G415" s="412"/>
      <c r="H415" s="412"/>
      <c r="I415" s="412"/>
      <c r="J415" s="412"/>
      <c r="K415" s="412"/>
      <c r="L415" s="412"/>
      <c r="M415" s="412"/>
      <c r="N415" s="412"/>
      <c r="O415" s="413"/>
      <c r="P415" s="409" t="e">
        <f t="shared" si="168"/>
        <v>#DIV/0!</v>
      </c>
      <c r="Q415" s="409" t="e">
        <f t="shared" si="169"/>
        <v>#DIV/0!</v>
      </c>
      <c r="R415" s="410" t="e">
        <f t="shared" si="170"/>
        <v>#DIV/0!</v>
      </c>
      <c r="S415" s="414" t="e">
        <f t="shared" si="171"/>
        <v>#DIV/0!</v>
      </c>
      <c r="T415" s="408" t="e">
        <f t="shared" si="172"/>
        <v>#DIV/0!</v>
      </c>
      <c r="U415" s="408" t="e">
        <f t="shared" si="173"/>
        <v>#DIV/0!</v>
      </c>
      <c r="V415" s="85">
        <f t="shared" si="175"/>
        <v>44223</v>
      </c>
      <c r="W415" s="298" t="s">
        <v>8</v>
      </c>
      <c r="X415" s="272" t="e">
        <f t="shared" si="179"/>
        <v>#DIV/0!</v>
      </c>
      <c r="Y415" s="277"/>
      <c r="Z415" s="277"/>
      <c r="AA415" s="277"/>
      <c r="AB415" s="279"/>
      <c r="AC415" s="279"/>
      <c r="AD415" s="279"/>
      <c r="AE415" s="279"/>
      <c r="AF415" s="279"/>
      <c r="AG415" s="279"/>
      <c r="AH415" s="279"/>
      <c r="AI415" s="51"/>
      <c r="AJ415" s="51"/>
      <c r="AK415" s="51"/>
      <c r="AL415" s="51"/>
      <c r="AM415" s="170" t="e">
        <f t="shared" si="180"/>
        <v>#DIV/0!</v>
      </c>
      <c r="AN415" s="170" t="e">
        <f t="shared" si="181"/>
        <v>#DIV/0!</v>
      </c>
      <c r="AO415" s="280">
        <f t="shared" si="187"/>
        <v>0</v>
      </c>
      <c r="AP415" s="281">
        <f t="shared" si="187"/>
        <v>0</v>
      </c>
      <c r="AQ415" s="281">
        <f t="shared" si="182"/>
        <v>0</v>
      </c>
      <c r="AR415" s="58">
        <f t="shared" si="176"/>
        <v>44223</v>
      </c>
      <c r="AS415" s="212" t="s">
        <v>242</v>
      </c>
      <c r="AT415" s="282"/>
      <c r="AU415" s="282"/>
      <c r="AV415" s="282"/>
      <c r="AW415" s="282"/>
      <c r="AX415" s="282"/>
      <c r="AY415" s="282"/>
      <c r="AZ415" s="282"/>
      <c r="BA415" s="282"/>
      <c r="BB415" s="282"/>
      <c r="BC415" s="282"/>
      <c r="BD415" s="282"/>
      <c r="BE415" s="282" t="e">
        <f t="shared" si="183"/>
        <v>#DIV/0!</v>
      </c>
      <c r="BF415" s="282" t="e">
        <f t="shared" si="184"/>
        <v>#DIV/0!</v>
      </c>
      <c r="BG415" s="14" t="e">
        <f t="shared" si="185"/>
        <v>#DIV/0!</v>
      </c>
      <c r="BH415" s="14" t="e">
        <f t="shared" si="186"/>
        <v>#DIV/0!</v>
      </c>
    </row>
    <row r="416" spans="1:60" ht="16" x14ac:dyDescent="0.2">
      <c r="A416" s="85">
        <v>44224</v>
      </c>
      <c r="B416" s="85"/>
      <c r="C416" s="212"/>
      <c r="D416" s="212" t="s">
        <v>8</v>
      </c>
      <c r="E416" s="212" t="e">
        <f t="shared" si="178"/>
        <v>#DIV/0!</v>
      </c>
      <c r="F416" s="412"/>
      <c r="G416" s="412"/>
      <c r="H416" s="412"/>
      <c r="I416" s="412"/>
      <c r="J416" s="412"/>
      <c r="K416" s="412"/>
      <c r="L416" s="412"/>
      <c r="M416" s="412"/>
      <c r="N416" s="412"/>
      <c r="O416" s="413"/>
      <c r="P416" s="409" t="e">
        <f t="shared" si="168"/>
        <v>#DIV/0!</v>
      </c>
      <c r="Q416" s="409" t="e">
        <f t="shared" si="169"/>
        <v>#DIV/0!</v>
      </c>
      <c r="R416" s="410" t="e">
        <f t="shared" si="170"/>
        <v>#DIV/0!</v>
      </c>
      <c r="S416" s="414" t="e">
        <f t="shared" si="171"/>
        <v>#DIV/0!</v>
      </c>
      <c r="T416" s="408" t="e">
        <f t="shared" si="172"/>
        <v>#DIV/0!</v>
      </c>
      <c r="U416" s="408" t="e">
        <f t="shared" si="173"/>
        <v>#DIV/0!</v>
      </c>
      <c r="V416" s="85">
        <f t="shared" si="175"/>
        <v>44224</v>
      </c>
      <c r="W416" s="297" t="s">
        <v>8</v>
      </c>
      <c r="X416" s="272" t="e">
        <f t="shared" si="179"/>
        <v>#DIV/0!</v>
      </c>
      <c r="Y416" s="277"/>
      <c r="Z416" s="277"/>
      <c r="AA416" s="277"/>
      <c r="AB416" s="279"/>
      <c r="AC416" s="279"/>
      <c r="AD416" s="279"/>
      <c r="AE416" s="279"/>
      <c r="AF416" s="279"/>
      <c r="AG416" s="279"/>
      <c r="AH416" s="279"/>
      <c r="AI416" s="51"/>
      <c r="AJ416" s="51"/>
      <c r="AK416" s="51"/>
      <c r="AL416" s="51"/>
      <c r="AM416" s="170" t="e">
        <f t="shared" si="180"/>
        <v>#DIV/0!</v>
      </c>
      <c r="AN416" s="170" t="e">
        <f t="shared" si="181"/>
        <v>#DIV/0!</v>
      </c>
      <c r="AO416" s="280">
        <f t="shared" si="187"/>
        <v>0</v>
      </c>
      <c r="AP416" s="281">
        <f t="shared" si="187"/>
        <v>0</v>
      </c>
      <c r="AQ416" s="281">
        <f t="shared" si="182"/>
        <v>0</v>
      </c>
      <c r="AR416" s="58">
        <f t="shared" si="176"/>
        <v>44224</v>
      </c>
      <c r="AS416" s="212" t="s">
        <v>243</v>
      </c>
      <c r="AT416" s="282"/>
      <c r="AU416" s="282"/>
      <c r="AV416" s="282"/>
      <c r="AW416" s="282"/>
      <c r="AX416" s="282"/>
      <c r="AY416" s="282"/>
      <c r="AZ416" s="282"/>
      <c r="BA416" s="282"/>
      <c r="BB416" s="282"/>
      <c r="BC416" s="282"/>
      <c r="BD416" s="282"/>
      <c r="BE416" s="282" t="e">
        <f t="shared" si="183"/>
        <v>#DIV/0!</v>
      </c>
      <c r="BF416" s="282" t="e">
        <f t="shared" si="184"/>
        <v>#DIV/0!</v>
      </c>
      <c r="BG416" s="14" t="e">
        <f t="shared" si="185"/>
        <v>#DIV/0!</v>
      </c>
      <c r="BH416" s="14" t="e">
        <f t="shared" si="186"/>
        <v>#DIV/0!</v>
      </c>
    </row>
    <row r="417" spans="1:60" ht="16" hidden="1" x14ac:dyDescent="0.2">
      <c r="A417" s="85">
        <v>44225</v>
      </c>
      <c r="B417" s="85"/>
      <c r="C417" s="212"/>
      <c r="D417" s="212" t="s">
        <v>8</v>
      </c>
      <c r="E417" s="212" t="e">
        <f t="shared" si="178"/>
        <v>#DIV/0!</v>
      </c>
      <c r="F417" s="412"/>
      <c r="G417" s="412"/>
      <c r="H417" s="412"/>
      <c r="I417" s="412"/>
      <c r="J417" s="412"/>
      <c r="K417" s="412"/>
      <c r="L417" s="412"/>
      <c r="M417" s="412"/>
      <c r="N417" s="412"/>
      <c r="O417" s="413"/>
      <c r="P417" s="409" t="e">
        <f t="shared" si="168"/>
        <v>#DIV/0!</v>
      </c>
      <c r="Q417" s="409" t="e">
        <f t="shared" si="169"/>
        <v>#DIV/0!</v>
      </c>
      <c r="R417" s="410" t="e">
        <f t="shared" si="170"/>
        <v>#DIV/0!</v>
      </c>
      <c r="S417" s="414" t="e">
        <f t="shared" si="171"/>
        <v>#DIV/0!</v>
      </c>
      <c r="T417" s="408" t="e">
        <f t="shared" si="172"/>
        <v>#DIV/0!</v>
      </c>
      <c r="U417" s="408" t="e">
        <f t="shared" si="173"/>
        <v>#DIV/0!</v>
      </c>
      <c r="V417" s="85">
        <f t="shared" si="175"/>
        <v>44225</v>
      </c>
      <c r="W417" s="297" t="s">
        <v>8</v>
      </c>
      <c r="X417" s="272" t="e">
        <f t="shared" si="179"/>
        <v>#DIV/0!</v>
      </c>
      <c r="Y417" s="277"/>
      <c r="Z417" s="277"/>
      <c r="AA417" s="277"/>
      <c r="AB417" s="279"/>
      <c r="AC417" s="279"/>
      <c r="AD417" s="279"/>
      <c r="AE417" s="279"/>
      <c r="AF417" s="279"/>
      <c r="AG417" s="279"/>
      <c r="AH417" s="279"/>
      <c r="AI417" s="51"/>
      <c r="AJ417" s="51"/>
      <c r="AK417" s="51"/>
      <c r="AL417" s="51"/>
      <c r="AM417" s="170" t="e">
        <f t="shared" si="180"/>
        <v>#DIV/0!</v>
      </c>
      <c r="AN417" s="170" t="e">
        <f t="shared" si="181"/>
        <v>#DIV/0!</v>
      </c>
      <c r="AO417" s="280">
        <f t="shared" si="187"/>
        <v>0</v>
      </c>
      <c r="AP417" s="281">
        <f t="shared" si="187"/>
        <v>0</v>
      </c>
      <c r="AQ417" s="281">
        <f t="shared" si="182"/>
        <v>0</v>
      </c>
      <c r="AR417" s="58">
        <f t="shared" si="176"/>
        <v>44225</v>
      </c>
      <c r="AS417" s="212" t="s">
        <v>244</v>
      </c>
      <c r="AT417" s="282"/>
      <c r="AU417" s="282"/>
      <c r="AV417" s="282"/>
      <c r="AW417" s="282"/>
      <c r="AX417" s="282"/>
      <c r="AY417" s="282"/>
      <c r="AZ417" s="282"/>
      <c r="BA417" s="282"/>
      <c r="BB417" s="282"/>
      <c r="BC417" s="282"/>
      <c r="BD417" s="282"/>
      <c r="BE417" s="282" t="e">
        <f t="shared" si="183"/>
        <v>#DIV/0!</v>
      </c>
      <c r="BF417" s="282" t="e">
        <f t="shared" si="184"/>
        <v>#DIV/0!</v>
      </c>
      <c r="BG417" s="14" t="e">
        <f t="shared" si="185"/>
        <v>#DIV/0!</v>
      </c>
      <c r="BH417" s="14" t="e">
        <f t="shared" si="186"/>
        <v>#DIV/0!</v>
      </c>
    </row>
    <row r="418" spans="1:60" ht="16" hidden="1" x14ac:dyDescent="0.2">
      <c r="A418" s="85">
        <v>44226</v>
      </c>
      <c r="B418" s="85"/>
      <c r="C418" s="212"/>
      <c r="D418" s="212" t="s">
        <v>8</v>
      </c>
      <c r="E418" s="212" t="e">
        <f t="shared" si="178"/>
        <v>#DIV/0!</v>
      </c>
      <c r="F418" s="412"/>
      <c r="G418" s="412"/>
      <c r="H418" s="412"/>
      <c r="I418" s="412"/>
      <c r="J418" s="412"/>
      <c r="K418" s="412"/>
      <c r="L418" s="412"/>
      <c r="M418" s="412"/>
      <c r="N418" s="412"/>
      <c r="O418" s="413"/>
      <c r="P418" s="409" t="e">
        <f t="shared" si="168"/>
        <v>#DIV/0!</v>
      </c>
      <c r="Q418" s="409" t="e">
        <f t="shared" si="169"/>
        <v>#DIV/0!</v>
      </c>
      <c r="R418" s="410" t="e">
        <f t="shared" si="170"/>
        <v>#DIV/0!</v>
      </c>
      <c r="S418" s="414" t="e">
        <f t="shared" si="171"/>
        <v>#DIV/0!</v>
      </c>
      <c r="T418" s="408" t="e">
        <f t="shared" si="172"/>
        <v>#DIV/0!</v>
      </c>
      <c r="U418" s="408" t="e">
        <f t="shared" si="173"/>
        <v>#DIV/0!</v>
      </c>
      <c r="V418" s="85">
        <f t="shared" si="175"/>
        <v>44226</v>
      </c>
      <c r="W418" s="298" t="s">
        <v>8</v>
      </c>
      <c r="X418" s="272" t="e">
        <f t="shared" si="179"/>
        <v>#DIV/0!</v>
      </c>
      <c r="Y418" s="277"/>
      <c r="Z418" s="277"/>
      <c r="AA418" s="277"/>
      <c r="AB418" s="279"/>
      <c r="AC418" s="279"/>
      <c r="AD418" s="279"/>
      <c r="AE418" s="279"/>
      <c r="AF418" s="279"/>
      <c r="AG418" s="279"/>
      <c r="AH418" s="279"/>
      <c r="AI418" s="51"/>
      <c r="AJ418" s="51"/>
      <c r="AK418" s="51"/>
      <c r="AL418" s="51"/>
      <c r="AM418" s="170" t="e">
        <f t="shared" si="180"/>
        <v>#DIV/0!</v>
      </c>
      <c r="AN418" s="170" t="e">
        <f t="shared" si="181"/>
        <v>#DIV/0!</v>
      </c>
      <c r="AO418" s="280">
        <f t="shared" si="187"/>
        <v>0</v>
      </c>
      <c r="AP418" s="281">
        <f t="shared" si="187"/>
        <v>0</v>
      </c>
      <c r="AQ418" s="281">
        <f t="shared" si="182"/>
        <v>0</v>
      </c>
      <c r="AR418" s="58">
        <f t="shared" si="176"/>
        <v>44226</v>
      </c>
      <c r="AS418" s="212" t="s">
        <v>245</v>
      </c>
      <c r="AT418" s="282"/>
      <c r="AU418" s="282"/>
      <c r="AV418" s="282"/>
      <c r="AW418" s="282"/>
      <c r="AX418" s="282"/>
      <c r="AY418" s="282"/>
      <c r="AZ418" s="282"/>
      <c r="BA418" s="282"/>
      <c r="BB418" s="282"/>
      <c r="BC418" s="282"/>
      <c r="BD418" s="282"/>
      <c r="BE418" s="282" t="e">
        <f t="shared" si="183"/>
        <v>#DIV/0!</v>
      </c>
      <c r="BF418" s="282" t="e">
        <f t="shared" si="184"/>
        <v>#DIV/0!</v>
      </c>
      <c r="BG418" s="14" t="e">
        <f t="shared" si="185"/>
        <v>#DIV/0!</v>
      </c>
      <c r="BH418" s="14" t="e">
        <f t="shared" si="186"/>
        <v>#DIV/0!</v>
      </c>
    </row>
    <row r="419" spans="1:60" ht="16" hidden="1" x14ac:dyDescent="0.2">
      <c r="A419" s="85">
        <v>44227</v>
      </c>
      <c r="B419" s="85"/>
      <c r="C419" s="212"/>
      <c r="D419" s="212" t="s">
        <v>8</v>
      </c>
      <c r="E419" s="212" t="e">
        <f t="shared" si="178"/>
        <v>#DIV/0!</v>
      </c>
      <c r="F419" s="412"/>
      <c r="G419" s="412"/>
      <c r="H419" s="412"/>
      <c r="I419" s="412"/>
      <c r="J419" s="412"/>
      <c r="K419" s="412"/>
      <c r="L419" s="412"/>
      <c r="M419" s="412"/>
      <c r="N419" s="412"/>
      <c r="O419" s="413"/>
      <c r="P419" s="409" t="e">
        <f t="shared" si="168"/>
        <v>#DIV/0!</v>
      </c>
      <c r="Q419" s="409" t="e">
        <f t="shared" si="169"/>
        <v>#DIV/0!</v>
      </c>
      <c r="R419" s="410" t="e">
        <f t="shared" si="170"/>
        <v>#DIV/0!</v>
      </c>
      <c r="S419" s="414" t="e">
        <f t="shared" si="171"/>
        <v>#DIV/0!</v>
      </c>
      <c r="T419" s="408" t="e">
        <f t="shared" si="172"/>
        <v>#DIV/0!</v>
      </c>
      <c r="U419" s="408" t="e">
        <f t="shared" si="173"/>
        <v>#DIV/0!</v>
      </c>
      <c r="V419" s="85">
        <f t="shared" si="175"/>
        <v>44227</v>
      </c>
      <c r="W419" s="297" t="s">
        <v>8</v>
      </c>
      <c r="X419" s="272" t="e">
        <f t="shared" si="179"/>
        <v>#DIV/0!</v>
      </c>
      <c r="Y419" s="277"/>
      <c r="Z419" s="277"/>
      <c r="AA419" s="277"/>
      <c r="AB419" s="279"/>
      <c r="AC419" s="279"/>
      <c r="AD419" s="279"/>
      <c r="AE419" s="279"/>
      <c r="AF419" s="279"/>
      <c r="AG419" s="279"/>
      <c r="AH419" s="279"/>
      <c r="AI419" s="51"/>
      <c r="AJ419" s="51"/>
      <c r="AK419" s="51"/>
      <c r="AL419" s="51"/>
      <c r="AM419" s="170" t="e">
        <f t="shared" si="180"/>
        <v>#DIV/0!</v>
      </c>
      <c r="AN419" s="170" t="e">
        <f t="shared" si="181"/>
        <v>#DIV/0!</v>
      </c>
      <c r="AO419" s="280">
        <f t="shared" si="187"/>
        <v>0</v>
      </c>
      <c r="AP419" s="281">
        <f t="shared" si="187"/>
        <v>0</v>
      </c>
      <c r="AQ419" s="281">
        <f t="shared" si="182"/>
        <v>0</v>
      </c>
      <c r="AR419" s="58">
        <f t="shared" si="176"/>
        <v>44227</v>
      </c>
      <c r="AS419" s="212" t="s">
        <v>246</v>
      </c>
      <c r="AT419" s="282"/>
      <c r="AU419" s="282"/>
      <c r="AV419" s="282"/>
      <c r="AW419" s="282"/>
      <c r="AX419" s="282"/>
      <c r="AY419" s="282"/>
      <c r="AZ419" s="282"/>
      <c r="BA419" s="282"/>
      <c r="BB419" s="282"/>
      <c r="BC419" s="282"/>
      <c r="BD419" s="282"/>
      <c r="BE419" s="282" t="e">
        <f t="shared" si="183"/>
        <v>#DIV/0!</v>
      </c>
      <c r="BF419" s="282" t="e">
        <f t="shared" si="184"/>
        <v>#DIV/0!</v>
      </c>
      <c r="BG419" s="14" t="e">
        <f t="shared" si="185"/>
        <v>#DIV/0!</v>
      </c>
      <c r="BH419" s="14" t="e">
        <f t="shared" si="186"/>
        <v>#DIV/0!</v>
      </c>
    </row>
    <row r="420" spans="1:60" ht="16" hidden="1" x14ac:dyDescent="0.2">
      <c r="A420" s="85">
        <v>44228</v>
      </c>
      <c r="B420" s="85"/>
      <c r="C420" s="212"/>
      <c r="D420" s="212" t="s">
        <v>8</v>
      </c>
      <c r="E420" s="212" t="e">
        <f t="shared" si="178"/>
        <v>#DIV/0!</v>
      </c>
      <c r="F420" s="412"/>
      <c r="G420" s="412"/>
      <c r="H420" s="412"/>
      <c r="I420" s="412"/>
      <c r="J420" s="412"/>
      <c r="K420" s="412"/>
      <c r="L420" s="412"/>
      <c r="M420" s="412"/>
      <c r="N420" s="412"/>
      <c r="O420" s="413"/>
      <c r="P420" s="409" t="e">
        <f t="shared" si="168"/>
        <v>#DIV/0!</v>
      </c>
      <c r="Q420" s="409" t="e">
        <f t="shared" si="169"/>
        <v>#DIV/0!</v>
      </c>
      <c r="R420" s="410" t="e">
        <f t="shared" si="170"/>
        <v>#DIV/0!</v>
      </c>
      <c r="S420" s="414" t="e">
        <f t="shared" si="171"/>
        <v>#DIV/0!</v>
      </c>
      <c r="T420" s="408" t="e">
        <f t="shared" si="172"/>
        <v>#DIV/0!</v>
      </c>
      <c r="U420" s="408" t="e">
        <f t="shared" si="173"/>
        <v>#DIV/0!</v>
      </c>
      <c r="V420" s="85">
        <f t="shared" si="175"/>
        <v>44228</v>
      </c>
      <c r="W420" s="298" t="s">
        <v>8</v>
      </c>
      <c r="X420" s="272" t="e">
        <f t="shared" si="179"/>
        <v>#DIV/0!</v>
      </c>
      <c r="Y420" s="277"/>
      <c r="Z420" s="277"/>
      <c r="AA420" s="277"/>
      <c r="AB420" s="279"/>
      <c r="AC420" s="279"/>
      <c r="AD420" s="279"/>
      <c r="AE420" s="279"/>
      <c r="AF420" s="279"/>
      <c r="AG420" s="279"/>
      <c r="AH420" s="279"/>
      <c r="AI420" s="51"/>
      <c r="AJ420" s="51"/>
      <c r="AK420" s="51"/>
      <c r="AL420" s="51"/>
      <c r="AM420" s="170" t="e">
        <f t="shared" si="180"/>
        <v>#DIV/0!</v>
      </c>
      <c r="AN420" s="170" t="e">
        <f t="shared" si="181"/>
        <v>#DIV/0!</v>
      </c>
      <c r="AO420" s="280">
        <f t="shared" si="187"/>
        <v>0</v>
      </c>
      <c r="AP420" s="281">
        <f t="shared" si="187"/>
        <v>0</v>
      </c>
      <c r="AQ420" s="281">
        <f t="shared" si="182"/>
        <v>0</v>
      </c>
      <c r="AR420" s="58">
        <f t="shared" si="176"/>
        <v>44228</v>
      </c>
      <c r="AS420" s="212" t="s">
        <v>247</v>
      </c>
      <c r="AT420" s="282"/>
      <c r="AU420" s="282"/>
      <c r="AV420" s="282"/>
      <c r="AW420" s="282"/>
      <c r="AX420" s="282"/>
      <c r="AY420" s="282"/>
      <c r="AZ420" s="282"/>
      <c r="BA420" s="282"/>
      <c r="BB420" s="282"/>
      <c r="BC420" s="282"/>
      <c r="BD420" s="282"/>
      <c r="BE420" s="282" t="e">
        <f t="shared" si="183"/>
        <v>#DIV/0!</v>
      </c>
      <c r="BF420" s="282" t="e">
        <f t="shared" si="184"/>
        <v>#DIV/0!</v>
      </c>
      <c r="BG420" s="14" t="e">
        <f t="shared" si="185"/>
        <v>#DIV/0!</v>
      </c>
      <c r="BH420" s="14" t="e">
        <f t="shared" si="186"/>
        <v>#DIV/0!</v>
      </c>
    </row>
    <row r="421" spans="1:60" ht="16" hidden="1" x14ac:dyDescent="0.2">
      <c r="A421" s="85">
        <v>44229</v>
      </c>
      <c r="B421" s="85"/>
      <c r="C421" s="212"/>
      <c r="D421" s="212" t="s">
        <v>8</v>
      </c>
      <c r="E421" s="212" t="e">
        <f t="shared" si="178"/>
        <v>#DIV/0!</v>
      </c>
      <c r="F421" s="412"/>
      <c r="G421" s="412"/>
      <c r="H421" s="412"/>
      <c r="I421" s="412"/>
      <c r="J421" s="412"/>
      <c r="K421" s="412"/>
      <c r="L421" s="412"/>
      <c r="M421" s="412"/>
      <c r="N421" s="412"/>
      <c r="O421" s="413"/>
      <c r="P421" s="409" t="e">
        <f t="shared" si="168"/>
        <v>#DIV/0!</v>
      </c>
      <c r="Q421" s="409" t="e">
        <f t="shared" si="169"/>
        <v>#DIV/0!</v>
      </c>
      <c r="R421" s="410" t="e">
        <f t="shared" si="170"/>
        <v>#DIV/0!</v>
      </c>
      <c r="S421" s="414" t="e">
        <f t="shared" si="171"/>
        <v>#DIV/0!</v>
      </c>
      <c r="T421" s="408" t="e">
        <f t="shared" si="172"/>
        <v>#DIV/0!</v>
      </c>
      <c r="U421" s="408" t="e">
        <f t="shared" si="173"/>
        <v>#DIV/0!</v>
      </c>
      <c r="V421" s="85">
        <f t="shared" si="175"/>
        <v>44229</v>
      </c>
      <c r="W421" s="297" t="s">
        <v>8</v>
      </c>
      <c r="X421" s="272" t="e">
        <f t="shared" si="179"/>
        <v>#DIV/0!</v>
      </c>
      <c r="Y421" s="277"/>
      <c r="Z421" s="277"/>
      <c r="AA421" s="277"/>
      <c r="AB421" s="279"/>
      <c r="AC421" s="279"/>
      <c r="AD421" s="279"/>
      <c r="AE421" s="279"/>
      <c r="AF421" s="279"/>
      <c r="AG421" s="279"/>
      <c r="AH421" s="279"/>
      <c r="AI421" s="51"/>
      <c r="AJ421" s="51"/>
      <c r="AK421" s="51"/>
      <c r="AL421" s="51"/>
      <c r="AM421" s="170" t="e">
        <f t="shared" si="180"/>
        <v>#DIV/0!</v>
      </c>
      <c r="AN421" s="170" t="e">
        <f t="shared" si="181"/>
        <v>#DIV/0!</v>
      </c>
      <c r="AO421" s="280">
        <f t="shared" si="187"/>
        <v>0</v>
      </c>
      <c r="AP421" s="281">
        <f t="shared" si="187"/>
        <v>0</v>
      </c>
      <c r="AQ421" s="281">
        <f t="shared" si="182"/>
        <v>0</v>
      </c>
      <c r="AR421" s="58">
        <f t="shared" si="176"/>
        <v>44229</v>
      </c>
      <c r="AS421" s="212" t="s">
        <v>248</v>
      </c>
      <c r="AT421" s="282"/>
      <c r="AU421" s="282"/>
      <c r="AV421" s="282"/>
      <c r="AW421" s="282"/>
      <c r="AX421" s="282"/>
      <c r="AY421" s="282"/>
      <c r="AZ421" s="282"/>
      <c r="BA421" s="282"/>
      <c r="BB421" s="282"/>
      <c r="BC421" s="282"/>
      <c r="BD421" s="282"/>
      <c r="BE421" s="282" t="e">
        <f t="shared" si="183"/>
        <v>#DIV/0!</v>
      </c>
      <c r="BF421" s="282" t="e">
        <f t="shared" si="184"/>
        <v>#DIV/0!</v>
      </c>
      <c r="BG421" s="14" t="e">
        <f t="shared" si="185"/>
        <v>#DIV/0!</v>
      </c>
      <c r="BH421" s="14" t="e">
        <f t="shared" si="186"/>
        <v>#DIV/0!</v>
      </c>
    </row>
    <row r="422" spans="1:60" ht="16" hidden="1" x14ac:dyDescent="0.2">
      <c r="A422" s="85">
        <v>44230</v>
      </c>
      <c r="B422" s="85"/>
      <c r="C422" s="212"/>
      <c r="D422" s="212" t="s">
        <v>8</v>
      </c>
      <c r="E422" s="212" t="e">
        <f t="shared" si="178"/>
        <v>#DIV/0!</v>
      </c>
      <c r="F422" s="412"/>
      <c r="G422" s="412"/>
      <c r="H422" s="412"/>
      <c r="I422" s="412"/>
      <c r="J422" s="412"/>
      <c r="K422" s="412"/>
      <c r="L422" s="412"/>
      <c r="M422" s="412"/>
      <c r="N422" s="412"/>
      <c r="O422" s="413"/>
      <c r="P422" s="409" t="e">
        <f t="shared" ref="P422:P485" si="188">AVERAGE(F422:O422)</f>
        <v>#DIV/0!</v>
      </c>
      <c r="Q422" s="409" t="e">
        <f t="shared" ref="Q422:Q485" si="189">STDEV(F422:O422)</f>
        <v>#DIV/0!</v>
      </c>
      <c r="R422" s="410" t="e">
        <f t="shared" ref="R422:R485" si="190">P422*1000</f>
        <v>#DIV/0!</v>
      </c>
      <c r="S422" s="414" t="e">
        <f t="shared" ref="S422:S485" si="191">Q422*1000</f>
        <v>#DIV/0!</v>
      </c>
      <c r="T422" s="408" t="e">
        <f t="shared" ref="T422:T485" si="192">P422*1.3646</f>
        <v>#DIV/0!</v>
      </c>
      <c r="U422" s="408" t="e">
        <f t="shared" ref="U422:U485" si="193">Q422*1.3646</f>
        <v>#DIV/0!</v>
      </c>
      <c r="V422" s="85">
        <f t="shared" si="175"/>
        <v>44230</v>
      </c>
      <c r="W422" s="297" t="s">
        <v>8</v>
      </c>
      <c r="X422" s="272" t="e">
        <f t="shared" si="179"/>
        <v>#DIV/0!</v>
      </c>
      <c r="Y422" s="277"/>
      <c r="Z422" s="277"/>
      <c r="AA422" s="277"/>
      <c r="AB422" s="279"/>
      <c r="AC422" s="279"/>
      <c r="AD422" s="279"/>
      <c r="AE422" s="279"/>
      <c r="AF422" s="279"/>
      <c r="AG422" s="279"/>
      <c r="AH422" s="279"/>
      <c r="AI422" s="51"/>
      <c r="AJ422" s="51"/>
      <c r="AK422" s="51"/>
      <c r="AL422" s="51"/>
      <c r="AM422" s="170" t="e">
        <f t="shared" si="180"/>
        <v>#DIV/0!</v>
      </c>
      <c r="AN422" s="170" t="e">
        <f t="shared" si="181"/>
        <v>#DIV/0!</v>
      </c>
      <c r="AO422" s="280">
        <f t="shared" si="187"/>
        <v>0</v>
      </c>
      <c r="AP422" s="281">
        <f t="shared" si="187"/>
        <v>0</v>
      </c>
      <c r="AQ422" s="281">
        <f t="shared" si="182"/>
        <v>0</v>
      </c>
      <c r="AR422" s="58">
        <f t="shared" si="176"/>
        <v>44230</v>
      </c>
      <c r="AS422" s="212" t="s">
        <v>249</v>
      </c>
      <c r="AT422" s="282"/>
      <c r="AU422" s="282"/>
      <c r="AV422" s="282"/>
      <c r="AW422" s="282"/>
      <c r="AX422" s="282"/>
      <c r="AY422" s="282"/>
      <c r="AZ422" s="282"/>
      <c r="BA422" s="282"/>
      <c r="BB422" s="282"/>
      <c r="BC422" s="282"/>
      <c r="BD422" s="282"/>
      <c r="BE422" s="282" t="e">
        <f t="shared" si="183"/>
        <v>#DIV/0!</v>
      </c>
      <c r="BF422" s="282" t="e">
        <f t="shared" si="184"/>
        <v>#DIV/0!</v>
      </c>
      <c r="BG422" s="14" t="e">
        <f t="shared" si="185"/>
        <v>#DIV/0!</v>
      </c>
      <c r="BH422" s="14" t="e">
        <f t="shared" si="186"/>
        <v>#DIV/0!</v>
      </c>
    </row>
    <row r="423" spans="1:60" ht="16" hidden="1" x14ac:dyDescent="0.2">
      <c r="A423" s="85">
        <v>44231</v>
      </c>
      <c r="B423" s="85"/>
      <c r="C423" s="212"/>
      <c r="D423" s="212" t="s">
        <v>8</v>
      </c>
      <c r="E423" s="212" t="e">
        <f t="shared" si="178"/>
        <v>#DIV/0!</v>
      </c>
      <c r="F423" s="412"/>
      <c r="G423" s="412"/>
      <c r="H423" s="412"/>
      <c r="I423" s="412"/>
      <c r="J423" s="412"/>
      <c r="K423" s="412"/>
      <c r="L423" s="412"/>
      <c r="M423" s="412"/>
      <c r="N423" s="412"/>
      <c r="O423" s="413"/>
      <c r="P423" s="409" t="e">
        <f t="shared" si="188"/>
        <v>#DIV/0!</v>
      </c>
      <c r="Q423" s="409" t="e">
        <f t="shared" si="189"/>
        <v>#DIV/0!</v>
      </c>
      <c r="R423" s="410" t="e">
        <f t="shared" si="190"/>
        <v>#DIV/0!</v>
      </c>
      <c r="S423" s="414" t="e">
        <f t="shared" si="191"/>
        <v>#DIV/0!</v>
      </c>
      <c r="T423" s="408" t="e">
        <f t="shared" si="192"/>
        <v>#DIV/0!</v>
      </c>
      <c r="U423" s="408" t="e">
        <f t="shared" si="193"/>
        <v>#DIV/0!</v>
      </c>
      <c r="V423" s="85">
        <f t="shared" si="175"/>
        <v>44231</v>
      </c>
      <c r="W423" s="298" t="s">
        <v>8</v>
      </c>
      <c r="X423" s="272" t="e">
        <f t="shared" si="179"/>
        <v>#DIV/0!</v>
      </c>
      <c r="Y423" s="277"/>
      <c r="Z423" s="277"/>
      <c r="AA423" s="277"/>
      <c r="AB423" s="279"/>
      <c r="AC423" s="279"/>
      <c r="AD423" s="279"/>
      <c r="AE423" s="279"/>
      <c r="AF423" s="279"/>
      <c r="AG423" s="279"/>
      <c r="AH423" s="279"/>
      <c r="AI423" s="51"/>
      <c r="AJ423" s="51"/>
      <c r="AK423" s="51"/>
      <c r="AL423" s="51"/>
      <c r="AM423" s="170" t="e">
        <f t="shared" si="180"/>
        <v>#DIV/0!</v>
      </c>
      <c r="AN423" s="170" t="e">
        <f t="shared" si="181"/>
        <v>#DIV/0!</v>
      </c>
      <c r="AO423" s="280">
        <f t="shared" si="187"/>
        <v>0</v>
      </c>
      <c r="AP423" s="281">
        <f t="shared" si="187"/>
        <v>0</v>
      </c>
      <c r="AQ423" s="281">
        <f t="shared" si="182"/>
        <v>0</v>
      </c>
      <c r="AR423" s="58">
        <f t="shared" si="176"/>
        <v>44231</v>
      </c>
      <c r="AS423" s="212" t="s">
        <v>250</v>
      </c>
      <c r="AT423" s="282"/>
      <c r="AU423" s="282"/>
      <c r="AV423" s="282"/>
      <c r="AW423" s="282"/>
      <c r="AX423" s="282"/>
      <c r="AY423" s="282"/>
      <c r="AZ423" s="282"/>
      <c r="BA423" s="282"/>
      <c r="BB423" s="282"/>
      <c r="BC423" s="282"/>
      <c r="BD423" s="282"/>
      <c r="BE423" s="282" t="e">
        <f t="shared" si="183"/>
        <v>#DIV/0!</v>
      </c>
      <c r="BF423" s="282" t="e">
        <f t="shared" si="184"/>
        <v>#DIV/0!</v>
      </c>
      <c r="BG423" s="14" t="e">
        <f t="shared" si="185"/>
        <v>#DIV/0!</v>
      </c>
      <c r="BH423" s="14" t="e">
        <f t="shared" si="186"/>
        <v>#DIV/0!</v>
      </c>
    </row>
    <row r="424" spans="1:60" ht="16" hidden="1" x14ac:dyDescent="0.2">
      <c r="A424" s="85">
        <v>44232</v>
      </c>
      <c r="B424" s="85"/>
      <c r="C424" s="212"/>
      <c r="D424" s="212" t="s">
        <v>8</v>
      </c>
      <c r="E424" s="212" t="e">
        <f t="shared" si="178"/>
        <v>#DIV/0!</v>
      </c>
      <c r="F424" s="412"/>
      <c r="G424" s="412"/>
      <c r="H424" s="412"/>
      <c r="I424" s="412"/>
      <c r="J424" s="412"/>
      <c r="K424" s="412"/>
      <c r="L424" s="412"/>
      <c r="M424" s="412"/>
      <c r="N424" s="412"/>
      <c r="O424" s="413"/>
      <c r="P424" s="409" t="e">
        <f t="shared" si="188"/>
        <v>#DIV/0!</v>
      </c>
      <c r="Q424" s="409" t="e">
        <f t="shared" si="189"/>
        <v>#DIV/0!</v>
      </c>
      <c r="R424" s="410" t="e">
        <f t="shared" si="190"/>
        <v>#DIV/0!</v>
      </c>
      <c r="S424" s="414" t="e">
        <f t="shared" si="191"/>
        <v>#DIV/0!</v>
      </c>
      <c r="T424" s="408" t="e">
        <f t="shared" si="192"/>
        <v>#DIV/0!</v>
      </c>
      <c r="U424" s="408" t="e">
        <f t="shared" si="193"/>
        <v>#DIV/0!</v>
      </c>
      <c r="V424" s="85">
        <f t="shared" si="175"/>
        <v>44232</v>
      </c>
      <c r="W424" s="297" t="s">
        <v>8</v>
      </c>
      <c r="X424" s="272" t="e">
        <f t="shared" si="179"/>
        <v>#DIV/0!</v>
      </c>
      <c r="Y424" s="277"/>
      <c r="Z424" s="277"/>
      <c r="AA424" s="277"/>
      <c r="AB424" s="279"/>
      <c r="AC424" s="279"/>
      <c r="AD424" s="279"/>
      <c r="AE424" s="279"/>
      <c r="AF424" s="279"/>
      <c r="AG424" s="279"/>
      <c r="AH424" s="279"/>
      <c r="AI424" s="51"/>
      <c r="AJ424" s="51"/>
      <c r="AK424" s="51"/>
      <c r="AL424" s="51"/>
      <c r="AM424" s="170" t="e">
        <f t="shared" si="180"/>
        <v>#DIV/0!</v>
      </c>
      <c r="AN424" s="170" t="e">
        <f t="shared" si="181"/>
        <v>#DIV/0!</v>
      </c>
      <c r="AO424" s="280">
        <f t="shared" si="187"/>
        <v>0</v>
      </c>
      <c r="AP424" s="281">
        <f t="shared" si="187"/>
        <v>0</v>
      </c>
      <c r="AQ424" s="281">
        <f t="shared" si="182"/>
        <v>0</v>
      </c>
      <c r="AR424" s="58">
        <f t="shared" si="176"/>
        <v>44232</v>
      </c>
      <c r="AS424" s="212" t="s">
        <v>251</v>
      </c>
      <c r="AT424" s="282"/>
      <c r="AU424" s="282"/>
      <c r="AV424" s="282"/>
      <c r="AW424" s="282"/>
      <c r="AX424" s="282"/>
      <c r="AY424" s="282"/>
      <c r="AZ424" s="282"/>
      <c r="BA424" s="282"/>
      <c r="BB424" s="282"/>
      <c r="BC424" s="282"/>
      <c r="BD424" s="282"/>
      <c r="BE424" s="282" t="e">
        <f t="shared" si="183"/>
        <v>#DIV/0!</v>
      </c>
      <c r="BF424" s="282" t="e">
        <f t="shared" si="184"/>
        <v>#DIV/0!</v>
      </c>
      <c r="BG424" s="14" t="e">
        <f t="shared" si="185"/>
        <v>#DIV/0!</v>
      </c>
      <c r="BH424" s="14" t="e">
        <f t="shared" si="186"/>
        <v>#DIV/0!</v>
      </c>
    </row>
    <row r="425" spans="1:60" ht="16" hidden="1" x14ac:dyDescent="0.2">
      <c r="A425" s="85">
        <v>44233</v>
      </c>
      <c r="B425" s="85"/>
      <c r="C425" s="212"/>
      <c r="D425" s="212" t="s">
        <v>8</v>
      </c>
      <c r="E425" s="212" t="e">
        <f t="shared" si="178"/>
        <v>#DIV/0!</v>
      </c>
      <c r="F425" s="412"/>
      <c r="G425" s="412"/>
      <c r="H425" s="412"/>
      <c r="I425" s="412"/>
      <c r="J425" s="412"/>
      <c r="K425" s="412"/>
      <c r="L425" s="412"/>
      <c r="M425" s="412"/>
      <c r="N425" s="412"/>
      <c r="O425" s="413"/>
      <c r="P425" s="409" t="e">
        <f t="shared" si="188"/>
        <v>#DIV/0!</v>
      </c>
      <c r="Q425" s="409" t="e">
        <f t="shared" si="189"/>
        <v>#DIV/0!</v>
      </c>
      <c r="R425" s="410" t="e">
        <f t="shared" si="190"/>
        <v>#DIV/0!</v>
      </c>
      <c r="S425" s="414" t="e">
        <f t="shared" si="191"/>
        <v>#DIV/0!</v>
      </c>
      <c r="T425" s="408" t="e">
        <f t="shared" si="192"/>
        <v>#DIV/0!</v>
      </c>
      <c r="U425" s="408" t="e">
        <f t="shared" si="193"/>
        <v>#DIV/0!</v>
      </c>
      <c r="V425" s="85">
        <f t="shared" si="175"/>
        <v>44233</v>
      </c>
      <c r="W425" s="298" t="s">
        <v>8</v>
      </c>
      <c r="X425" s="272" t="e">
        <f t="shared" si="179"/>
        <v>#DIV/0!</v>
      </c>
      <c r="Y425" s="277"/>
      <c r="Z425" s="277"/>
      <c r="AA425" s="277"/>
      <c r="AB425" s="279"/>
      <c r="AC425" s="279"/>
      <c r="AD425" s="279"/>
      <c r="AE425" s="279"/>
      <c r="AF425" s="279"/>
      <c r="AG425" s="279"/>
      <c r="AH425" s="279"/>
      <c r="AI425" s="51"/>
      <c r="AJ425" s="51"/>
      <c r="AK425" s="51"/>
      <c r="AL425" s="51"/>
      <c r="AM425" s="170" t="e">
        <f t="shared" si="180"/>
        <v>#DIV/0!</v>
      </c>
      <c r="AN425" s="170" t="e">
        <f t="shared" si="181"/>
        <v>#DIV/0!</v>
      </c>
      <c r="AO425" s="280">
        <f t="shared" si="187"/>
        <v>0</v>
      </c>
      <c r="AP425" s="281">
        <f t="shared" si="187"/>
        <v>0</v>
      </c>
      <c r="AQ425" s="281">
        <f t="shared" si="182"/>
        <v>0</v>
      </c>
      <c r="AR425" s="58">
        <f t="shared" si="176"/>
        <v>44233</v>
      </c>
      <c r="AS425" s="212" t="s">
        <v>252</v>
      </c>
      <c r="AT425" s="282"/>
      <c r="AU425" s="282"/>
      <c r="AV425" s="282"/>
      <c r="AW425" s="282"/>
      <c r="AX425" s="282"/>
      <c r="AY425" s="282"/>
      <c r="AZ425" s="282"/>
      <c r="BA425" s="282"/>
      <c r="BB425" s="282"/>
      <c r="BC425" s="282"/>
      <c r="BD425" s="282"/>
      <c r="BE425" s="282" t="e">
        <f t="shared" si="183"/>
        <v>#DIV/0!</v>
      </c>
      <c r="BF425" s="282" t="e">
        <f t="shared" si="184"/>
        <v>#DIV/0!</v>
      </c>
      <c r="BG425" s="14" t="e">
        <f t="shared" si="185"/>
        <v>#DIV/0!</v>
      </c>
      <c r="BH425" s="14" t="e">
        <f t="shared" si="186"/>
        <v>#DIV/0!</v>
      </c>
    </row>
    <row r="426" spans="1:60" ht="16" hidden="1" x14ac:dyDescent="0.2">
      <c r="A426" s="85">
        <v>44234</v>
      </c>
      <c r="B426" s="85"/>
      <c r="C426" s="212"/>
      <c r="D426" s="212" t="s">
        <v>8</v>
      </c>
      <c r="E426" s="212" t="e">
        <f t="shared" si="178"/>
        <v>#DIV/0!</v>
      </c>
      <c r="F426" s="412"/>
      <c r="G426" s="412"/>
      <c r="H426" s="412"/>
      <c r="I426" s="412"/>
      <c r="J426" s="412"/>
      <c r="K426" s="412"/>
      <c r="L426" s="412"/>
      <c r="M426" s="412"/>
      <c r="N426" s="412"/>
      <c r="O426" s="413"/>
      <c r="P426" s="409" t="e">
        <f t="shared" si="188"/>
        <v>#DIV/0!</v>
      </c>
      <c r="Q426" s="409" t="e">
        <f t="shared" si="189"/>
        <v>#DIV/0!</v>
      </c>
      <c r="R426" s="410" t="e">
        <f t="shared" si="190"/>
        <v>#DIV/0!</v>
      </c>
      <c r="S426" s="414" t="e">
        <f t="shared" si="191"/>
        <v>#DIV/0!</v>
      </c>
      <c r="T426" s="408" t="e">
        <f t="shared" si="192"/>
        <v>#DIV/0!</v>
      </c>
      <c r="U426" s="408" t="e">
        <f t="shared" si="193"/>
        <v>#DIV/0!</v>
      </c>
      <c r="V426" s="85">
        <f t="shared" si="175"/>
        <v>44234</v>
      </c>
      <c r="W426" s="297" t="s">
        <v>8</v>
      </c>
      <c r="X426" s="272" t="e">
        <f t="shared" si="179"/>
        <v>#DIV/0!</v>
      </c>
      <c r="Y426" s="277"/>
      <c r="Z426" s="277"/>
      <c r="AA426" s="277"/>
      <c r="AB426" s="279"/>
      <c r="AC426" s="279"/>
      <c r="AD426" s="279"/>
      <c r="AE426" s="279"/>
      <c r="AF426" s="279"/>
      <c r="AG426" s="279"/>
      <c r="AH426" s="279"/>
      <c r="AI426" s="51"/>
      <c r="AJ426" s="51"/>
      <c r="AK426" s="51"/>
      <c r="AL426" s="51"/>
      <c r="AM426" s="170" t="e">
        <f t="shared" si="180"/>
        <v>#DIV/0!</v>
      </c>
      <c r="AN426" s="170" t="e">
        <f t="shared" si="181"/>
        <v>#DIV/0!</v>
      </c>
      <c r="AO426" s="280">
        <f t="shared" si="187"/>
        <v>0</v>
      </c>
      <c r="AP426" s="281">
        <f t="shared" si="187"/>
        <v>0</v>
      </c>
      <c r="AQ426" s="281">
        <f t="shared" si="182"/>
        <v>0</v>
      </c>
      <c r="AR426" s="58">
        <f t="shared" si="176"/>
        <v>44234</v>
      </c>
      <c r="AS426" s="212" t="s">
        <v>253</v>
      </c>
      <c r="AT426" s="282"/>
      <c r="AU426" s="282"/>
      <c r="AV426" s="282"/>
      <c r="AW426" s="282"/>
      <c r="AX426" s="282"/>
      <c r="AY426" s="282"/>
      <c r="AZ426" s="282"/>
      <c r="BA426" s="282"/>
      <c r="BB426" s="282"/>
      <c r="BC426" s="282"/>
      <c r="BD426" s="282"/>
      <c r="BE426" s="282" t="e">
        <f t="shared" si="183"/>
        <v>#DIV/0!</v>
      </c>
      <c r="BF426" s="282" t="e">
        <f t="shared" si="184"/>
        <v>#DIV/0!</v>
      </c>
      <c r="BG426" s="14" t="e">
        <f t="shared" si="185"/>
        <v>#DIV/0!</v>
      </c>
      <c r="BH426" s="14" t="e">
        <f t="shared" si="186"/>
        <v>#DIV/0!</v>
      </c>
    </row>
    <row r="427" spans="1:60" ht="16" hidden="1" x14ac:dyDescent="0.2">
      <c r="A427" s="85">
        <v>44235</v>
      </c>
      <c r="B427" s="85"/>
      <c r="C427" s="212"/>
      <c r="D427" s="212" t="s">
        <v>8</v>
      </c>
      <c r="E427" s="212" t="e">
        <f t="shared" si="178"/>
        <v>#DIV/0!</v>
      </c>
      <c r="F427" s="412"/>
      <c r="G427" s="412"/>
      <c r="H427" s="412"/>
      <c r="I427" s="412"/>
      <c r="J427" s="412"/>
      <c r="K427" s="412"/>
      <c r="L427" s="412"/>
      <c r="M427" s="412"/>
      <c r="N427" s="412"/>
      <c r="O427" s="413"/>
      <c r="P427" s="409" t="e">
        <f t="shared" si="188"/>
        <v>#DIV/0!</v>
      </c>
      <c r="Q427" s="409" t="e">
        <f t="shared" si="189"/>
        <v>#DIV/0!</v>
      </c>
      <c r="R427" s="410" t="e">
        <f t="shared" si="190"/>
        <v>#DIV/0!</v>
      </c>
      <c r="S427" s="414" t="e">
        <f t="shared" si="191"/>
        <v>#DIV/0!</v>
      </c>
      <c r="T427" s="408" t="e">
        <f t="shared" si="192"/>
        <v>#DIV/0!</v>
      </c>
      <c r="U427" s="408" t="e">
        <f t="shared" si="193"/>
        <v>#DIV/0!</v>
      </c>
      <c r="V427" s="85">
        <f t="shared" si="175"/>
        <v>44235</v>
      </c>
      <c r="W427" s="297" t="s">
        <v>8</v>
      </c>
      <c r="X427" s="272" t="e">
        <f t="shared" si="179"/>
        <v>#DIV/0!</v>
      </c>
      <c r="Y427" s="277"/>
      <c r="Z427" s="277"/>
      <c r="AA427" s="277"/>
      <c r="AB427" s="279"/>
      <c r="AC427" s="279"/>
      <c r="AD427" s="279"/>
      <c r="AE427" s="279"/>
      <c r="AF427" s="279"/>
      <c r="AG427" s="279"/>
      <c r="AH427" s="279"/>
      <c r="AI427" s="51"/>
      <c r="AJ427" s="51"/>
      <c r="AK427" s="51"/>
      <c r="AL427" s="51"/>
      <c r="AM427" s="170" t="e">
        <f t="shared" si="180"/>
        <v>#DIV/0!</v>
      </c>
      <c r="AN427" s="170" t="e">
        <f t="shared" si="181"/>
        <v>#DIV/0!</v>
      </c>
      <c r="AO427" s="280">
        <f t="shared" ref="AO427:AP446" si="194">AO202</f>
        <v>0</v>
      </c>
      <c r="AP427" s="281">
        <f t="shared" si="194"/>
        <v>0</v>
      </c>
      <c r="AQ427" s="281">
        <f t="shared" si="182"/>
        <v>0</v>
      </c>
      <c r="AR427" s="58">
        <f t="shared" si="176"/>
        <v>44235</v>
      </c>
      <c r="AS427" s="212" t="s">
        <v>254</v>
      </c>
      <c r="AT427" s="282"/>
      <c r="AU427" s="282"/>
      <c r="AV427" s="282"/>
      <c r="AW427" s="282"/>
      <c r="AX427" s="282"/>
      <c r="AY427" s="282"/>
      <c r="AZ427" s="282"/>
      <c r="BA427" s="282"/>
      <c r="BB427" s="282"/>
      <c r="BC427" s="282"/>
      <c r="BD427" s="282"/>
      <c r="BE427" s="282" t="e">
        <f t="shared" si="183"/>
        <v>#DIV/0!</v>
      </c>
      <c r="BF427" s="282" t="e">
        <f t="shared" si="184"/>
        <v>#DIV/0!</v>
      </c>
      <c r="BG427" s="14" t="e">
        <f t="shared" si="185"/>
        <v>#DIV/0!</v>
      </c>
      <c r="BH427" s="14" t="e">
        <f t="shared" si="186"/>
        <v>#DIV/0!</v>
      </c>
    </row>
    <row r="428" spans="1:60" ht="16" hidden="1" x14ac:dyDescent="0.2">
      <c r="A428" s="85">
        <v>44236</v>
      </c>
      <c r="B428" s="85"/>
      <c r="C428" s="212"/>
      <c r="D428" s="212" t="s">
        <v>8</v>
      </c>
      <c r="E428" s="212" t="e">
        <f t="shared" si="178"/>
        <v>#DIV/0!</v>
      </c>
      <c r="F428" s="412"/>
      <c r="G428" s="412"/>
      <c r="H428" s="412"/>
      <c r="I428" s="412"/>
      <c r="J428" s="412"/>
      <c r="K428" s="412"/>
      <c r="L428" s="412"/>
      <c r="M428" s="412"/>
      <c r="N428" s="412"/>
      <c r="O428" s="413"/>
      <c r="P428" s="409" t="e">
        <f t="shared" si="188"/>
        <v>#DIV/0!</v>
      </c>
      <c r="Q428" s="409" t="e">
        <f t="shared" si="189"/>
        <v>#DIV/0!</v>
      </c>
      <c r="R428" s="410" t="e">
        <f t="shared" si="190"/>
        <v>#DIV/0!</v>
      </c>
      <c r="S428" s="414" t="e">
        <f t="shared" si="191"/>
        <v>#DIV/0!</v>
      </c>
      <c r="T428" s="408" t="e">
        <f t="shared" si="192"/>
        <v>#DIV/0!</v>
      </c>
      <c r="U428" s="408" t="e">
        <f t="shared" si="193"/>
        <v>#DIV/0!</v>
      </c>
      <c r="V428" s="85">
        <f t="shared" si="175"/>
        <v>44236</v>
      </c>
      <c r="W428" s="298" t="s">
        <v>8</v>
      </c>
      <c r="X428" s="272" t="e">
        <f t="shared" si="179"/>
        <v>#DIV/0!</v>
      </c>
      <c r="Y428" s="277"/>
      <c r="Z428" s="277"/>
      <c r="AA428" s="277"/>
      <c r="AB428" s="279"/>
      <c r="AC428" s="279"/>
      <c r="AD428" s="279"/>
      <c r="AE428" s="279"/>
      <c r="AF428" s="279"/>
      <c r="AG428" s="279"/>
      <c r="AH428" s="279"/>
      <c r="AI428" s="51"/>
      <c r="AJ428" s="51"/>
      <c r="AK428" s="51"/>
      <c r="AL428" s="51"/>
      <c r="AM428" s="170" t="e">
        <f t="shared" si="180"/>
        <v>#DIV/0!</v>
      </c>
      <c r="AN428" s="170" t="e">
        <f t="shared" si="181"/>
        <v>#DIV/0!</v>
      </c>
      <c r="AO428" s="280">
        <f t="shared" si="194"/>
        <v>0</v>
      </c>
      <c r="AP428" s="281">
        <f t="shared" si="194"/>
        <v>0</v>
      </c>
      <c r="AQ428" s="281">
        <f t="shared" si="182"/>
        <v>0</v>
      </c>
      <c r="AR428" s="58">
        <f t="shared" si="176"/>
        <v>44236</v>
      </c>
      <c r="AS428" s="212" t="s">
        <v>255</v>
      </c>
      <c r="AT428" s="282"/>
      <c r="AU428" s="282"/>
      <c r="AV428" s="282"/>
      <c r="AW428" s="282"/>
      <c r="AX428" s="282"/>
      <c r="AY428" s="282"/>
      <c r="AZ428" s="282"/>
      <c r="BA428" s="282"/>
      <c r="BB428" s="282"/>
      <c r="BC428" s="282"/>
      <c r="BD428" s="282"/>
      <c r="BE428" s="282" t="e">
        <f t="shared" si="183"/>
        <v>#DIV/0!</v>
      </c>
      <c r="BF428" s="282" t="e">
        <f t="shared" si="184"/>
        <v>#DIV/0!</v>
      </c>
      <c r="BG428" s="14" t="e">
        <f t="shared" si="185"/>
        <v>#DIV/0!</v>
      </c>
      <c r="BH428" s="14" t="e">
        <f t="shared" si="186"/>
        <v>#DIV/0!</v>
      </c>
    </row>
    <row r="429" spans="1:60" ht="16" hidden="1" x14ac:dyDescent="0.2">
      <c r="A429" s="85">
        <v>44237</v>
      </c>
      <c r="B429" s="85"/>
      <c r="C429" s="212"/>
      <c r="D429" s="212" t="s">
        <v>8</v>
      </c>
      <c r="E429" s="212" t="e">
        <f t="shared" si="178"/>
        <v>#DIV/0!</v>
      </c>
      <c r="F429" s="412"/>
      <c r="G429" s="412"/>
      <c r="H429" s="412"/>
      <c r="I429" s="412"/>
      <c r="J429" s="412"/>
      <c r="K429" s="412"/>
      <c r="L429" s="412"/>
      <c r="M429" s="412"/>
      <c r="N429" s="412"/>
      <c r="O429" s="413"/>
      <c r="P429" s="409" t="e">
        <f t="shared" si="188"/>
        <v>#DIV/0!</v>
      </c>
      <c r="Q429" s="409" t="e">
        <f t="shared" si="189"/>
        <v>#DIV/0!</v>
      </c>
      <c r="R429" s="410" t="e">
        <f t="shared" si="190"/>
        <v>#DIV/0!</v>
      </c>
      <c r="S429" s="414" t="e">
        <f t="shared" si="191"/>
        <v>#DIV/0!</v>
      </c>
      <c r="T429" s="408" t="e">
        <f t="shared" si="192"/>
        <v>#DIV/0!</v>
      </c>
      <c r="U429" s="408" t="e">
        <f t="shared" si="193"/>
        <v>#DIV/0!</v>
      </c>
      <c r="V429" s="85">
        <f t="shared" si="175"/>
        <v>44237</v>
      </c>
      <c r="W429" s="297" t="s">
        <v>8</v>
      </c>
      <c r="X429" s="272" t="e">
        <f t="shared" si="179"/>
        <v>#DIV/0!</v>
      </c>
      <c r="Y429" s="277"/>
      <c r="Z429" s="277"/>
      <c r="AA429" s="277"/>
      <c r="AB429" s="279"/>
      <c r="AC429" s="279"/>
      <c r="AD429" s="279"/>
      <c r="AE429" s="279"/>
      <c r="AF429" s="279"/>
      <c r="AG429" s="279"/>
      <c r="AH429" s="279"/>
      <c r="AI429" s="51"/>
      <c r="AJ429" s="51"/>
      <c r="AK429" s="51"/>
      <c r="AL429" s="51"/>
      <c r="AM429" s="170" t="e">
        <f t="shared" si="180"/>
        <v>#DIV/0!</v>
      </c>
      <c r="AN429" s="170" t="e">
        <f t="shared" si="181"/>
        <v>#DIV/0!</v>
      </c>
      <c r="AO429" s="280">
        <f t="shared" si="194"/>
        <v>0</v>
      </c>
      <c r="AP429" s="281">
        <f t="shared" si="194"/>
        <v>0</v>
      </c>
      <c r="AQ429" s="281">
        <f t="shared" si="182"/>
        <v>0</v>
      </c>
      <c r="AR429" s="58">
        <f t="shared" si="176"/>
        <v>44237</v>
      </c>
      <c r="AS429" s="212" t="s">
        <v>256</v>
      </c>
      <c r="AT429" s="282"/>
      <c r="AU429" s="282"/>
      <c r="AV429" s="282"/>
      <c r="AW429" s="282"/>
      <c r="AX429" s="282"/>
      <c r="AY429" s="282"/>
      <c r="AZ429" s="282"/>
      <c r="BA429" s="282"/>
      <c r="BB429" s="282"/>
      <c r="BC429" s="282"/>
      <c r="BD429" s="282"/>
      <c r="BE429" s="282" t="e">
        <f t="shared" si="183"/>
        <v>#DIV/0!</v>
      </c>
      <c r="BF429" s="282" t="e">
        <f t="shared" si="184"/>
        <v>#DIV/0!</v>
      </c>
      <c r="BG429" s="14" t="e">
        <f t="shared" si="185"/>
        <v>#DIV/0!</v>
      </c>
      <c r="BH429" s="14" t="e">
        <f t="shared" si="186"/>
        <v>#DIV/0!</v>
      </c>
    </row>
    <row r="430" spans="1:60" ht="16" hidden="1" x14ac:dyDescent="0.2">
      <c r="A430" s="85">
        <v>44238</v>
      </c>
      <c r="B430" s="85"/>
      <c r="C430" s="212"/>
      <c r="D430" s="212" t="s">
        <v>8</v>
      </c>
      <c r="E430" s="212" t="e">
        <f t="shared" si="178"/>
        <v>#DIV/0!</v>
      </c>
      <c r="F430" s="412"/>
      <c r="G430" s="412"/>
      <c r="H430" s="412"/>
      <c r="I430" s="412"/>
      <c r="J430" s="412"/>
      <c r="K430" s="412"/>
      <c r="L430" s="412"/>
      <c r="M430" s="412"/>
      <c r="N430" s="412"/>
      <c r="O430" s="413"/>
      <c r="P430" s="409" t="e">
        <f t="shared" si="188"/>
        <v>#DIV/0!</v>
      </c>
      <c r="Q430" s="409" t="e">
        <f t="shared" si="189"/>
        <v>#DIV/0!</v>
      </c>
      <c r="R430" s="410" t="e">
        <f t="shared" si="190"/>
        <v>#DIV/0!</v>
      </c>
      <c r="S430" s="414" t="e">
        <f t="shared" si="191"/>
        <v>#DIV/0!</v>
      </c>
      <c r="T430" s="408" t="e">
        <f t="shared" si="192"/>
        <v>#DIV/0!</v>
      </c>
      <c r="U430" s="408" t="e">
        <f t="shared" si="193"/>
        <v>#DIV/0!</v>
      </c>
      <c r="V430" s="85">
        <f t="shared" si="175"/>
        <v>44238</v>
      </c>
      <c r="W430" s="298" t="s">
        <v>8</v>
      </c>
      <c r="X430" s="272" t="e">
        <f t="shared" si="179"/>
        <v>#DIV/0!</v>
      </c>
      <c r="Y430" s="277"/>
      <c r="Z430" s="277"/>
      <c r="AA430" s="277"/>
      <c r="AB430" s="279"/>
      <c r="AC430" s="279"/>
      <c r="AD430" s="279"/>
      <c r="AE430" s="279"/>
      <c r="AF430" s="279"/>
      <c r="AG430" s="279"/>
      <c r="AH430" s="279"/>
      <c r="AI430" s="51"/>
      <c r="AJ430" s="51"/>
      <c r="AK430" s="51"/>
      <c r="AL430" s="51"/>
      <c r="AM430" s="170" t="e">
        <f t="shared" si="180"/>
        <v>#DIV/0!</v>
      </c>
      <c r="AN430" s="170" t="e">
        <f t="shared" si="181"/>
        <v>#DIV/0!</v>
      </c>
      <c r="AO430" s="280">
        <f t="shared" si="194"/>
        <v>0</v>
      </c>
      <c r="AP430" s="281">
        <f t="shared" si="194"/>
        <v>0</v>
      </c>
      <c r="AQ430" s="281">
        <f t="shared" si="182"/>
        <v>0</v>
      </c>
      <c r="AR430" s="58">
        <f t="shared" si="176"/>
        <v>44238</v>
      </c>
      <c r="AS430" s="212" t="s">
        <v>257</v>
      </c>
      <c r="AT430" s="282"/>
      <c r="AU430" s="282"/>
      <c r="AV430" s="282"/>
      <c r="AW430" s="282"/>
      <c r="AX430" s="282"/>
      <c r="AY430" s="282"/>
      <c r="AZ430" s="282"/>
      <c r="BA430" s="282"/>
      <c r="BB430" s="282"/>
      <c r="BC430" s="282"/>
      <c r="BD430" s="282"/>
      <c r="BE430" s="282" t="e">
        <f t="shared" si="183"/>
        <v>#DIV/0!</v>
      </c>
      <c r="BF430" s="282" t="e">
        <f t="shared" si="184"/>
        <v>#DIV/0!</v>
      </c>
      <c r="BG430" s="14" t="e">
        <f t="shared" si="185"/>
        <v>#DIV/0!</v>
      </c>
      <c r="BH430" s="14" t="e">
        <f t="shared" si="186"/>
        <v>#DIV/0!</v>
      </c>
    </row>
    <row r="431" spans="1:60" ht="16" hidden="1" x14ac:dyDescent="0.2">
      <c r="A431" s="85">
        <v>44239</v>
      </c>
      <c r="B431" s="85"/>
      <c r="C431" s="212"/>
      <c r="D431" s="212" t="s">
        <v>8</v>
      </c>
      <c r="E431" s="212" t="e">
        <f t="shared" si="178"/>
        <v>#DIV/0!</v>
      </c>
      <c r="F431" s="412"/>
      <c r="G431" s="412"/>
      <c r="H431" s="412"/>
      <c r="I431" s="412"/>
      <c r="J431" s="412"/>
      <c r="K431" s="412"/>
      <c r="L431" s="412"/>
      <c r="M431" s="412"/>
      <c r="N431" s="412"/>
      <c r="O431" s="413"/>
      <c r="P431" s="409" t="e">
        <f t="shared" si="188"/>
        <v>#DIV/0!</v>
      </c>
      <c r="Q431" s="409" t="e">
        <f t="shared" si="189"/>
        <v>#DIV/0!</v>
      </c>
      <c r="R431" s="410" t="e">
        <f t="shared" si="190"/>
        <v>#DIV/0!</v>
      </c>
      <c r="S431" s="414" t="e">
        <f t="shared" si="191"/>
        <v>#DIV/0!</v>
      </c>
      <c r="T431" s="408" t="e">
        <f t="shared" si="192"/>
        <v>#DIV/0!</v>
      </c>
      <c r="U431" s="408" t="e">
        <f t="shared" si="193"/>
        <v>#DIV/0!</v>
      </c>
      <c r="V431" s="85">
        <f t="shared" si="175"/>
        <v>44239</v>
      </c>
      <c r="W431" s="297" t="s">
        <v>8</v>
      </c>
      <c r="X431" s="272" t="e">
        <f t="shared" si="179"/>
        <v>#DIV/0!</v>
      </c>
      <c r="Y431" s="277"/>
      <c r="Z431" s="277"/>
      <c r="AA431" s="277"/>
      <c r="AB431" s="279"/>
      <c r="AC431" s="279"/>
      <c r="AD431" s="279"/>
      <c r="AE431" s="279"/>
      <c r="AF431" s="279"/>
      <c r="AG431" s="279"/>
      <c r="AH431" s="279"/>
      <c r="AI431" s="51"/>
      <c r="AJ431" s="51"/>
      <c r="AK431" s="51"/>
      <c r="AL431" s="51"/>
      <c r="AM431" s="170" t="e">
        <f t="shared" si="180"/>
        <v>#DIV/0!</v>
      </c>
      <c r="AN431" s="170" t="e">
        <f t="shared" si="181"/>
        <v>#DIV/0!</v>
      </c>
      <c r="AO431" s="280">
        <f t="shared" si="194"/>
        <v>0</v>
      </c>
      <c r="AP431" s="281">
        <f t="shared" si="194"/>
        <v>0</v>
      </c>
      <c r="AQ431" s="281">
        <f t="shared" si="182"/>
        <v>0</v>
      </c>
      <c r="AR431" s="58">
        <f t="shared" si="176"/>
        <v>44239</v>
      </c>
      <c r="AS431" s="212" t="s">
        <v>258</v>
      </c>
      <c r="AT431" s="282"/>
      <c r="AU431" s="282"/>
      <c r="AV431" s="282"/>
      <c r="AW431" s="282"/>
      <c r="AX431" s="282"/>
      <c r="AY431" s="282"/>
      <c r="AZ431" s="282"/>
      <c r="BA431" s="282"/>
      <c r="BB431" s="282"/>
      <c r="BC431" s="282"/>
      <c r="BD431" s="282"/>
      <c r="BE431" s="282" t="e">
        <f t="shared" si="183"/>
        <v>#DIV/0!</v>
      </c>
      <c r="BF431" s="282" t="e">
        <f t="shared" si="184"/>
        <v>#DIV/0!</v>
      </c>
      <c r="BG431" s="14" t="e">
        <f t="shared" si="185"/>
        <v>#DIV/0!</v>
      </c>
      <c r="BH431" s="14" t="e">
        <f t="shared" si="186"/>
        <v>#DIV/0!</v>
      </c>
    </row>
    <row r="432" spans="1:60" ht="16" hidden="1" x14ac:dyDescent="0.2">
      <c r="A432" s="85">
        <v>44240</v>
      </c>
      <c r="B432" s="85"/>
      <c r="C432" s="212"/>
      <c r="D432" s="212" t="s">
        <v>8</v>
      </c>
      <c r="E432" s="212" t="e">
        <f t="shared" si="178"/>
        <v>#DIV/0!</v>
      </c>
      <c r="F432" s="412"/>
      <c r="G432" s="412"/>
      <c r="H432" s="412"/>
      <c r="I432" s="412"/>
      <c r="J432" s="412"/>
      <c r="K432" s="412"/>
      <c r="L432" s="412"/>
      <c r="M432" s="412"/>
      <c r="N432" s="412"/>
      <c r="O432" s="413"/>
      <c r="P432" s="409" t="e">
        <f t="shared" si="188"/>
        <v>#DIV/0!</v>
      </c>
      <c r="Q432" s="409" t="e">
        <f t="shared" si="189"/>
        <v>#DIV/0!</v>
      </c>
      <c r="R432" s="410" t="e">
        <f t="shared" si="190"/>
        <v>#DIV/0!</v>
      </c>
      <c r="S432" s="414" t="e">
        <f t="shared" si="191"/>
        <v>#DIV/0!</v>
      </c>
      <c r="T432" s="408" t="e">
        <f t="shared" si="192"/>
        <v>#DIV/0!</v>
      </c>
      <c r="U432" s="408" t="e">
        <f t="shared" si="193"/>
        <v>#DIV/0!</v>
      </c>
      <c r="V432" s="85">
        <f t="shared" si="175"/>
        <v>44240</v>
      </c>
      <c r="W432" s="297" t="s">
        <v>8</v>
      </c>
      <c r="X432" s="272" t="e">
        <f t="shared" si="179"/>
        <v>#DIV/0!</v>
      </c>
      <c r="Y432" s="277"/>
      <c r="Z432" s="277"/>
      <c r="AA432" s="277"/>
      <c r="AB432" s="279"/>
      <c r="AC432" s="279"/>
      <c r="AD432" s="279"/>
      <c r="AE432" s="279"/>
      <c r="AF432" s="279"/>
      <c r="AG432" s="279"/>
      <c r="AH432" s="279"/>
      <c r="AI432" s="51"/>
      <c r="AJ432" s="51"/>
      <c r="AK432" s="51"/>
      <c r="AL432" s="51"/>
      <c r="AM432" s="170" t="e">
        <f t="shared" si="180"/>
        <v>#DIV/0!</v>
      </c>
      <c r="AN432" s="170" t="e">
        <f t="shared" si="181"/>
        <v>#DIV/0!</v>
      </c>
      <c r="AO432" s="280">
        <f t="shared" si="194"/>
        <v>0</v>
      </c>
      <c r="AP432" s="281">
        <f t="shared" si="194"/>
        <v>0</v>
      </c>
      <c r="AQ432" s="281">
        <f t="shared" si="182"/>
        <v>0</v>
      </c>
      <c r="AR432" s="58">
        <f t="shared" si="176"/>
        <v>44240</v>
      </c>
      <c r="AS432" s="212" t="s">
        <v>259</v>
      </c>
      <c r="AT432" s="282"/>
      <c r="AU432" s="282"/>
      <c r="AV432" s="282"/>
      <c r="AW432" s="282"/>
      <c r="AX432" s="282"/>
      <c r="AY432" s="282"/>
      <c r="AZ432" s="282"/>
      <c r="BA432" s="282"/>
      <c r="BB432" s="282"/>
      <c r="BC432" s="282"/>
      <c r="BD432" s="282"/>
      <c r="BE432" s="282" t="e">
        <f t="shared" si="183"/>
        <v>#DIV/0!</v>
      </c>
      <c r="BF432" s="282" t="e">
        <f t="shared" si="184"/>
        <v>#DIV/0!</v>
      </c>
      <c r="BG432" s="14" t="e">
        <f t="shared" si="185"/>
        <v>#DIV/0!</v>
      </c>
      <c r="BH432" s="14" t="e">
        <f t="shared" si="186"/>
        <v>#DIV/0!</v>
      </c>
    </row>
    <row r="433" spans="1:60" ht="16" hidden="1" x14ac:dyDescent="0.2">
      <c r="A433" s="85">
        <v>44241</v>
      </c>
      <c r="B433" s="85"/>
      <c r="C433" s="212"/>
      <c r="D433" s="212" t="s">
        <v>8</v>
      </c>
      <c r="E433" s="212" t="e">
        <f t="shared" si="178"/>
        <v>#DIV/0!</v>
      </c>
      <c r="F433" s="412"/>
      <c r="G433" s="412"/>
      <c r="H433" s="412"/>
      <c r="I433" s="412"/>
      <c r="J433" s="412"/>
      <c r="K433" s="412"/>
      <c r="L433" s="412"/>
      <c r="M433" s="412"/>
      <c r="N433" s="412"/>
      <c r="O433" s="413"/>
      <c r="P433" s="409" t="e">
        <f t="shared" si="188"/>
        <v>#DIV/0!</v>
      </c>
      <c r="Q433" s="409" t="e">
        <f t="shared" si="189"/>
        <v>#DIV/0!</v>
      </c>
      <c r="R433" s="410" t="e">
        <f t="shared" si="190"/>
        <v>#DIV/0!</v>
      </c>
      <c r="S433" s="414" t="e">
        <f t="shared" si="191"/>
        <v>#DIV/0!</v>
      </c>
      <c r="T433" s="408" t="e">
        <f t="shared" si="192"/>
        <v>#DIV/0!</v>
      </c>
      <c r="U433" s="408" t="e">
        <f t="shared" si="193"/>
        <v>#DIV/0!</v>
      </c>
      <c r="V433" s="85">
        <f t="shared" si="175"/>
        <v>44241</v>
      </c>
      <c r="W433" s="298" t="s">
        <v>8</v>
      </c>
      <c r="X433" s="272" t="e">
        <f t="shared" si="179"/>
        <v>#DIV/0!</v>
      </c>
      <c r="Y433" s="277"/>
      <c r="Z433" s="277"/>
      <c r="AA433" s="277"/>
      <c r="AB433" s="279"/>
      <c r="AC433" s="279"/>
      <c r="AD433" s="279"/>
      <c r="AE433" s="279"/>
      <c r="AF433" s="279"/>
      <c r="AG433" s="279"/>
      <c r="AH433" s="279"/>
      <c r="AI433" s="51"/>
      <c r="AJ433" s="51"/>
      <c r="AK433" s="51"/>
      <c r="AL433" s="51"/>
      <c r="AM433" s="170" t="e">
        <f t="shared" si="180"/>
        <v>#DIV/0!</v>
      </c>
      <c r="AN433" s="170" t="e">
        <f t="shared" si="181"/>
        <v>#DIV/0!</v>
      </c>
      <c r="AO433" s="280">
        <f t="shared" si="194"/>
        <v>0</v>
      </c>
      <c r="AP433" s="281">
        <f t="shared" si="194"/>
        <v>0</v>
      </c>
      <c r="AQ433" s="281">
        <f t="shared" si="182"/>
        <v>0</v>
      </c>
      <c r="AR433" s="58">
        <f t="shared" si="176"/>
        <v>44241</v>
      </c>
      <c r="AS433" s="212" t="s">
        <v>260</v>
      </c>
      <c r="AT433" s="282"/>
      <c r="AU433" s="282"/>
      <c r="AV433" s="282"/>
      <c r="AW433" s="282"/>
      <c r="AX433" s="282"/>
      <c r="AY433" s="282"/>
      <c r="AZ433" s="282"/>
      <c r="BA433" s="282"/>
      <c r="BB433" s="282"/>
      <c r="BC433" s="282"/>
      <c r="BD433" s="282"/>
      <c r="BE433" s="282" t="e">
        <f t="shared" si="183"/>
        <v>#DIV/0!</v>
      </c>
      <c r="BF433" s="282" t="e">
        <f t="shared" si="184"/>
        <v>#DIV/0!</v>
      </c>
      <c r="BG433" s="14" t="e">
        <f t="shared" si="185"/>
        <v>#DIV/0!</v>
      </c>
      <c r="BH433" s="14" t="e">
        <f t="shared" si="186"/>
        <v>#DIV/0!</v>
      </c>
    </row>
    <row r="434" spans="1:60" ht="16" hidden="1" x14ac:dyDescent="0.2">
      <c r="A434" s="85">
        <v>44242</v>
      </c>
      <c r="B434" s="85"/>
      <c r="C434" s="212"/>
      <c r="D434" s="212" t="s">
        <v>8</v>
      </c>
      <c r="E434" s="212" t="e">
        <f t="shared" si="178"/>
        <v>#DIV/0!</v>
      </c>
      <c r="F434" s="412"/>
      <c r="G434" s="412"/>
      <c r="H434" s="412"/>
      <c r="I434" s="412"/>
      <c r="J434" s="412"/>
      <c r="K434" s="412"/>
      <c r="L434" s="412"/>
      <c r="M434" s="412"/>
      <c r="N434" s="412"/>
      <c r="O434" s="413"/>
      <c r="P434" s="409" t="e">
        <f t="shared" si="188"/>
        <v>#DIV/0!</v>
      </c>
      <c r="Q434" s="409" t="e">
        <f t="shared" si="189"/>
        <v>#DIV/0!</v>
      </c>
      <c r="R434" s="410" t="e">
        <f t="shared" si="190"/>
        <v>#DIV/0!</v>
      </c>
      <c r="S434" s="414" t="e">
        <f t="shared" si="191"/>
        <v>#DIV/0!</v>
      </c>
      <c r="T434" s="408" t="e">
        <f t="shared" si="192"/>
        <v>#DIV/0!</v>
      </c>
      <c r="U434" s="408" t="e">
        <f t="shared" si="193"/>
        <v>#DIV/0!</v>
      </c>
      <c r="V434" s="85">
        <f t="shared" si="175"/>
        <v>44242</v>
      </c>
      <c r="W434" s="297" t="s">
        <v>8</v>
      </c>
      <c r="X434" s="272" t="e">
        <f t="shared" si="179"/>
        <v>#DIV/0!</v>
      </c>
      <c r="Y434" s="277"/>
      <c r="Z434" s="277"/>
      <c r="AA434" s="277"/>
      <c r="AB434" s="279"/>
      <c r="AC434" s="279"/>
      <c r="AD434" s="279"/>
      <c r="AE434" s="279"/>
      <c r="AF434" s="279"/>
      <c r="AG434" s="279"/>
      <c r="AH434" s="279"/>
      <c r="AI434" s="51"/>
      <c r="AJ434" s="51"/>
      <c r="AK434" s="51"/>
      <c r="AL434" s="51"/>
      <c r="AM434" s="170" t="e">
        <f t="shared" si="180"/>
        <v>#DIV/0!</v>
      </c>
      <c r="AN434" s="170" t="e">
        <f t="shared" si="181"/>
        <v>#DIV/0!</v>
      </c>
      <c r="AO434" s="280">
        <f t="shared" si="194"/>
        <v>0</v>
      </c>
      <c r="AP434" s="281">
        <f t="shared" si="194"/>
        <v>0</v>
      </c>
      <c r="AQ434" s="281">
        <f t="shared" si="182"/>
        <v>0</v>
      </c>
      <c r="AR434" s="58">
        <f t="shared" si="176"/>
        <v>44242</v>
      </c>
      <c r="AS434" s="212" t="s">
        <v>261</v>
      </c>
      <c r="AT434" s="282"/>
      <c r="AU434" s="282"/>
      <c r="AV434" s="282"/>
      <c r="AW434" s="282"/>
      <c r="AX434" s="282"/>
      <c r="AY434" s="282"/>
      <c r="AZ434" s="282"/>
      <c r="BA434" s="282"/>
      <c r="BB434" s="282"/>
      <c r="BC434" s="282"/>
      <c r="BD434" s="282"/>
      <c r="BE434" s="282" t="e">
        <f t="shared" si="183"/>
        <v>#DIV/0!</v>
      </c>
      <c r="BF434" s="282" t="e">
        <f t="shared" si="184"/>
        <v>#DIV/0!</v>
      </c>
      <c r="BG434" s="14" t="e">
        <f t="shared" si="185"/>
        <v>#DIV/0!</v>
      </c>
      <c r="BH434" s="14" t="e">
        <f t="shared" si="186"/>
        <v>#DIV/0!</v>
      </c>
    </row>
    <row r="435" spans="1:60" ht="16" hidden="1" x14ac:dyDescent="0.2">
      <c r="A435" s="85">
        <v>44243</v>
      </c>
      <c r="B435" s="85"/>
      <c r="C435" s="212"/>
      <c r="D435" s="212" t="s">
        <v>8</v>
      </c>
      <c r="E435" s="212" t="e">
        <f t="shared" si="178"/>
        <v>#DIV/0!</v>
      </c>
      <c r="F435" s="412"/>
      <c r="G435" s="412"/>
      <c r="H435" s="412"/>
      <c r="I435" s="412"/>
      <c r="J435" s="412"/>
      <c r="K435" s="412"/>
      <c r="L435" s="412"/>
      <c r="M435" s="412"/>
      <c r="N435" s="412"/>
      <c r="O435" s="413"/>
      <c r="P435" s="409" t="e">
        <f t="shared" si="188"/>
        <v>#DIV/0!</v>
      </c>
      <c r="Q435" s="409" t="e">
        <f t="shared" si="189"/>
        <v>#DIV/0!</v>
      </c>
      <c r="R435" s="410" t="e">
        <f t="shared" si="190"/>
        <v>#DIV/0!</v>
      </c>
      <c r="S435" s="414" t="e">
        <f t="shared" si="191"/>
        <v>#DIV/0!</v>
      </c>
      <c r="T435" s="408" t="e">
        <f t="shared" si="192"/>
        <v>#DIV/0!</v>
      </c>
      <c r="U435" s="408" t="e">
        <f t="shared" si="193"/>
        <v>#DIV/0!</v>
      </c>
      <c r="V435" s="85">
        <f t="shared" si="175"/>
        <v>44243</v>
      </c>
      <c r="W435" s="298" t="s">
        <v>8</v>
      </c>
      <c r="X435" s="272" t="e">
        <f t="shared" si="179"/>
        <v>#DIV/0!</v>
      </c>
      <c r="Y435" s="277"/>
      <c r="Z435" s="277"/>
      <c r="AA435" s="277"/>
      <c r="AB435" s="279"/>
      <c r="AC435" s="279"/>
      <c r="AD435" s="279"/>
      <c r="AE435" s="279"/>
      <c r="AF435" s="279"/>
      <c r="AG435" s="279"/>
      <c r="AH435" s="279"/>
      <c r="AI435" s="51"/>
      <c r="AJ435" s="51"/>
      <c r="AK435" s="51"/>
      <c r="AL435" s="51"/>
      <c r="AM435" s="170" t="e">
        <f t="shared" si="180"/>
        <v>#DIV/0!</v>
      </c>
      <c r="AN435" s="170" t="e">
        <f t="shared" si="181"/>
        <v>#DIV/0!</v>
      </c>
      <c r="AO435" s="280">
        <f t="shared" si="194"/>
        <v>0</v>
      </c>
      <c r="AP435" s="281">
        <f t="shared" si="194"/>
        <v>0</v>
      </c>
      <c r="AQ435" s="281">
        <f t="shared" si="182"/>
        <v>0</v>
      </c>
      <c r="AR435" s="58">
        <f t="shared" si="176"/>
        <v>44243</v>
      </c>
      <c r="AS435" s="212" t="s">
        <v>262</v>
      </c>
      <c r="AT435" s="282"/>
      <c r="AU435" s="282"/>
      <c r="AV435" s="282"/>
      <c r="AW435" s="282"/>
      <c r="AX435" s="282"/>
      <c r="AY435" s="282"/>
      <c r="AZ435" s="282"/>
      <c r="BA435" s="282"/>
      <c r="BB435" s="282"/>
      <c r="BC435" s="282"/>
      <c r="BD435" s="282"/>
      <c r="BE435" s="282" t="e">
        <f t="shared" si="183"/>
        <v>#DIV/0!</v>
      </c>
      <c r="BF435" s="282" t="e">
        <f t="shared" si="184"/>
        <v>#DIV/0!</v>
      </c>
      <c r="BG435" s="14" t="e">
        <f t="shared" si="185"/>
        <v>#DIV/0!</v>
      </c>
      <c r="BH435" s="14" t="e">
        <f t="shared" si="186"/>
        <v>#DIV/0!</v>
      </c>
    </row>
    <row r="436" spans="1:60" ht="16" hidden="1" x14ac:dyDescent="0.2">
      <c r="A436" s="85">
        <v>44244</v>
      </c>
      <c r="B436" s="85"/>
      <c r="C436" s="212"/>
      <c r="D436" s="212" t="s">
        <v>8</v>
      </c>
      <c r="E436" s="212" t="e">
        <f t="shared" si="178"/>
        <v>#DIV/0!</v>
      </c>
      <c r="F436" s="412"/>
      <c r="G436" s="412"/>
      <c r="H436" s="412"/>
      <c r="I436" s="412"/>
      <c r="J436" s="412"/>
      <c r="K436" s="412"/>
      <c r="L436" s="412"/>
      <c r="M436" s="412"/>
      <c r="N436" s="412"/>
      <c r="O436" s="413"/>
      <c r="P436" s="409" t="e">
        <f t="shared" si="188"/>
        <v>#DIV/0!</v>
      </c>
      <c r="Q436" s="409" t="e">
        <f t="shared" si="189"/>
        <v>#DIV/0!</v>
      </c>
      <c r="R436" s="410" t="e">
        <f t="shared" si="190"/>
        <v>#DIV/0!</v>
      </c>
      <c r="S436" s="414" t="e">
        <f t="shared" si="191"/>
        <v>#DIV/0!</v>
      </c>
      <c r="T436" s="408" t="e">
        <f t="shared" si="192"/>
        <v>#DIV/0!</v>
      </c>
      <c r="U436" s="408" t="e">
        <f t="shared" si="193"/>
        <v>#DIV/0!</v>
      </c>
      <c r="V436" s="85">
        <f t="shared" si="175"/>
        <v>44244</v>
      </c>
      <c r="W436" s="297" t="s">
        <v>8</v>
      </c>
      <c r="X436" s="272" t="e">
        <f t="shared" si="179"/>
        <v>#DIV/0!</v>
      </c>
      <c r="Y436" s="277"/>
      <c r="Z436" s="277"/>
      <c r="AA436" s="277"/>
      <c r="AB436" s="279"/>
      <c r="AC436" s="279"/>
      <c r="AD436" s="279"/>
      <c r="AE436" s="279"/>
      <c r="AF436" s="279"/>
      <c r="AG436" s="279"/>
      <c r="AH436" s="279"/>
      <c r="AI436" s="51"/>
      <c r="AJ436" s="51"/>
      <c r="AK436" s="51"/>
      <c r="AL436" s="51"/>
      <c r="AM436" s="170" t="e">
        <f t="shared" si="180"/>
        <v>#DIV/0!</v>
      </c>
      <c r="AN436" s="170" t="e">
        <f t="shared" si="181"/>
        <v>#DIV/0!</v>
      </c>
      <c r="AO436" s="280">
        <f t="shared" si="194"/>
        <v>0</v>
      </c>
      <c r="AP436" s="281">
        <f t="shared" si="194"/>
        <v>0</v>
      </c>
      <c r="AQ436" s="281">
        <f t="shared" si="182"/>
        <v>0</v>
      </c>
      <c r="AR436" s="58">
        <f t="shared" si="176"/>
        <v>44244</v>
      </c>
      <c r="AS436" s="212" t="s">
        <v>263</v>
      </c>
      <c r="AT436" s="282"/>
      <c r="AU436" s="282"/>
      <c r="AV436" s="282"/>
      <c r="AW436" s="282"/>
      <c r="AX436" s="282"/>
      <c r="AY436" s="282"/>
      <c r="AZ436" s="282"/>
      <c r="BA436" s="282"/>
      <c r="BB436" s="282"/>
      <c r="BC436" s="282"/>
      <c r="BD436" s="282"/>
      <c r="BE436" s="282" t="e">
        <f t="shared" si="183"/>
        <v>#DIV/0!</v>
      </c>
      <c r="BF436" s="282" t="e">
        <f t="shared" si="184"/>
        <v>#DIV/0!</v>
      </c>
      <c r="BG436" s="14" t="e">
        <f t="shared" si="185"/>
        <v>#DIV/0!</v>
      </c>
      <c r="BH436" s="14" t="e">
        <f t="shared" si="186"/>
        <v>#DIV/0!</v>
      </c>
    </row>
    <row r="437" spans="1:60" ht="16" hidden="1" x14ac:dyDescent="0.2">
      <c r="A437" s="85">
        <v>44245</v>
      </c>
      <c r="B437" s="85"/>
      <c r="C437" s="212"/>
      <c r="D437" s="212" t="s">
        <v>8</v>
      </c>
      <c r="E437" s="212" t="e">
        <f t="shared" si="178"/>
        <v>#DIV/0!</v>
      </c>
      <c r="F437" s="412"/>
      <c r="G437" s="412"/>
      <c r="H437" s="412"/>
      <c r="I437" s="412"/>
      <c r="J437" s="412"/>
      <c r="K437" s="412"/>
      <c r="L437" s="412"/>
      <c r="M437" s="412"/>
      <c r="N437" s="412"/>
      <c r="O437" s="413"/>
      <c r="P437" s="409" t="e">
        <f t="shared" si="188"/>
        <v>#DIV/0!</v>
      </c>
      <c r="Q437" s="409" t="e">
        <f t="shared" si="189"/>
        <v>#DIV/0!</v>
      </c>
      <c r="R437" s="410" t="e">
        <f t="shared" si="190"/>
        <v>#DIV/0!</v>
      </c>
      <c r="S437" s="414" t="e">
        <f t="shared" si="191"/>
        <v>#DIV/0!</v>
      </c>
      <c r="T437" s="408" t="e">
        <f t="shared" si="192"/>
        <v>#DIV/0!</v>
      </c>
      <c r="U437" s="408" t="e">
        <f t="shared" si="193"/>
        <v>#DIV/0!</v>
      </c>
      <c r="V437" s="85">
        <f t="shared" si="175"/>
        <v>44245</v>
      </c>
      <c r="W437" s="297" t="s">
        <v>8</v>
      </c>
      <c r="X437" s="272" t="e">
        <f t="shared" si="179"/>
        <v>#DIV/0!</v>
      </c>
      <c r="Y437" s="277"/>
      <c r="Z437" s="277"/>
      <c r="AA437" s="277"/>
      <c r="AB437" s="279"/>
      <c r="AC437" s="279"/>
      <c r="AD437" s="279"/>
      <c r="AE437" s="279"/>
      <c r="AF437" s="279"/>
      <c r="AG437" s="279"/>
      <c r="AH437" s="279"/>
      <c r="AI437" s="51"/>
      <c r="AJ437" s="51"/>
      <c r="AK437" s="51"/>
      <c r="AL437" s="51"/>
      <c r="AM437" s="170" t="e">
        <f t="shared" si="180"/>
        <v>#DIV/0!</v>
      </c>
      <c r="AN437" s="170" t="e">
        <f t="shared" si="181"/>
        <v>#DIV/0!</v>
      </c>
      <c r="AO437" s="280">
        <f t="shared" si="194"/>
        <v>0</v>
      </c>
      <c r="AP437" s="281">
        <f t="shared" si="194"/>
        <v>0</v>
      </c>
      <c r="AQ437" s="281">
        <f t="shared" si="182"/>
        <v>0</v>
      </c>
      <c r="AR437" s="58">
        <f t="shared" si="176"/>
        <v>44245</v>
      </c>
      <c r="AS437" s="212" t="s">
        <v>264</v>
      </c>
      <c r="AT437" s="282"/>
      <c r="AU437" s="282"/>
      <c r="AV437" s="282"/>
      <c r="AW437" s="282"/>
      <c r="AX437" s="282"/>
      <c r="AY437" s="282"/>
      <c r="AZ437" s="282"/>
      <c r="BA437" s="282"/>
      <c r="BB437" s="282"/>
      <c r="BC437" s="282"/>
      <c r="BD437" s="282"/>
      <c r="BE437" s="282" t="e">
        <f t="shared" si="183"/>
        <v>#DIV/0!</v>
      </c>
      <c r="BF437" s="282" t="e">
        <f t="shared" si="184"/>
        <v>#DIV/0!</v>
      </c>
      <c r="BG437" s="14" t="e">
        <f t="shared" si="185"/>
        <v>#DIV/0!</v>
      </c>
      <c r="BH437" s="14" t="e">
        <f t="shared" si="186"/>
        <v>#DIV/0!</v>
      </c>
    </row>
    <row r="438" spans="1:60" ht="16" hidden="1" x14ac:dyDescent="0.2">
      <c r="A438" s="85">
        <v>44246</v>
      </c>
      <c r="B438" s="85"/>
      <c r="C438" s="212"/>
      <c r="D438" s="212" t="s">
        <v>8</v>
      </c>
      <c r="E438" s="212" t="e">
        <f t="shared" si="178"/>
        <v>#DIV/0!</v>
      </c>
      <c r="F438" s="412"/>
      <c r="G438" s="412"/>
      <c r="H438" s="412"/>
      <c r="I438" s="412"/>
      <c r="J438" s="412"/>
      <c r="K438" s="412"/>
      <c r="L438" s="412"/>
      <c r="M438" s="412"/>
      <c r="N438" s="412"/>
      <c r="O438" s="413"/>
      <c r="P438" s="409" t="e">
        <f t="shared" si="188"/>
        <v>#DIV/0!</v>
      </c>
      <c r="Q438" s="409" t="e">
        <f t="shared" si="189"/>
        <v>#DIV/0!</v>
      </c>
      <c r="R438" s="410" t="e">
        <f t="shared" si="190"/>
        <v>#DIV/0!</v>
      </c>
      <c r="S438" s="414" t="e">
        <f t="shared" si="191"/>
        <v>#DIV/0!</v>
      </c>
      <c r="T438" s="408" t="e">
        <f t="shared" si="192"/>
        <v>#DIV/0!</v>
      </c>
      <c r="U438" s="408" t="e">
        <f t="shared" si="193"/>
        <v>#DIV/0!</v>
      </c>
      <c r="V438" s="85">
        <f t="shared" si="175"/>
        <v>44246</v>
      </c>
      <c r="W438" s="298" t="s">
        <v>8</v>
      </c>
      <c r="X438" s="272" t="e">
        <f t="shared" si="179"/>
        <v>#DIV/0!</v>
      </c>
      <c r="Y438" s="277"/>
      <c r="Z438" s="277"/>
      <c r="AA438" s="277"/>
      <c r="AB438" s="279"/>
      <c r="AC438" s="279"/>
      <c r="AD438" s="279"/>
      <c r="AE438" s="279"/>
      <c r="AF438" s="279"/>
      <c r="AG438" s="279"/>
      <c r="AH438" s="279"/>
      <c r="AI438" s="51"/>
      <c r="AJ438" s="51"/>
      <c r="AK438" s="51"/>
      <c r="AL438" s="51"/>
      <c r="AM438" s="170" t="e">
        <f t="shared" si="180"/>
        <v>#DIV/0!</v>
      </c>
      <c r="AN438" s="170" t="e">
        <f t="shared" si="181"/>
        <v>#DIV/0!</v>
      </c>
      <c r="AO438" s="280">
        <f t="shared" si="194"/>
        <v>0</v>
      </c>
      <c r="AP438" s="281">
        <f t="shared" si="194"/>
        <v>0</v>
      </c>
      <c r="AQ438" s="281">
        <f t="shared" si="182"/>
        <v>0</v>
      </c>
      <c r="AR438" s="58">
        <f t="shared" si="176"/>
        <v>44246</v>
      </c>
      <c r="AS438" s="212" t="s">
        <v>265</v>
      </c>
      <c r="AT438" s="282"/>
      <c r="AU438" s="282"/>
      <c r="AV438" s="282"/>
      <c r="AW438" s="282"/>
      <c r="AX438" s="282"/>
      <c r="AY438" s="282"/>
      <c r="AZ438" s="282"/>
      <c r="BA438" s="282"/>
      <c r="BB438" s="282"/>
      <c r="BC438" s="282"/>
      <c r="BD438" s="282"/>
      <c r="BE438" s="282" t="e">
        <f t="shared" si="183"/>
        <v>#DIV/0!</v>
      </c>
      <c r="BF438" s="282" t="e">
        <f t="shared" si="184"/>
        <v>#DIV/0!</v>
      </c>
      <c r="BG438" s="14" t="e">
        <f t="shared" si="185"/>
        <v>#DIV/0!</v>
      </c>
      <c r="BH438" s="14" t="e">
        <f t="shared" si="186"/>
        <v>#DIV/0!</v>
      </c>
    </row>
    <row r="439" spans="1:60" ht="16" hidden="1" x14ac:dyDescent="0.2">
      <c r="A439" s="85">
        <v>44247</v>
      </c>
      <c r="B439" s="85"/>
      <c r="C439" s="212"/>
      <c r="D439" s="212" t="s">
        <v>8</v>
      </c>
      <c r="E439" s="212" t="e">
        <f t="shared" si="178"/>
        <v>#DIV/0!</v>
      </c>
      <c r="F439" s="412"/>
      <c r="G439" s="412"/>
      <c r="H439" s="412"/>
      <c r="I439" s="412"/>
      <c r="J439" s="412"/>
      <c r="K439" s="412"/>
      <c r="L439" s="412"/>
      <c r="M439" s="412"/>
      <c r="N439" s="412"/>
      <c r="O439" s="413"/>
      <c r="P439" s="409" t="e">
        <f t="shared" si="188"/>
        <v>#DIV/0!</v>
      </c>
      <c r="Q439" s="409" t="e">
        <f t="shared" si="189"/>
        <v>#DIV/0!</v>
      </c>
      <c r="R439" s="410" t="e">
        <f t="shared" si="190"/>
        <v>#DIV/0!</v>
      </c>
      <c r="S439" s="414" t="e">
        <f t="shared" si="191"/>
        <v>#DIV/0!</v>
      </c>
      <c r="T439" s="408" t="e">
        <f t="shared" si="192"/>
        <v>#DIV/0!</v>
      </c>
      <c r="U439" s="408" t="e">
        <f t="shared" si="193"/>
        <v>#DIV/0!</v>
      </c>
      <c r="V439" s="85">
        <f t="shared" si="175"/>
        <v>44247</v>
      </c>
      <c r="W439" s="297" t="s">
        <v>8</v>
      </c>
      <c r="X439" s="272" t="e">
        <f t="shared" si="179"/>
        <v>#DIV/0!</v>
      </c>
      <c r="Y439" s="277"/>
      <c r="Z439" s="277"/>
      <c r="AA439" s="277"/>
      <c r="AB439" s="279"/>
      <c r="AC439" s="279"/>
      <c r="AD439" s="279"/>
      <c r="AE439" s="279"/>
      <c r="AF439" s="279"/>
      <c r="AG439" s="279"/>
      <c r="AH439" s="279"/>
      <c r="AI439" s="51"/>
      <c r="AJ439" s="51"/>
      <c r="AK439" s="51"/>
      <c r="AL439" s="51"/>
      <c r="AM439" s="170" t="e">
        <f t="shared" si="180"/>
        <v>#DIV/0!</v>
      </c>
      <c r="AN439" s="170" t="e">
        <f t="shared" si="181"/>
        <v>#DIV/0!</v>
      </c>
      <c r="AO439" s="280">
        <f t="shared" si="194"/>
        <v>0</v>
      </c>
      <c r="AP439" s="281">
        <f t="shared" si="194"/>
        <v>0</v>
      </c>
      <c r="AQ439" s="281">
        <f t="shared" si="182"/>
        <v>0</v>
      </c>
      <c r="AR439" s="58">
        <f t="shared" si="176"/>
        <v>44247</v>
      </c>
      <c r="AS439" s="212" t="s">
        <v>266</v>
      </c>
      <c r="AT439" s="282"/>
      <c r="AU439" s="282"/>
      <c r="AV439" s="282"/>
      <c r="AW439" s="282"/>
      <c r="AX439" s="282"/>
      <c r="AY439" s="282"/>
      <c r="AZ439" s="282"/>
      <c r="BA439" s="282"/>
      <c r="BB439" s="282"/>
      <c r="BC439" s="282"/>
      <c r="BD439" s="282"/>
      <c r="BE439" s="282" t="e">
        <f t="shared" si="183"/>
        <v>#DIV/0!</v>
      </c>
      <c r="BF439" s="282" t="e">
        <f t="shared" si="184"/>
        <v>#DIV/0!</v>
      </c>
      <c r="BG439" s="14" t="e">
        <f t="shared" si="185"/>
        <v>#DIV/0!</v>
      </c>
      <c r="BH439" s="14" t="e">
        <f t="shared" si="186"/>
        <v>#DIV/0!</v>
      </c>
    </row>
    <row r="440" spans="1:60" ht="16" hidden="1" x14ac:dyDescent="0.2">
      <c r="A440" s="85">
        <v>44248</v>
      </c>
      <c r="B440" s="85"/>
      <c r="C440" s="212"/>
      <c r="D440" s="212" t="s">
        <v>8</v>
      </c>
      <c r="E440" s="212" t="e">
        <f t="shared" si="178"/>
        <v>#DIV/0!</v>
      </c>
      <c r="F440" s="412"/>
      <c r="G440" s="412"/>
      <c r="H440" s="412"/>
      <c r="I440" s="412"/>
      <c r="J440" s="412"/>
      <c r="K440" s="412"/>
      <c r="L440" s="412"/>
      <c r="M440" s="412"/>
      <c r="N440" s="412"/>
      <c r="O440" s="413"/>
      <c r="P440" s="409" t="e">
        <f t="shared" si="188"/>
        <v>#DIV/0!</v>
      </c>
      <c r="Q440" s="409" t="e">
        <f t="shared" si="189"/>
        <v>#DIV/0!</v>
      </c>
      <c r="R440" s="410" t="e">
        <f t="shared" si="190"/>
        <v>#DIV/0!</v>
      </c>
      <c r="S440" s="414" t="e">
        <f t="shared" si="191"/>
        <v>#DIV/0!</v>
      </c>
      <c r="T440" s="408" t="e">
        <f t="shared" si="192"/>
        <v>#DIV/0!</v>
      </c>
      <c r="U440" s="408" t="e">
        <f t="shared" si="193"/>
        <v>#DIV/0!</v>
      </c>
      <c r="V440" s="85">
        <f t="shared" si="175"/>
        <v>44248</v>
      </c>
      <c r="W440" s="298" t="s">
        <v>8</v>
      </c>
      <c r="X440" s="272" t="e">
        <f t="shared" si="179"/>
        <v>#DIV/0!</v>
      </c>
      <c r="Y440" s="277"/>
      <c r="Z440" s="277"/>
      <c r="AA440" s="277"/>
      <c r="AB440" s="279"/>
      <c r="AC440" s="279"/>
      <c r="AD440" s="279"/>
      <c r="AE440" s="279"/>
      <c r="AF440" s="279"/>
      <c r="AG440" s="279"/>
      <c r="AH440" s="279"/>
      <c r="AI440" s="51"/>
      <c r="AJ440" s="51"/>
      <c r="AK440" s="51"/>
      <c r="AL440" s="51"/>
      <c r="AM440" s="170" t="e">
        <f t="shared" si="180"/>
        <v>#DIV/0!</v>
      </c>
      <c r="AN440" s="170" t="e">
        <f t="shared" si="181"/>
        <v>#DIV/0!</v>
      </c>
      <c r="AO440" s="280">
        <f t="shared" si="194"/>
        <v>0</v>
      </c>
      <c r="AP440" s="281">
        <f t="shared" si="194"/>
        <v>0</v>
      </c>
      <c r="AQ440" s="281">
        <f t="shared" si="182"/>
        <v>0</v>
      </c>
      <c r="AR440" s="58">
        <f t="shared" si="176"/>
        <v>44248</v>
      </c>
      <c r="AS440" s="212" t="s">
        <v>267</v>
      </c>
      <c r="AT440" s="282"/>
      <c r="AU440" s="282"/>
      <c r="AV440" s="282"/>
      <c r="AW440" s="282"/>
      <c r="AX440" s="282"/>
      <c r="AY440" s="282"/>
      <c r="AZ440" s="282"/>
      <c r="BA440" s="282"/>
      <c r="BB440" s="282"/>
      <c r="BC440" s="282"/>
      <c r="BD440" s="282"/>
      <c r="BE440" s="282" t="e">
        <f t="shared" si="183"/>
        <v>#DIV/0!</v>
      </c>
      <c r="BF440" s="282" t="e">
        <f t="shared" si="184"/>
        <v>#DIV/0!</v>
      </c>
      <c r="BG440" s="14" t="e">
        <f t="shared" si="185"/>
        <v>#DIV/0!</v>
      </c>
      <c r="BH440" s="14" t="e">
        <f t="shared" si="186"/>
        <v>#DIV/0!</v>
      </c>
    </row>
    <row r="441" spans="1:60" ht="16" hidden="1" x14ac:dyDescent="0.2">
      <c r="A441" s="85">
        <v>44249</v>
      </c>
      <c r="B441" s="85"/>
      <c r="C441" s="212"/>
      <c r="D441" s="212" t="s">
        <v>8</v>
      </c>
      <c r="E441" s="212" t="e">
        <f t="shared" si="178"/>
        <v>#DIV/0!</v>
      </c>
      <c r="F441" s="412"/>
      <c r="G441" s="412"/>
      <c r="H441" s="412"/>
      <c r="I441" s="412"/>
      <c r="J441" s="412"/>
      <c r="K441" s="412"/>
      <c r="L441" s="412"/>
      <c r="M441" s="412"/>
      <c r="N441" s="412"/>
      <c r="O441" s="413"/>
      <c r="P441" s="409" t="e">
        <f t="shared" si="188"/>
        <v>#DIV/0!</v>
      </c>
      <c r="Q441" s="409" t="e">
        <f t="shared" si="189"/>
        <v>#DIV/0!</v>
      </c>
      <c r="R441" s="410" t="e">
        <f t="shared" si="190"/>
        <v>#DIV/0!</v>
      </c>
      <c r="S441" s="414" t="e">
        <f t="shared" si="191"/>
        <v>#DIV/0!</v>
      </c>
      <c r="T441" s="408" t="e">
        <f t="shared" si="192"/>
        <v>#DIV/0!</v>
      </c>
      <c r="U441" s="408" t="e">
        <f t="shared" si="193"/>
        <v>#DIV/0!</v>
      </c>
      <c r="V441" s="85">
        <f t="shared" si="175"/>
        <v>44249</v>
      </c>
      <c r="W441" s="297" t="s">
        <v>8</v>
      </c>
      <c r="X441" s="272" t="e">
        <f t="shared" si="179"/>
        <v>#DIV/0!</v>
      </c>
      <c r="Y441" s="277"/>
      <c r="Z441" s="277"/>
      <c r="AA441" s="277"/>
      <c r="AB441" s="279"/>
      <c r="AC441" s="279"/>
      <c r="AD441" s="279"/>
      <c r="AE441" s="279"/>
      <c r="AF441" s="279"/>
      <c r="AG441" s="279"/>
      <c r="AH441" s="279"/>
      <c r="AI441" s="51"/>
      <c r="AJ441" s="51"/>
      <c r="AK441" s="51"/>
      <c r="AL441" s="51"/>
      <c r="AM441" s="170" t="e">
        <f t="shared" si="180"/>
        <v>#DIV/0!</v>
      </c>
      <c r="AN441" s="170" t="e">
        <f t="shared" si="181"/>
        <v>#DIV/0!</v>
      </c>
      <c r="AO441" s="280">
        <f t="shared" si="194"/>
        <v>0</v>
      </c>
      <c r="AP441" s="281">
        <f t="shared" si="194"/>
        <v>0</v>
      </c>
      <c r="AQ441" s="281">
        <f t="shared" si="182"/>
        <v>0</v>
      </c>
      <c r="AR441" s="58">
        <f t="shared" si="176"/>
        <v>44249</v>
      </c>
      <c r="AS441" s="212" t="s">
        <v>268</v>
      </c>
      <c r="AT441" s="282"/>
      <c r="AU441" s="282"/>
      <c r="AV441" s="282"/>
      <c r="AW441" s="282"/>
      <c r="AX441" s="282"/>
      <c r="AY441" s="282"/>
      <c r="AZ441" s="282"/>
      <c r="BA441" s="282"/>
      <c r="BB441" s="282"/>
      <c r="BC441" s="282"/>
      <c r="BD441" s="282"/>
      <c r="BE441" s="282" t="e">
        <f t="shared" si="183"/>
        <v>#DIV/0!</v>
      </c>
      <c r="BF441" s="282" t="e">
        <f t="shared" si="184"/>
        <v>#DIV/0!</v>
      </c>
      <c r="BG441" s="14" t="e">
        <f t="shared" si="185"/>
        <v>#DIV/0!</v>
      </c>
      <c r="BH441" s="14" t="e">
        <f t="shared" si="186"/>
        <v>#DIV/0!</v>
      </c>
    </row>
    <row r="442" spans="1:60" ht="16" hidden="1" x14ac:dyDescent="0.2">
      <c r="A442" s="85">
        <v>44250</v>
      </c>
      <c r="B442" s="85"/>
      <c r="C442" s="212"/>
      <c r="D442" s="212" t="s">
        <v>8</v>
      </c>
      <c r="E442" s="212" t="e">
        <f t="shared" si="178"/>
        <v>#DIV/0!</v>
      </c>
      <c r="F442" s="412"/>
      <c r="G442" s="412"/>
      <c r="H442" s="412"/>
      <c r="I442" s="412"/>
      <c r="J442" s="412"/>
      <c r="K442" s="412"/>
      <c r="L442" s="412"/>
      <c r="M442" s="412"/>
      <c r="N442" s="412"/>
      <c r="O442" s="413"/>
      <c r="P442" s="409" t="e">
        <f t="shared" si="188"/>
        <v>#DIV/0!</v>
      </c>
      <c r="Q442" s="409" t="e">
        <f t="shared" si="189"/>
        <v>#DIV/0!</v>
      </c>
      <c r="R442" s="410" t="e">
        <f t="shared" si="190"/>
        <v>#DIV/0!</v>
      </c>
      <c r="S442" s="414" t="e">
        <f t="shared" si="191"/>
        <v>#DIV/0!</v>
      </c>
      <c r="T442" s="408" t="e">
        <f t="shared" si="192"/>
        <v>#DIV/0!</v>
      </c>
      <c r="U442" s="408" t="e">
        <f t="shared" si="193"/>
        <v>#DIV/0!</v>
      </c>
      <c r="V442" s="85">
        <f t="shared" si="175"/>
        <v>44250</v>
      </c>
      <c r="W442" s="297" t="s">
        <v>8</v>
      </c>
      <c r="X442" s="272" t="e">
        <f t="shared" si="179"/>
        <v>#DIV/0!</v>
      </c>
      <c r="Y442" s="277"/>
      <c r="Z442" s="277"/>
      <c r="AA442" s="277"/>
      <c r="AB442" s="279"/>
      <c r="AC442" s="279"/>
      <c r="AD442" s="279"/>
      <c r="AE442" s="279"/>
      <c r="AF442" s="279"/>
      <c r="AG442" s="279"/>
      <c r="AH442" s="279"/>
      <c r="AI442" s="51"/>
      <c r="AJ442" s="51"/>
      <c r="AK442" s="51"/>
      <c r="AL442" s="51"/>
      <c r="AM442" s="170" t="e">
        <f t="shared" si="180"/>
        <v>#DIV/0!</v>
      </c>
      <c r="AN442" s="170" t="e">
        <f t="shared" si="181"/>
        <v>#DIV/0!</v>
      </c>
      <c r="AO442" s="280">
        <f t="shared" si="194"/>
        <v>0</v>
      </c>
      <c r="AP442" s="281">
        <f t="shared" si="194"/>
        <v>0</v>
      </c>
      <c r="AQ442" s="281">
        <f t="shared" si="182"/>
        <v>0</v>
      </c>
      <c r="AR442" s="58">
        <f t="shared" si="176"/>
        <v>44250</v>
      </c>
      <c r="AS442" s="212" t="s">
        <v>269</v>
      </c>
      <c r="AT442" s="282"/>
      <c r="AU442" s="282"/>
      <c r="AV442" s="282"/>
      <c r="AW442" s="282"/>
      <c r="AX442" s="282"/>
      <c r="AY442" s="282"/>
      <c r="AZ442" s="282"/>
      <c r="BA442" s="282"/>
      <c r="BB442" s="282"/>
      <c r="BC442" s="282"/>
      <c r="BD442" s="282"/>
      <c r="BE442" s="282" t="e">
        <f t="shared" si="183"/>
        <v>#DIV/0!</v>
      </c>
      <c r="BF442" s="282" t="e">
        <f t="shared" si="184"/>
        <v>#DIV/0!</v>
      </c>
      <c r="BG442" s="14" t="e">
        <f t="shared" si="185"/>
        <v>#DIV/0!</v>
      </c>
      <c r="BH442" s="14" t="e">
        <f t="shared" si="186"/>
        <v>#DIV/0!</v>
      </c>
    </row>
    <row r="443" spans="1:60" ht="16" hidden="1" x14ac:dyDescent="0.2">
      <c r="A443" s="85">
        <v>44251</v>
      </c>
      <c r="B443" s="85"/>
      <c r="C443" s="212"/>
      <c r="D443" s="212" t="s">
        <v>8</v>
      </c>
      <c r="E443" s="212" t="e">
        <f t="shared" si="178"/>
        <v>#DIV/0!</v>
      </c>
      <c r="F443" s="412"/>
      <c r="G443" s="412"/>
      <c r="H443" s="412"/>
      <c r="I443" s="412"/>
      <c r="J443" s="412"/>
      <c r="K443" s="412"/>
      <c r="L443" s="412"/>
      <c r="M443" s="412"/>
      <c r="N443" s="412"/>
      <c r="O443" s="413"/>
      <c r="P443" s="409" t="e">
        <f t="shared" si="188"/>
        <v>#DIV/0!</v>
      </c>
      <c r="Q443" s="409" t="e">
        <f t="shared" si="189"/>
        <v>#DIV/0!</v>
      </c>
      <c r="R443" s="410" t="e">
        <f t="shared" si="190"/>
        <v>#DIV/0!</v>
      </c>
      <c r="S443" s="414" t="e">
        <f t="shared" si="191"/>
        <v>#DIV/0!</v>
      </c>
      <c r="T443" s="408" t="e">
        <f t="shared" si="192"/>
        <v>#DIV/0!</v>
      </c>
      <c r="U443" s="408" t="e">
        <f t="shared" si="193"/>
        <v>#DIV/0!</v>
      </c>
      <c r="V443" s="85">
        <f t="shared" si="175"/>
        <v>44251</v>
      </c>
      <c r="W443" s="298" t="s">
        <v>8</v>
      </c>
      <c r="X443" s="272" t="e">
        <f t="shared" si="179"/>
        <v>#DIV/0!</v>
      </c>
      <c r="Y443" s="277"/>
      <c r="Z443" s="277"/>
      <c r="AA443" s="277"/>
      <c r="AB443" s="279"/>
      <c r="AC443" s="279"/>
      <c r="AD443" s="279"/>
      <c r="AE443" s="279"/>
      <c r="AF443" s="279"/>
      <c r="AG443" s="279"/>
      <c r="AH443" s="279"/>
      <c r="AI443" s="51"/>
      <c r="AJ443" s="51"/>
      <c r="AK443" s="51"/>
      <c r="AL443" s="51"/>
      <c r="AM443" s="170" t="e">
        <f t="shared" si="180"/>
        <v>#DIV/0!</v>
      </c>
      <c r="AN443" s="170" t="e">
        <f t="shared" si="181"/>
        <v>#DIV/0!</v>
      </c>
      <c r="AO443" s="280">
        <f t="shared" si="194"/>
        <v>0</v>
      </c>
      <c r="AP443" s="281">
        <f t="shared" si="194"/>
        <v>0</v>
      </c>
      <c r="AQ443" s="281">
        <f t="shared" si="182"/>
        <v>0</v>
      </c>
      <c r="AR443" s="58">
        <f t="shared" si="176"/>
        <v>44251</v>
      </c>
      <c r="AS443" s="212" t="s">
        <v>270</v>
      </c>
      <c r="AT443" s="282"/>
      <c r="AU443" s="282"/>
      <c r="AV443" s="282"/>
      <c r="AW443" s="282"/>
      <c r="AX443" s="282"/>
      <c r="AY443" s="282"/>
      <c r="AZ443" s="282"/>
      <c r="BA443" s="282"/>
      <c r="BB443" s="282"/>
      <c r="BC443" s="282"/>
      <c r="BD443" s="282"/>
      <c r="BE443" s="282" t="e">
        <f t="shared" si="183"/>
        <v>#DIV/0!</v>
      </c>
      <c r="BF443" s="282" t="e">
        <f t="shared" si="184"/>
        <v>#DIV/0!</v>
      </c>
      <c r="BG443" s="14" t="e">
        <f t="shared" si="185"/>
        <v>#DIV/0!</v>
      </c>
      <c r="BH443" s="14" t="e">
        <f t="shared" si="186"/>
        <v>#DIV/0!</v>
      </c>
    </row>
    <row r="444" spans="1:60" ht="16" hidden="1" x14ac:dyDescent="0.2">
      <c r="A444" s="85">
        <v>44252</v>
      </c>
      <c r="B444" s="85"/>
      <c r="C444" s="212"/>
      <c r="D444" s="212" t="s">
        <v>8</v>
      </c>
      <c r="E444" s="212" t="e">
        <f t="shared" si="178"/>
        <v>#DIV/0!</v>
      </c>
      <c r="F444" s="412"/>
      <c r="G444" s="412"/>
      <c r="H444" s="412"/>
      <c r="I444" s="412"/>
      <c r="J444" s="412"/>
      <c r="K444" s="412"/>
      <c r="L444" s="412"/>
      <c r="M444" s="412"/>
      <c r="N444" s="412"/>
      <c r="O444" s="413"/>
      <c r="P444" s="409" t="e">
        <f t="shared" si="188"/>
        <v>#DIV/0!</v>
      </c>
      <c r="Q444" s="409" t="e">
        <f t="shared" si="189"/>
        <v>#DIV/0!</v>
      </c>
      <c r="R444" s="410" t="e">
        <f t="shared" si="190"/>
        <v>#DIV/0!</v>
      </c>
      <c r="S444" s="414" t="e">
        <f t="shared" si="191"/>
        <v>#DIV/0!</v>
      </c>
      <c r="T444" s="408" t="e">
        <f t="shared" si="192"/>
        <v>#DIV/0!</v>
      </c>
      <c r="U444" s="408" t="e">
        <f t="shared" si="193"/>
        <v>#DIV/0!</v>
      </c>
      <c r="V444" s="85">
        <f t="shared" si="175"/>
        <v>44252</v>
      </c>
      <c r="W444" s="297" t="s">
        <v>8</v>
      </c>
      <c r="X444" s="272" t="e">
        <f t="shared" si="179"/>
        <v>#DIV/0!</v>
      </c>
      <c r="Y444" s="277"/>
      <c r="Z444" s="277"/>
      <c r="AA444" s="277"/>
      <c r="AB444" s="279"/>
      <c r="AC444" s="279"/>
      <c r="AD444" s="279"/>
      <c r="AE444" s="279"/>
      <c r="AF444" s="279"/>
      <c r="AG444" s="279"/>
      <c r="AH444" s="279"/>
      <c r="AI444" s="51"/>
      <c r="AJ444" s="51"/>
      <c r="AK444" s="51"/>
      <c r="AL444" s="51"/>
      <c r="AM444" s="170" t="e">
        <f t="shared" si="180"/>
        <v>#DIV/0!</v>
      </c>
      <c r="AN444" s="170" t="e">
        <f t="shared" si="181"/>
        <v>#DIV/0!</v>
      </c>
      <c r="AO444" s="280">
        <f t="shared" si="194"/>
        <v>0</v>
      </c>
      <c r="AP444" s="281">
        <f t="shared" si="194"/>
        <v>0</v>
      </c>
      <c r="AQ444" s="281">
        <f t="shared" si="182"/>
        <v>0</v>
      </c>
      <c r="AR444" s="58">
        <f t="shared" si="176"/>
        <v>44252</v>
      </c>
      <c r="AS444" s="212" t="s">
        <v>271</v>
      </c>
      <c r="AT444" s="282"/>
      <c r="AU444" s="282"/>
      <c r="AV444" s="282"/>
      <c r="AW444" s="282"/>
      <c r="AX444" s="282"/>
      <c r="AY444" s="282"/>
      <c r="AZ444" s="282"/>
      <c r="BA444" s="282"/>
      <c r="BB444" s="282"/>
      <c r="BC444" s="282"/>
      <c r="BD444" s="282"/>
      <c r="BE444" s="282" t="e">
        <f t="shared" si="183"/>
        <v>#DIV/0!</v>
      </c>
      <c r="BF444" s="282" t="e">
        <f t="shared" si="184"/>
        <v>#DIV/0!</v>
      </c>
      <c r="BG444" s="14" t="e">
        <f t="shared" si="185"/>
        <v>#DIV/0!</v>
      </c>
      <c r="BH444" s="14" t="e">
        <f t="shared" si="186"/>
        <v>#DIV/0!</v>
      </c>
    </row>
    <row r="445" spans="1:60" ht="16" hidden="1" x14ac:dyDescent="0.2">
      <c r="A445" s="85">
        <v>44253</v>
      </c>
      <c r="B445" s="85"/>
      <c r="C445" s="212"/>
      <c r="D445" s="212" t="s">
        <v>8</v>
      </c>
      <c r="E445" s="212" t="e">
        <f t="shared" si="178"/>
        <v>#DIV/0!</v>
      </c>
      <c r="F445" s="412"/>
      <c r="G445" s="412"/>
      <c r="H445" s="412"/>
      <c r="I445" s="412"/>
      <c r="J445" s="412"/>
      <c r="K445" s="412"/>
      <c r="L445" s="412"/>
      <c r="M445" s="412"/>
      <c r="N445" s="412"/>
      <c r="O445" s="413"/>
      <c r="P445" s="409" t="e">
        <f t="shared" si="188"/>
        <v>#DIV/0!</v>
      </c>
      <c r="Q445" s="409" t="e">
        <f t="shared" si="189"/>
        <v>#DIV/0!</v>
      </c>
      <c r="R445" s="410" t="e">
        <f t="shared" si="190"/>
        <v>#DIV/0!</v>
      </c>
      <c r="S445" s="414" t="e">
        <f t="shared" si="191"/>
        <v>#DIV/0!</v>
      </c>
      <c r="T445" s="408" t="e">
        <f t="shared" si="192"/>
        <v>#DIV/0!</v>
      </c>
      <c r="U445" s="408" t="e">
        <f t="shared" si="193"/>
        <v>#DIV/0!</v>
      </c>
      <c r="V445" s="85">
        <f t="shared" si="175"/>
        <v>44253</v>
      </c>
      <c r="W445" s="298" t="s">
        <v>8</v>
      </c>
      <c r="X445" s="272" t="e">
        <f t="shared" si="179"/>
        <v>#DIV/0!</v>
      </c>
      <c r="Y445" s="277"/>
      <c r="Z445" s="277"/>
      <c r="AA445" s="277"/>
      <c r="AB445" s="279"/>
      <c r="AC445" s="279"/>
      <c r="AD445" s="279"/>
      <c r="AE445" s="279"/>
      <c r="AF445" s="279"/>
      <c r="AG445" s="279"/>
      <c r="AH445" s="279"/>
      <c r="AI445" s="51"/>
      <c r="AJ445" s="51"/>
      <c r="AK445" s="51"/>
      <c r="AL445" s="51"/>
      <c r="AM445" s="170" t="e">
        <f t="shared" si="180"/>
        <v>#DIV/0!</v>
      </c>
      <c r="AN445" s="170" t="e">
        <f t="shared" si="181"/>
        <v>#DIV/0!</v>
      </c>
      <c r="AO445" s="280">
        <f t="shared" si="194"/>
        <v>0</v>
      </c>
      <c r="AP445" s="281">
        <f t="shared" si="194"/>
        <v>0</v>
      </c>
      <c r="AQ445" s="281">
        <f t="shared" si="182"/>
        <v>0</v>
      </c>
      <c r="AR445" s="58">
        <f t="shared" si="176"/>
        <v>44253</v>
      </c>
      <c r="AS445" s="212" t="s">
        <v>272</v>
      </c>
      <c r="AT445" s="282"/>
      <c r="AU445" s="282"/>
      <c r="AV445" s="282"/>
      <c r="AW445" s="282"/>
      <c r="AX445" s="282"/>
      <c r="AY445" s="282"/>
      <c r="AZ445" s="282"/>
      <c r="BA445" s="282"/>
      <c r="BB445" s="282"/>
      <c r="BC445" s="282"/>
      <c r="BD445" s="282"/>
      <c r="BE445" s="282" t="e">
        <f t="shared" si="183"/>
        <v>#DIV/0!</v>
      </c>
      <c r="BF445" s="282" t="e">
        <f t="shared" si="184"/>
        <v>#DIV/0!</v>
      </c>
      <c r="BG445" s="14" t="e">
        <f t="shared" si="185"/>
        <v>#DIV/0!</v>
      </c>
      <c r="BH445" s="14" t="e">
        <f t="shared" si="186"/>
        <v>#DIV/0!</v>
      </c>
    </row>
    <row r="446" spans="1:60" ht="16" hidden="1" x14ac:dyDescent="0.2">
      <c r="A446" s="85">
        <v>44254</v>
      </c>
      <c r="B446" s="85"/>
      <c r="C446" s="212"/>
      <c r="D446" s="212" t="s">
        <v>8</v>
      </c>
      <c r="E446" s="212" t="e">
        <f t="shared" si="178"/>
        <v>#DIV/0!</v>
      </c>
      <c r="F446" s="412"/>
      <c r="G446" s="412"/>
      <c r="H446" s="412"/>
      <c r="I446" s="412"/>
      <c r="J446" s="412"/>
      <c r="K446" s="412"/>
      <c r="L446" s="412"/>
      <c r="M446" s="412"/>
      <c r="N446" s="412"/>
      <c r="O446" s="413"/>
      <c r="P446" s="409" t="e">
        <f t="shared" si="188"/>
        <v>#DIV/0!</v>
      </c>
      <c r="Q446" s="409" t="e">
        <f t="shared" si="189"/>
        <v>#DIV/0!</v>
      </c>
      <c r="R446" s="410" t="e">
        <f t="shared" si="190"/>
        <v>#DIV/0!</v>
      </c>
      <c r="S446" s="414" t="e">
        <f t="shared" si="191"/>
        <v>#DIV/0!</v>
      </c>
      <c r="T446" s="408" t="e">
        <f t="shared" si="192"/>
        <v>#DIV/0!</v>
      </c>
      <c r="U446" s="408" t="e">
        <f t="shared" si="193"/>
        <v>#DIV/0!</v>
      </c>
      <c r="V446" s="85">
        <f t="shared" ref="V446:V509" si="195">A446</f>
        <v>44254</v>
      </c>
      <c r="W446" s="297" t="s">
        <v>8</v>
      </c>
      <c r="X446" s="272" t="e">
        <f t="shared" si="179"/>
        <v>#DIV/0!</v>
      </c>
      <c r="Y446" s="277"/>
      <c r="Z446" s="277"/>
      <c r="AA446" s="277"/>
      <c r="AB446" s="279"/>
      <c r="AC446" s="279"/>
      <c r="AD446" s="279"/>
      <c r="AE446" s="279"/>
      <c r="AF446" s="279"/>
      <c r="AG446" s="279"/>
      <c r="AH446" s="279"/>
      <c r="AI446" s="51"/>
      <c r="AJ446" s="51"/>
      <c r="AK446" s="51"/>
      <c r="AL446" s="51"/>
      <c r="AM446" s="170" t="e">
        <f t="shared" si="180"/>
        <v>#DIV/0!</v>
      </c>
      <c r="AN446" s="170" t="e">
        <f t="shared" si="181"/>
        <v>#DIV/0!</v>
      </c>
      <c r="AO446" s="280">
        <f t="shared" si="194"/>
        <v>0</v>
      </c>
      <c r="AP446" s="281">
        <f t="shared" si="194"/>
        <v>0</v>
      </c>
      <c r="AQ446" s="281">
        <f t="shared" si="182"/>
        <v>0</v>
      </c>
      <c r="AR446" s="58">
        <f t="shared" ref="AR446:AR509" si="196">A446</f>
        <v>44254</v>
      </c>
      <c r="AS446" s="212" t="s">
        <v>273</v>
      </c>
      <c r="AT446" s="282"/>
      <c r="AU446" s="282"/>
      <c r="AV446" s="282"/>
      <c r="AW446" s="282"/>
      <c r="AX446" s="282"/>
      <c r="AY446" s="282"/>
      <c r="AZ446" s="282"/>
      <c r="BA446" s="282"/>
      <c r="BB446" s="282"/>
      <c r="BC446" s="282"/>
      <c r="BD446" s="282"/>
      <c r="BE446" s="282" t="e">
        <f t="shared" si="183"/>
        <v>#DIV/0!</v>
      </c>
      <c r="BF446" s="282" t="e">
        <f t="shared" si="184"/>
        <v>#DIV/0!</v>
      </c>
      <c r="BG446" s="14" t="e">
        <f t="shared" si="185"/>
        <v>#DIV/0!</v>
      </c>
      <c r="BH446" s="14" t="e">
        <f t="shared" si="186"/>
        <v>#DIV/0!</v>
      </c>
    </row>
    <row r="447" spans="1:60" ht="16" hidden="1" x14ac:dyDescent="0.2">
      <c r="A447" s="85">
        <v>44255</v>
      </c>
      <c r="B447" s="85"/>
      <c r="C447" s="212"/>
      <c r="D447" s="212" t="s">
        <v>8</v>
      </c>
      <c r="E447" s="212" t="e">
        <f t="shared" si="178"/>
        <v>#DIV/0!</v>
      </c>
      <c r="F447" s="412"/>
      <c r="G447" s="412"/>
      <c r="H447" s="412"/>
      <c r="I447" s="412"/>
      <c r="J447" s="412"/>
      <c r="K447" s="412"/>
      <c r="L447" s="412"/>
      <c r="M447" s="412"/>
      <c r="N447" s="412"/>
      <c r="O447" s="413"/>
      <c r="P447" s="409" t="e">
        <f t="shared" si="188"/>
        <v>#DIV/0!</v>
      </c>
      <c r="Q447" s="409" t="e">
        <f t="shared" si="189"/>
        <v>#DIV/0!</v>
      </c>
      <c r="R447" s="410" t="e">
        <f t="shared" si="190"/>
        <v>#DIV/0!</v>
      </c>
      <c r="S447" s="414" t="e">
        <f t="shared" si="191"/>
        <v>#DIV/0!</v>
      </c>
      <c r="T447" s="408" t="e">
        <f t="shared" si="192"/>
        <v>#DIV/0!</v>
      </c>
      <c r="U447" s="408" t="e">
        <f t="shared" si="193"/>
        <v>#DIV/0!</v>
      </c>
      <c r="V447" s="85">
        <f t="shared" si="195"/>
        <v>44255</v>
      </c>
      <c r="W447" s="297" t="s">
        <v>8</v>
      </c>
      <c r="X447" s="272" t="e">
        <f t="shared" si="179"/>
        <v>#DIV/0!</v>
      </c>
      <c r="Y447" s="277"/>
      <c r="Z447" s="277"/>
      <c r="AA447" s="277"/>
      <c r="AB447" s="279"/>
      <c r="AC447" s="279"/>
      <c r="AD447" s="279"/>
      <c r="AE447" s="279"/>
      <c r="AF447" s="279"/>
      <c r="AG447" s="279"/>
      <c r="AH447" s="279"/>
      <c r="AI447" s="51"/>
      <c r="AJ447" s="51"/>
      <c r="AK447" s="51"/>
      <c r="AL447" s="51"/>
      <c r="AM447" s="170" t="e">
        <f t="shared" si="180"/>
        <v>#DIV/0!</v>
      </c>
      <c r="AN447" s="170" t="e">
        <f t="shared" si="181"/>
        <v>#DIV/0!</v>
      </c>
      <c r="AO447" s="280">
        <f>AO222</f>
        <v>0</v>
      </c>
      <c r="AP447" s="281">
        <f>AP222</f>
        <v>0</v>
      </c>
      <c r="AQ447" s="281">
        <f t="shared" si="182"/>
        <v>0</v>
      </c>
      <c r="AR447" s="58">
        <f t="shared" si="196"/>
        <v>44255</v>
      </c>
      <c r="AS447" s="212" t="s">
        <v>274</v>
      </c>
      <c r="AT447" s="282"/>
      <c r="AU447" s="282"/>
      <c r="AV447" s="282"/>
      <c r="AW447" s="282"/>
      <c r="AX447" s="282"/>
      <c r="AY447" s="282"/>
      <c r="AZ447" s="282"/>
      <c r="BA447" s="282"/>
      <c r="BB447" s="282"/>
      <c r="BC447" s="282"/>
      <c r="BD447" s="282"/>
      <c r="BE447" s="282" t="e">
        <f t="shared" si="183"/>
        <v>#DIV/0!</v>
      </c>
      <c r="BF447" s="282" t="e">
        <f t="shared" si="184"/>
        <v>#DIV/0!</v>
      </c>
      <c r="BG447" s="14" t="e">
        <f t="shared" si="185"/>
        <v>#DIV/0!</v>
      </c>
      <c r="BH447" s="14" t="e">
        <f t="shared" si="186"/>
        <v>#DIV/0!</v>
      </c>
    </row>
    <row r="448" spans="1:60" ht="16" hidden="1" x14ac:dyDescent="0.2">
      <c r="A448" s="85">
        <v>44256</v>
      </c>
      <c r="B448" s="85"/>
      <c r="C448" s="212"/>
      <c r="D448" s="212" t="s">
        <v>8</v>
      </c>
      <c r="E448" s="212" t="e">
        <f t="shared" si="178"/>
        <v>#DIV/0!</v>
      </c>
      <c r="F448" s="412"/>
      <c r="G448" s="412"/>
      <c r="H448" s="412"/>
      <c r="I448" s="412"/>
      <c r="J448" s="412"/>
      <c r="K448" s="412"/>
      <c r="L448" s="412"/>
      <c r="M448" s="412"/>
      <c r="N448" s="412"/>
      <c r="O448" s="413"/>
      <c r="P448" s="409" t="e">
        <f t="shared" si="188"/>
        <v>#DIV/0!</v>
      </c>
      <c r="Q448" s="409" t="e">
        <f t="shared" si="189"/>
        <v>#DIV/0!</v>
      </c>
      <c r="R448" s="410" t="e">
        <f t="shared" si="190"/>
        <v>#DIV/0!</v>
      </c>
      <c r="S448" s="414" t="e">
        <f t="shared" si="191"/>
        <v>#DIV/0!</v>
      </c>
      <c r="T448" s="408" t="e">
        <f t="shared" si="192"/>
        <v>#DIV/0!</v>
      </c>
      <c r="U448" s="408" t="e">
        <f t="shared" si="193"/>
        <v>#DIV/0!</v>
      </c>
      <c r="V448" s="85">
        <f t="shared" si="195"/>
        <v>44256</v>
      </c>
      <c r="W448" s="298" t="s">
        <v>8</v>
      </c>
      <c r="X448" s="272" t="e">
        <f t="shared" si="179"/>
        <v>#DIV/0!</v>
      </c>
      <c r="Y448" s="277"/>
      <c r="Z448" s="277"/>
      <c r="AA448" s="277"/>
      <c r="AB448" s="279"/>
      <c r="AC448" s="279"/>
      <c r="AD448" s="279"/>
      <c r="AE448" s="279"/>
      <c r="AF448" s="279"/>
      <c r="AG448" s="279"/>
      <c r="AH448" s="279"/>
      <c r="AI448" s="51"/>
      <c r="AJ448" s="51"/>
      <c r="AK448" s="51"/>
      <c r="AL448" s="51"/>
      <c r="AM448" s="170" t="e">
        <f t="shared" si="180"/>
        <v>#DIV/0!</v>
      </c>
      <c r="AN448" s="170" t="e">
        <f t="shared" si="181"/>
        <v>#DIV/0!</v>
      </c>
      <c r="AO448" s="280">
        <f>AO223</f>
        <v>0</v>
      </c>
      <c r="AP448" s="281">
        <f>AP223</f>
        <v>0</v>
      </c>
      <c r="AQ448" s="281">
        <f t="shared" si="182"/>
        <v>0</v>
      </c>
      <c r="AR448" s="58">
        <f t="shared" si="196"/>
        <v>44256</v>
      </c>
      <c r="AS448" s="212" t="s">
        <v>275</v>
      </c>
      <c r="AT448" s="282"/>
      <c r="AU448" s="282"/>
      <c r="AV448" s="282"/>
      <c r="AW448" s="282"/>
      <c r="AX448" s="282"/>
      <c r="AY448" s="282"/>
      <c r="AZ448" s="282"/>
      <c r="BA448" s="282"/>
      <c r="BB448" s="282"/>
      <c r="BC448" s="282"/>
      <c r="BD448" s="282"/>
      <c r="BE448" s="282" t="e">
        <f t="shared" si="183"/>
        <v>#DIV/0!</v>
      </c>
      <c r="BF448" s="282" t="e">
        <f t="shared" si="184"/>
        <v>#DIV/0!</v>
      </c>
      <c r="BG448" s="14" t="e">
        <f t="shared" si="185"/>
        <v>#DIV/0!</v>
      </c>
      <c r="BH448" s="14" t="e">
        <f t="shared" si="186"/>
        <v>#DIV/0!</v>
      </c>
    </row>
    <row r="449" spans="1:60" ht="16" hidden="1" x14ac:dyDescent="0.2">
      <c r="A449" s="85">
        <v>44257</v>
      </c>
      <c r="B449" s="85"/>
      <c r="C449" s="212"/>
      <c r="D449" s="212" t="s">
        <v>8</v>
      </c>
      <c r="E449" s="212" t="e">
        <f t="shared" si="178"/>
        <v>#DIV/0!</v>
      </c>
      <c r="F449" s="412"/>
      <c r="G449" s="412"/>
      <c r="H449" s="412"/>
      <c r="I449" s="412"/>
      <c r="J449" s="412"/>
      <c r="K449" s="412"/>
      <c r="L449" s="412"/>
      <c r="M449" s="412"/>
      <c r="N449" s="412"/>
      <c r="O449" s="413"/>
      <c r="P449" s="409" t="e">
        <f t="shared" si="188"/>
        <v>#DIV/0!</v>
      </c>
      <c r="Q449" s="409" t="e">
        <f t="shared" si="189"/>
        <v>#DIV/0!</v>
      </c>
      <c r="R449" s="410" t="e">
        <f t="shared" si="190"/>
        <v>#DIV/0!</v>
      </c>
      <c r="S449" s="414" t="e">
        <f t="shared" si="191"/>
        <v>#DIV/0!</v>
      </c>
      <c r="T449" s="408" t="e">
        <f t="shared" si="192"/>
        <v>#DIV/0!</v>
      </c>
      <c r="U449" s="408" t="e">
        <f t="shared" si="193"/>
        <v>#DIV/0!</v>
      </c>
      <c r="V449" s="85">
        <f t="shared" si="195"/>
        <v>44257</v>
      </c>
      <c r="W449" s="297" t="s">
        <v>8</v>
      </c>
      <c r="X449" s="272" t="e">
        <f t="shared" si="179"/>
        <v>#DIV/0!</v>
      </c>
      <c r="Y449" s="277"/>
      <c r="Z449" s="277"/>
      <c r="AA449" s="277"/>
      <c r="AB449" s="279"/>
      <c r="AC449" s="279"/>
      <c r="AD449" s="279"/>
      <c r="AE449" s="279"/>
      <c r="AF449" s="279"/>
      <c r="AG449" s="279"/>
      <c r="AH449" s="279"/>
      <c r="AI449" s="51"/>
      <c r="AJ449" s="51"/>
      <c r="AK449" s="51"/>
      <c r="AL449" s="51"/>
      <c r="AM449" s="170" t="e">
        <f t="shared" si="180"/>
        <v>#DIV/0!</v>
      </c>
      <c r="AN449" s="170" t="e">
        <f t="shared" si="181"/>
        <v>#DIV/0!</v>
      </c>
      <c r="AO449" s="280">
        <f t="shared" ref="AO449:AP468" si="197">AO231</f>
        <v>0</v>
      </c>
      <c r="AP449" s="281">
        <f t="shared" si="197"/>
        <v>0</v>
      </c>
      <c r="AQ449" s="281">
        <f t="shared" si="182"/>
        <v>0</v>
      </c>
      <c r="AR449" s="58">
        <f t="shared" si="196"/>
        <v>44257</v>
      </c>
      <c r="AS449" s="212" t="s">
        <v>276</v>
      </c>
      <c r="AT449" s="282"/>
      <c r="AU449" s="282"/>
      <c r="AV449" s="282"/>
      <c r="AW449" s="282"/>
      <c r="AX449" s="282"/>
      <c r="AY449" s="282"/>
      <c r="AZ449" s="282"/>
      <c r="BA449" s="282"/>
      <c r="BB449" s="282"/>
      <c r="BC449" s="282"/>
      <c r="BD449" s="282"/>
      <c r="BE449" s="282" t="e">
        <f t="shared" si="183"/>
        <v>#DIV/0!</v>
      </c>
      <c r="BF449" s="282" t="e">
        <f t="shared" si="184"/>
        <v>#DIV/0!</v>
      </c>
      <c r="BG449" s="14" t="e">
        <f t="shared" si="185"/>
        <v>#DIV/0!</v>
      </c>
      <c r="BH449" s="14" t="e">
        <f t="shared" si="186"/>
        <v>#DIV/0!</v>
      </c>
    </row>
    <row r="450" spans="1:60" ht="34" hidden="1" x14ac:dyDescent="0.2">
      <c r="A450" s="85">
        <v>44258</v>
      </c>
      <c r="B450" s="85"/>
      <c r="C450" s="212"/>
      <c r="D450" s="212" t="s">
        <v>8</v>
      </c>
      <c r="E450" s="212" t="e">
        <f t="shared" si="178"/>
        <v>#DIV/0!</v>
      </c>
      <c r="F450" s="412"/>
      <c r="G450" s="412"/>
      <c r="H450" s="412"/>
      <c r="I450" s="412"/>
      <c r="J450" s="412"/>
      <c r="K450" s="412"/>
      <c r="L450" s="412"/>
      <c r="M450" s="412"/>
      <c r="N450" s="412"/>
      <c r="O450" s="413"/>
      <c r="P450" s="409" t="e">
        <f t="shared" si="188"/>
        <v>#DIV/0!</v>
      </c>
      <c r="Q450" s="409" t="e">
        <f t="shared" si="189"/>
        <v>#DIV/0!</v>
      </c>
      <c r="R450" s="410" t="e">
        <f t="shared" si="190"/>
        <v>#DIV/0!</v>
      </c>
      <c r="S450" s="414" t="e">
        <f t="shared" si="191"/>
        <v>#DIV/0!</v>
      </c>
      <c r="T450" s="408" t="e">
        <f t="shared" si="192"/>
        <v>#DIV/0!</v>
      </c>
      <c r="U450" s="408" t="e">
        <f t="shared" si="193"/>
        <v>#DIV/0!</v>
      </c>
      <c r="V450" s="85">
        <f t="shared" si="195"/>
        <v>44258</v>
      </c>
      <c r="W450" s="298" t="s">
        <v>8</v>
      </c>
      <c r="X450" s="272" t="e">
        <f t="shared" si="179"/>
        <v>#DIV/0!</v>
      </c>
      <c r="Y450" s="277"/>
      <c r="Z450" s="277"/>
      <c r="AA450" s="277"/>
      <c r="AB450" s="279"/>
      <c r="AC450" s="279"/>
      <c r="AD450" s="279"/>
      <c r="AE450" s="279"/>
      <c r="AF450" s="279"/>
      <c r="AG450" s="279"/>
      <c r="AH450" s="279"/>
      <c r="AI450" s="51"/>
      <c r="AJ450" s="51"/>
      <c r="AK450" s="51"/>
      <c r="AL450" s="51"/>
      <c r="AM450" s="170" t="e">
        <f t="shared" si="180"/>
        <v>#DIV/0!</v>
      </c>
      <c r="AN450" s="170" t="e">
        <f t="shared" si="181"/>
        <v>#DIV/0!</v>
      </c>
      <c r="AO450" s="280" t="str">
        <f t="shared" si="197"/>
        <v>Ratio pellet / volume (g/L)</v>
      </c>
      <c r="AP450" s="281" t="str">
        <f t="shared" si="197"/>
        <v>Copies/L AVG</v>
      </c>
      <c r="AQ450" s="281" t="e">
        <f t="shared" si="182"/>
        <v>#VALUE!</v>
      </c>
      <c r="AR450" s="58">
        <f t="shared" si="196"/>
        <v>44258</v>
      </c>
      <c r="AS450" s="212" t="s">
        <v>277</v>
      </c>
      <c r="AT450" s="282"/>
      <c r="AU450" s="282"/>
      <c r="AV450" s="282"/>
      <c r="AW450" s="282"/>
      <c r="AX450" s="282"/>
      <c r="AY450" s="282"/>
      <c r="AZ450" s="282"/>
      <c r="BA450" s="282"/>
      <c r="BB450" s="282"/>
      <c r="BC450" s="282"/>
      <c r="BD450" s="282"/>
      <c r="BE450" s="282" t="e">
        <f t="shared" si="183"/>
        <v>#DIV/0!</v>
      </c>
      <c r="BF450" s="282" t="e">
        <f t="shared" si="184"/>
        <v>#DIV/0!</v>
      </c>
      <c r="BG450" s="14" t="e">
        <f t="shared" si="185"/>
        <v>#DIV/0!</v>
      </c>
      <c r="BH450" s="14" t="e">
        <f t="shared" si="186"/>
        <v>#DIV/0!</v>
      </c>
    </row>
    <row r="451" spans="1:60" ht="16" hidden="1" x14ac:dyDescent="0.2">
      <c r="A451" s="85">
        <v>44259</v>
      </c>
      <c r="B451" s="85"/>
      <c r="C451" s="212"/>
      <c r="D451" s="212" t="s">
        <v>8</v>
      </c>
      <c r="E451" s="212" t="e">
        <f t="shared" si="178"/>
        <v>#DIV/0!</v>
      </c>
      <c r="F451" s="412"/>
      <c r="G451" s="412"/>
      <c r="H451" s="412"/>
      <c r="I451" s="412"/>
      <c r="J451" s="412"/>
      <c r="K451" s="412"/>
      <c r="L451" s="412"/>
      <c r="M451" s="412"/>
      <c r="N451" s="412"/>
      <c r="O451" s="413"/>
      <c r="P451" s="409" t="e">
        <f t="shared" si="188"/>
        <v>#DIV/0!</v>
      </c>
      <c r="Q451" s="409" t="e">
        <f t="shared" si="189"/>
        <v>#DIV/0!</v>
      </c>
      <c r="R451" s="410" t="e">
        <f t="shared" si="190"/>
        <v>#DIV/0!</v>
      </c>
      <c r="S451" s="414" t="e">
        <f t="shared" si="191"/>
        <v>#DIV/0!</v>
      </c>
      <c r="T451" s="408" t="e">
        <f t="shared" si="192"/>
        <v>#DIV/0!</v>
      </c>
      <c r="U451" s="408" t="e">
        <f t="shared" si="193"/>
        <v>#DIV/0!</v>
      </c>
      <c r="V451" s="85">
        <f t="shared" si="195"/>
        <v>44259</v>
      </c>
      <c r="W451" s="297" t="s">
        <v>8</v>
      </c>
      <c r="X451" s="272" t="e">
        <f t="shared" si="179"/>
        <v>#DIV/0!</v>
      </c>
      <c r="Y451" s="277"/>
      <c r="Z451" s="277"/>
      <c r="AA451" s="277"/>
      <c r="AB451" s="279"/>
      <c r="AC451" s="279"/>
      <c r="AD451" s="279"/>
      <c r="AE451" s="279"/>
      <c r="AF451" s="279"/>
      <c r="AG451" s="279"/>
      <c r="AH451" s="279"/>
      <c r="AI451" s="51"/>
      <c r="AJ451" s="51"/>
      <c r="AK451" s="51"/>
      <c r="AL451" s="51"/>
      <c r="AM451" s="170" t="e">
        <f t="shared" si="180"/>
        <v>#DIV/0!</v>
      </c>
      <c r="AN451" s="170" t="e">
        <f t="shared" si="181"/>
        <v>#DIV/0!</v>
      </c>
      <c r="AO451" s="280">
        <f t="shared" si="197"/>
        <v>0</v>
      </c>
      <c r="AP451" s="281">
        <f t="shared" si="197"/>
        <v>0</v>
      </c>
      <c r="AQ451" s="281">
        <f t="shared" si="182"/>
        <v>0</v>
      </c>
      <c r="AR451" s="58">
        <f t="shared" si="196"/>
        <v>44259</v>
      </c>
      <c r="AS451" s="212" t="s">
        <v>278</v>
      </c>
      <c r="AT451" s="282"/>
      <c r="AU451" s="282"/>
      <c r="AV451" s="282"/>
      <c r="AW451" s="282"/>
      <c r="AX451" s="282"/>
      <c r="AY451" s="282"/>
      <c r="AZ451" s="282"/>
      <c r="BA451" s="282"/>
      <c r="BB451" s="282"/>
      <c r="BC451" s="282"/>
      <c r="BD451" s="282"/>
      <c r="BE451" s="282" t="e">
        <f t="shared" si="183"/>
        <v>#DIV/0!</v>
      </c>
      <c r="BF451" s="282" t="e">
        <f t="shared" si="184"/>
        <v>#DIV/0!</v>
      </c>
      <c r="BG451" s="14" t="e">
        <f t="shared" si="185"/>
        <v>#DIV/0!</v>
      </c>
      <c r="BH451" s="14" t="e">
        <f t="shared" si="186"/>
        <v>#DIV/0!</v>
      </c>
    </row>
    <row r="452" spans="1:60" ht="16" hidden="1" x14ac:dyDescent="0.2">
      <c r="A452" s="85">
        <v>44260</v>
      </c>
      <c r="B452" s="85"/>
      <c r="C452" s="212"/>
      <c r="D452" s="212" t="s">
        <v>8</v>
      </c>
      <c r="E452" s="212" t="e">
        <f t="shared" si="178"/>
        <v>#DIV/0!</v>
      </c>
      <c r="F452" s="412"/>
      <c r="G452" s="412"/>
      <c r="H452" s="412"/>
      <c r="I452" s="412"/>
      <c r="J452" s="412"/>
      <c r="K452" s="412"/>
      <c r="L452" s="412"/>
      <c r="M452" s="412"/>
      <c r="N452" s="412"/>
      <c r="O452" s="413"/>
      <c r="P452" s="409" t="e">
        <f t="shared" si="188"/>
        <v>#DIV/0!</v>
      </c>
      <c r="Q452" s="409" t="e">
        <f t="shared" si="189"/>
        <v>#DIV/0!</v>
      </c>
      <c r="R452" s="410" t="e">
        <f t="shared" si="190"/>
        <v>#DIV/0!</v>
      </c>
      <c r="S452" s="414" t="e">
        <f t="shared" si="191"/>
        <v>#DIV/0!</v>
      </c>
      <c r="T452" s="408" t="e">
        <f t="shared" si="192"/>
        <v>#DIV/0!</v>
      </c>
      <c r="U452" s="408" t="e">
        <f t="shared" si="193"/>
        <v>#DIV/0!</v>
      </c>
      <c r="V452" s="85">
        <f t="shared" si="195"/>
        <v>44260</v>
      </c>
      <c r="W452" s="297" t="s">
        <v>8</v>
      </c>
      <c r="X452" s="272" t="e">
        <f t="shared" si="179"/>
        <v>#DIV/0!</v>
      </c>
      <c r="Y452" s="277"/>
      <c r="Z452" s="277"/>
      <c r="AA452" s="277"/>
      <c r="AB452" s="279"/>
      <c r="AC452" s="279"/>
      <c r="AD452" s="279"/>
      <c r="AE452" s="279"/>
      <c r="AF452" s="279"/>
      <c r="AG452" s="279"/>
      <c r="AH452" s="279"/>
      <c r="AI452" s="51"/>
      <c r="AJ452" s="51"/>
      <c r="AK452" s="51"/>
      <c r="AL452" s="51"/>
      <c r="AM452" s="170" t="e">
        <f t="shared" si="180"/>
        <v>#DIV/0!</v>
      </c>
      <c r="AN452" s="170" t="e">
        <f t="shared" si="181"/>
        <v>#DIV/0!</v>
      </c>
      <c r="AO452" s="280">
        <f t="shared" si="197"/>
        <v>0</v>
      </c>
      <c r="AP452" s="281">
        <f t="shared" si="197"/>
        <v>0</v>
      </c>
      <c r="AQ452" s="281">
        <f t="shared" si="182"/>
        <v>0</v>
      </c>
      <c r="AR452" s="58">
        <f t="shared" si="196"/>
        <v>44260</v>
      </c>
      <c r="AS452" s="212" t="s">
        <v>279</v>
      </c>
      <c r="AT452" s="282"/>
      <c r="AU452" s="282"/>
      <c r="AV452" s="282"/>
      <c r="AW452" s="282"/>
      <c r="AX452" s="282"/>
      <c r="AY452" s="282"/>
      <c r="AZ452" s="282"/>
      <c r="BA452" s="282"/>
      <c r="BB452" s="282"/>
      <c r="BC452" s="282"/>
      <c r="BD452" s="282"/>
      <c r="BE452" s="282" t="e">
        <f t="shared" si="183"/>
        <v>#DIV/0!</v>
      </c>
      <c r="BF452" s="282" t="e">
        <f t="shared" si="184"/>
        <v>#DIV/0!</v>
      </c>
      <c r="BG452" s="14" t="e">
        <f t="shared" si="185"/>
        <v>#DIV/0!</v>
      </c>
      <c r="BH452" s="14" t="e">
        <f t="shared" si="186"/>
        <v>#DIV/0!</v>
      </c>
    </row>
    <row r="453" spans="1:60" ht="16" hidden="1" x14ac:dyDescent="0.2">
      <c r="A453" s="85">
        <v>44261</v>
      </c>
      <c r="B453" s="85"/>
      <c r="C453" s="212"/>
      <c r="D453" s="212" t="s">
        <v>8</v>
      </c>
      <c r="E453" s="212" t="e">
        <f t="shared" si="178"/>
        <v>#DIV/0!</v>
      </c>
      <c r="F453" s="412"/>
      <c r="G453" s="412"/>
      <c r="H453" s="412"/>
      <c r="I453" s="412"/>
      <c r="J453" s="412"/>
      <c r="K453" s="412"/>
      <c r="L453" s="412"/>
      <c r="M453" s="412"/>
      <c r="N453" s="412"/>
      <c r="O453" s="413"/>
      <c r="P453" s="409" t="e">
        <f t="shared" si="188"/>
        <v>#DIV/0!</v>
      </c>
      <c r="Q453" s="409" t="e">
        <f t="shared" si="189"/>
        <v>#DIV/0!</v>
      </c>
      <c r="R453" s="410" t="e">
        <f t="shared" si="190"/>
        <v>#DIV/0!</v>
      </c>
      <c r="S453" s="414" t="e">
        <f t="shared" si="191"/>
        <v>#DIV/0!</v>
      </c>
      <c r="T453" s="408" t="e">
        <f t="shared" si="192"/>
        <v>#DIV/0!</v>
      </c>
      <c r="U453" s="408" t="e">
        <f t="shared" si="193"/>
        <v>#DIV/0!</v>
      </c>
      <c r="V453" s="85">
        <f t="shared" si="195"/>
        <v>44261</v>
      </c>
      <c r="W453" s="298" t="s">
        <v>8</v>
      </c>
      <c r="X453" s="272" t="e">
        <f t="shared" si="179"/>
        <v>#DIV/0!</v>
      </c>
      <c r="Y453" s="277"/>
      <c r="Z453" s="277"/>
      <c r="AA453" s="277"/>
      <c r="AB453" s="279"/>
      <c r="AC453" s="279"/>
      <c r="AD453" s="279"/>
      <c r="AE453" s="279"/>
      <c r="AF453" s="279"/>
      <c r="AG453" s="279"/>
      <c r="AH453" s="279"/>
      <c r="AI453" s="51"/>
      <c r="AJ453" s="51"/>
      <c r="AK453" s="51"/>
      <c r="AL453" s="51"/>
      <c r="AM453" s="170" t="e">
        <f t="shared" si="180"/>
        <v>#DIV/0!</v>
      </c>
      <c r="AN453" s="170" t="e">
        <f t="shared" si="181"/>
        <v>#DIV/0!</v>
      </c>
      <c r="AO453" s="280">
        <f t="shared" si="197"/>
        <v>0</v>
      </c>
      <c r="AP453" s="281">
        <f t="shared" si="197"/>
        <v>0</v>
      </c>
      <c r="AQ453" s="281">
        <f t="shared" si="182"/>
        <v>0</v>
      </c>
      <c r="AR453" s="58">
        <f t="shared" si="196"/>
        <v>44261</v>
      </c>
      <c r="AS453" s="212" t="s">
        <v>280</v>
      </c>
      <c r="AT453" s="282"/>
      <c r="AU453" s="282"/>
      <c r="AV453" s="282"/>
      <c r="AW453" s="282"/>
      <c r="AX453" s="282"/>
      <c r="AY453" s="282"/>
      <c r="AZ453" s="282"/>
      <c r="BA453" s="282"/>
      <c r="BB453" s="282"/>
      <c r="BC453" s="282"/>
      <c r="BD453" s="282"/>
      <c r="BE453" s="282" t="e">
        <f t="shared" si="183"/>
        <v>#DIV/0!</v>
      </c>
      <c r="BF453" s="282" t="e">
        <f t="shared" si="184"/>
        <v>#DIV/0!</v>
      </c>
      <c r="BG453" s="14" t="e">
        <f t="shared" si="185"/>
        <v>#DIV/0!</v>
      </c>
      <c r="BH453" s="14" t="e">
        <f t="shared" si="186"/>
        <v>#DIV/0!</v>
      </c>
    </row>
    <row r="454" spans="1:60" ht="16" hidden="1" x14ac:dyDescent="0.2">
      <c r="A454" s="85">
        <v>44262</v>
      </c>
      <c r="B454" s="85"/>
      <c r="C454" s="212"/>
      <c r="D454" s="212" t="s">
        <v>8</v>
      </c>
      <c r="E454" s="212" t="e">
        <f t="shared" si="178"/>
        <v>#DIV/0!</v>
      </c>
      <c r="F454" s="412"/>
      <c r="G454" s="412"/>
      <c r="H454" s="412"/>
      <c r="I454" s="412"/>
      <c r="J454" s="412"/>
      <c r="K454" s="412"/>
      <c r="L454" s="412"/>
      <c r="M454" s="412"/>
      <c r="N454" s="412"/>
      <c r="O454" s="413"/>
      <c r="P454" s="409" t="e">
        <f t="shared" si="188"/>
        <v>#DIV/0!</v>
      </c>
      <c r="Q454" s="409" t="e">
        <f t="shared" si="189"/>
        <v>#DIV/0!</v>
      </c>
      <c r="R454" s="410" t="e">
        <f t="shared" si="190"/>
        <v>#DIV/0!</v>
      </c>
      <c r="S454" s="414" t="e">
        <f t="shared" si="191"/>
        <v>#DIV/0!</v>
      </c>
      <c r="T454" s="408" t="e">
        <f t="shared" si="192"/>
        <v>#DIV/0!</v>
      </c>
      <c r="U454" s="408" t="e">
        <f t="shared" si="193"/>
        <v>#DIV/0!</v>
      </c>
      <c r="V454" s="85">
        <f t="shared" si="195"/>
        <v>44262</v>
      </c>
      <c r="W454" s="297" t="s">
        <v>8</v>
      </c>
      <c r="X454" s="272" t="e">
        <f t="shared" si="179"/>
        <v>#DIV/0!</v>
      </c>
      <c r="Y454" s="277"/>
      <c r="Z454" s="277"/>
      <c r="AA454" s="277"/>
      <c r="AB454" s="279"/>
      <c r="AC454" s="279"/>
      <c r="AD454" s="279"/>
      <c r="AE454" s="279"/>
      <c r="AF454" s="279"/>
      <c r="AG454" s="279"/>
      <c r="AH454" s="279"/>
      <c r="AI454" s="51"/>
      <c r="AJ454" s="51"/>
      <c r="AK454" s="51"/>
      <c r="AL454" s="51"/>
      <c r="AM454" s="170" t="e">
        <f t="shared" si="180"/>
        <v>#DIV/0!</v>
      </c>
      <c r="AN454" s="170" t="e">
        <f t="shared" si="181"/>
        <v>#DIV/0!</v>
      </c>
      <c r="AO454" s="280">
        <f t="shared" si="197"/>
        <v>0</v>
      </c>
      <c r="AP454" s="281">
        <f t="shared" si="197"/>
        <v>0</v>
      </c>
      <c r="AQ454" s="281">
        <f t="shared" si="182"/>
        <v>0</v>
      </c>
      <c r="AR454" s="58">
        <f t="shared" si="196"/>
        <v>44262</v>
      </c>
      <c r="AS454" s="212" t="s">
        <v>281</v>
      </c>
      <c r="AT454" s="282"/>
      <c r="AU454" s="282"/>
      <c r="AV454" s="282"/>
      <c r="AW454" s="282"/>
      <c r="AX454" s="282"/>
      <c r="AY454" s="282"/>
      <c r="AZ454" s="282"/>
      <c r="BA454" s="282"/>
      <c r="BB454" s="282"/>
      <c r="BC454" s="282"/>
      <c r="BD454" s="282"/>
      <c r="BE454" s="282" t="e">
        <f t="shared" si="183"/>
        <v>#DIV/0!</v>
      </c>
      <c r="BF454" s="282" t="e">
        <f t="shared" si="184"/>
        <v>#DIV/0!</v>
      </c>
      <c r="BG454" s="14" t="e">
        <f t="shared" si="185"/>
        <v>#DIV/0!</v>
      </c>
      <c r="BH454" s="14" t="e">
        <f t="shared" si="186"/>
        <v>#DIV/0!</v>
      </c>
    </row>
    <row r="455" spans="1:60" ht="16" hidden="1" x14ac:dyDescent="0.2">
      <c r="A455" s="85">
        <v>44263</v>
      </c>
      <c r="B455" s="85"/>
      <c r="C455" s="212"/>
      <c r="D455" s="212" t="s">
        <v>8</v>
      </c>
      <c r="E455" s="212" t="e">
        <f t="shared" si="178"/>
        <v>#DIV/0!</v>
      </c>
      <c r="F455" s="412"/>
      <c r="G455" s="412"/>
      <c r="H455" s="412"/>
      <c r="I455" s="412"/>
      <c r="J455" s="412"/>
      <c r="K455" s="412"/>
      <c r="L455" s="412"/>
      <c r="M455" s="412"/>
      <c r="N455" s="412"/>
      <c r="O455" s="413"/>
      <c r="P455" s="409" t="e">
        <f t="shared" si="188"/>
        <v>#DIV/0!</v>
      </c>
      <c r="Q455" s="409" t="e">
        <f t="shared" si="189"/>
        <v>#DIV/0!</v>
      </c>
      <c r="R455" s="410" t="e">
        <f t="shared" si="190"/>
        <v>#DIV/0!</v>
      </c>
      <c r="S455" s="414" t="e">
        <f t="shared" si="191"/>
        <v>#DIV/0!</v>
      </c>
      <c r="T455" s="408" t="e">
        <f t="shared" si="192"/>
        <v>#DIV/0!</v>
      </c>
      <c r="U455" s="408" t="e">
        <f t="shared" si="193"/>
        <v>#DIV/0!</v>
      </c>
      <c r="V455" s="85">
        <f t="shared" si="195"/>
        <v>44263</v>
      </c>
      <c r="W455" s="298" t="s">
        <v>8</v>
      </c>
      <c r="X455" s="272" t="e">
        <f t="shared" si="179"/>
        <v>#DIV/0!</v>
      </c>
      <c r="Y455" s="277"/>
      <c r="Z455" s="277"/>
      <c r="AA455" s="277"/>
      <c r="AB455" s="279"/>
      <c r="AC455" s="279"/>
      <c r="AD455" s="279"/>
      <c r="AE455" s="279"/>
      <c r="AF455" s="279"/>
      <c r="AG455" s="279"/>
      <c r="AH455" s="279"/>
      <c r="AI455" s="51"/>
      <c r="AJ455" s="51"/>
      <c r="AK455" s="51"/>
      <c r="AL455" s="51"/>
      <c r="AM455" s="170" t="e">
        <f t="shared" si="180"/>
        <v>#DIV/0!</v>
      </c>
      <c r="AN455" s="170" t="e">
        <f t="shared" si="181"/>
        <v>#DIV/0!</v>
      </c>
      <c r="AO455" s="280">
        <f t="shared" si="197"/>
        <v>0</v>
      </c>
      <c r="AP455" s="281">
        <f t="shared" si="197"/>
        <v>0</v>
      </c>
      <c r="AQ455" s="281">
        <f t="shared" si="182"/>
        <v>0</v>
      </c>
      <c r="AR455" s="58">
        <f t="shared" si="196"/>
        <v>44263</v>
      </c>
      <c r="AS455" s="212" t="s">
        <v>282</v>
      </c>
      <c r="AT455" s="282"/>
      <c r="AU455" s="282"/>
      <c r="AV455" s="282"/>
      <c r="AW455" s="282"/>
      <c r="AX455" s="282"/>
      <c r="AY455" s="282"/>
      <c r="AZ455" s="282"/>
      <c r="BA455" s="282"/>
      <c r="BB455" s="282"/>
      <c r="BC455" s="282"/>
      <c r="BD455" s="282"/>
      <c r="BE455" s="282" t="e">
        <f t="shared" si="183"/>
        <v>#DIV/0!</v>
      </c>
      <c r="BF455" s="282" t="e">
        <f t="shared" si="184"/>
        <v>#DIV/0!</v>
      </c>
      <c r="BG455" s="14" t="e">
        <f t="shared" si="185"/>
        <v>#DIV/0!</v>
      </c>
      <c r="BH455" s="14" t="e">
        <f t="shared" si="186"/>
        <v>#DIV/0!</v>
      </c>
    </row>
    <row r="456" spans="1:60" ht="16" hidden="1" x14ac:dyDescent="0.2">
      <c r="A456" s="85">
        <v>44264</v>
      </c>
      <c r="B456" s="85"/>
      <c r="C456" s="212"/>
      <c r="D456" s="212" t="s">
        <v>8</v>
      </c>
      <c r="E456" s="212" t="e">
        <f t="shared" ref="E456:E519" si="198">S456/R456</f>
        <v>#DIV/0!</v>
      </c>
      <c r="F456" s="412"/>
      <c r="G456" s="412"/>
      <c r="H456" s="412"/>
      <c r="I456" s="412"/>
      <c r="J456" s="412"/>
      <c r="K456" s="412"/>
      <c r="L456" s="412"/>
      <c r="M456" s="412"/>
      <c r="N456" s="412"/>
      <c r="O456" s="413"/>
      <c r="P456" s="409" t="e">
        <f t="shared" si="188"/>
        <v>#DIV/0!</v>
      </c>
      <c r="Q456" s="409" t="e">
        <f t="shared" si="189"/>
        <v>#DIV/0!</v>
      </c>
      <c r="R456" s="410" t="e">
        <f t="shared" si="190"/>
        <v>#DIV/0!</v>
      </c>
      <c r="S456" s="414" t="e">
        <f t="shared" si="191"/>
        <v>#DIV/0!</v>
      </c>
      <c r="T456" s="408" t="e">
        <f t="shared" si="192"/>
        <v>#DIV/0!</v>
      </c>
      <c r="U456" s="408" t="e">
        <f t="shared" si="193"/>
        <v>#DIV/0!</v>
      </c>
      <c r="V456" s="85">
        <f t="shared" si="195"/>
        <v>44264</v>
      </c>
      <c r="W456" s="297" t="s">
        <v>8</v>
      </c>
      <c r="X456" s="272" t="e">
        <f t="shared" ref="X456:X519" si="199">AN456/AM456</f>
        <v>#DIV/0!</v>
      </c>
      <c r="Y456" s="277"/>
      <c r="Z456" s="277"/>
      <c r="AA456" s="277"/>
      <c r="AB456" s="279"/>
      <c r="AC456" s="279"/>
      <c r="AD456" s="279"/>
      <c r="AE456" s="279"/>
      <c r="AF456" s="279"/>
      <c r="AG456" s="279"/>
      <c r="AH456" s="279"/>
      <c r="AI456" s="51"/>
      <c r="AJ456" s="51"/>
      <c r="AK456" s="51"/>
      <c r="AL456" s="51"/>
      <c r="AM456" s="170" t="e">
        <f t="shared" ref="AM456:AM519" si="200">AVERAGE(Y456:AL456)</f>
        <v>#DIV/0!</v>
      </c>
      <c r="AN456" s="170" t="e">
        <f t="shared" ref="AN456:AN519" si="201">STDEV(Y456:AL456)</f>
        <v>#DIV/0!</v>
      </c>
      <c r="AO456" s="280">
        <f t="shared" si="197"/>
        <v>0</v>
      </c>
      <c r="AP456" s="281">
        <f t="shared" si="197"/>
        <v>0</v>
      </c>
      <c r="AQ456" s="281">
        <f t="shared" ref="AQ456:AQ519" si="202">AP456*AO456*1000</f>
        <v>0</v>
      </c>
      <c r="AR456" s="58">
        <f t="shared" si="196"/>
        <v>44264</v>
      </c>
      <c r="AS456" s="212" t="s">
        <v>283</v>
      </c>
      <c r="AT456" s="282"/>
      <c r="AU456" s="282"/>
      <c r="AV456" s="282"/>
      <c r="AW456" s="282"/>
      <c r="AX456" s="282"/>
      <c r="AY456" s="282"/>
      <c r="AZ456" s="282"/>
      <c r="BA456" s="282"/>
      <c r="BB456" s="282"/>
      <c r="BC456" s="282"/>
      <c r="BD456" s="282"/>
      <c r="BE456" s="282" t="e">
        <f t="shared" ref="BE456:BE519" si="203">AVERAGE(AT456:BD456)</f>
        <v>#DIV/0!</v>
      </c>
      <c r="BF456" s="282" t="e">
        <f t="shared" ref="BF456:BF519" si="204">STDEV(AT456:BD456)</f>
        <v>#DIV/0!</v>
      </c>
      <c r="BG456" s="14" t="e">
        <f t="shared" ref="BG456:BG519" si="205">BE456/10^6</f>
        <v>#DIV/0!</v>
      </c>
      <c r="BH456" s="14" t="e">
        <f t="shared" ref="BH456:BH519" si="206">BF456/10^6</f>
        <v>#DIV/0!</v>
      </c>
    </row>
    <row r="457" spans="1:60" ht="16" hidden="1" x14ac:dyDescent="0.2">
      <c r="A457" s="85">
        <v>44265</v>
      </c>
      <c r="B457" s="85"/>
      <c r="C457" s="212"/>
      <c r="D457" s="212" t="s">
        <v>8</v>
      </c>
      <c r="E457" s="212" t="e">
        <f t="shared" si="198"/>
        <v>#DIV/0!</v>
      </c>
      <c r="F457" s="412"/>
      <c r="G457" s="412"/>
      <c r="H457" s="412"/>
      <c r="I457" s="412"/>
      <c r="J457" s="412"/>
      <c r="K457" s="412"/>
      <c r="L457" s="412"/>
      <c r="M457" s="412"/>
      <c r="N457" s="412"/>
      <c r="O457" s="413"/>
      <c r="P457" s="409" t="e">
        <f t="shared" si="188"/>
        <v>#DIV/0!</v>
      </c>
      <c r="Q457" s="409" t="e">
        <f t="shared" si="189"/>
        <v>#DIV/0!</v>
      </c>
      <c r="R457" s="410" t="e">
        <f t="shared" si="190"/>
        <v>#DIV/0!</v>
      </c>
      <c r="S457" s="414" t="e">
        <f t="shared" si="191"/>
        <v>#DIV/0!</v>
      </c>
      <c r="T457" s="408" t="e">
        <f t="shared" si="192"/>
        <v>#DIV/0!</v>
      </c>
      <c r="U457" s="408" t="e">
        <f t="shared" si="193"/>
        <v>#DIV/0!</v>
      </c>
      <c r="V457" s="85">
        <f t="shared" si="195"/>
        <v>44265</v>
      </c>
      <c r="W457" s="297" t="s">
        <v>8</v>
      </c>
      <c r="X457" s="272" t="e">
        <f t="shared" si="199"/>
        <v>#DIV/0!</v>
      </c>
      <c r="Y457" s="277"/>
      <c r="Z457" s="277"/>
      <c r="AA457" s="277"/>
      <c r="AB457" s="279"/>
      <c r="AC457" s="279"/>
      <c r="AD457" s="279"/>
      <c r="AE457" s="279"/>
      <c r="AF457" s="279"/>
      <c r="AG457" s="279"/>
      <c r="AH457" s="279"/>
      <c r="AI457" s="51"/>
      <c r="AJ457" s="51"/>
      <c r="AK457" s="51"/>
      <c r="AL457" s="51"/>
      <c r="AM457" s="170" t="e">
        <f t="shared" si="200"/>
        <v>#DIV/0!</v>
      </c>
      <c r="AN457" s="170" t="e">
        <f t="shared" si="201"/>
        <v>#DIV/0!</v>
      </c>
      <c r="AO457" s="280">
        <f t="shared" si="197"/>
        <v>0</v>
      </c>
      <c r="AP457" s="281">
        <f t="shared" si="197"/>
        <v>0</v>
      </c>
      <c r="AQ457" s="281">
        <f t="shared" si="202"/>
        <v>0</v>
      </c>
      <c r="AR457" s="58">
        <f t="shared" si="196"/>
        <v>44265</v>
      </c>
      <c r="AS457" s="212" t="s">
        <v>284</v>
      </c>
      <c r="AT457" s="282"/>
      <c r="AU457" s="282"/>
      <c r="AV457" s="282"/>
      <c r="AW457" s="282"/>
      <c r="AX457" s="282"/>
      <c r="AY457" s="282"/>
      <c r="AZ457" s="282"/>
      <c r="BA457" s="282"/>
      <c r="BB457" s="282"/>
      <c r="BC457" s="282"/>
      <c r="BD457" s="282"/>
      <c r="BE457" s="282" t="e">
        <f t="shared" si="203"/>
        <v>#DIV/0!</v>
      </c>
      <c r="BF457" s="282" t="e">
        <f t="shared" si="204"/>
        <v>#DIV/0!</v>
      </c>
      <c r="BG457" s="14" t="e">
        <f t="shared" si="205"/>
        <v>#DIV/0!</v>
      </c>
      <c r="BH457" s="14" t="e">
        <f t="shared" si="206"/>
        <v>#DIV/0!</v>
      </c>
    </row>
    <row r="458" spans="1:60" ht="16" hidden="1" x14ac:dyDescent="0.2">
      <c r="A458" s="85">
        <v>44266</v>
      </c>
      <c r="B458" s="85"/>
      <c r="C458" s="212"/>
      <c r="D458" s="212" t="s">
        <v>8</v>
      </c>
      <c r="E458" s="212" t="e">
        <f t="shared" si="198"/>
        <v>#DIV/0!</v>
      </c>
      <c r="F458" s="412"/>
      <c r="G458" s="412"/>
      <c r="H458" s="412"/>
      <c r="I458" s="412"/>
      <c r="J458" s="412"/>
      <c r="K458" s="412"/>
      <c r="L458" s="412"/>
      <c r="M458" s="412"/>
      <c r="N458" s="412"/>
      <c r="O458" s="413"/>
      <c r="P458" s="409" t="e">
        <f t="shared" si="188"/>
        <v>#DIV/0!</v>
      </c>
      <c r="Q458" s="409" t="e">
        <f t="shared" si="189"/>
        <v>#DIV/0!</v>
      </c>
      <c r="R458" s="410" t="e">
        <f t="shared" si="190"/>
        <v>#DIV/0!</v>
      </c>
      <c r="S458" s="414" t="e">
        <f t="shared" si="191"/>
        <v>#DIV/0!</v>
      </c>
      <c r="T458" s="408" t="e">
        <f t="shared" si="192"/>
        <v>#DIV/0!</v>
      </c>
      <c r="U458" s="408" t="e">
        <f t="shared" si="193"/>
        <v>#DIV/0!</v>
      </c>
      <c r="V458" s="85">
        <f t="shared" si="195"/>
        <v>44266</v>
      </c>
      <c r="W458" s="298" t="s">
        <v>8</v>
      </c>
      <c r="X458" s="272" t="e">
        <f t="shared" si="199"/>
        <v>#DIV/0!</v>
      </c>
      <c r="Y458" s="277"/>
      <c r="Z458" s="277"/>
      <c r="AA458" s="277"/>
      <c r="AB458" s="279"/>
      <c r="AC458" s="279"/>
      <c r="AD458" s="279"/>
      <c r="AE458" s="279"/>
      <c r="AF458" s="279"/>
      <c r="AG458" s="279"/>
      <c r="AH458" s="279"/>
      <c r="AI458" s="51"/>
      <c r="AJ458" s="51"/>
      <c r="AK458" s="51"/>
      <c r="AL458" s="51"/>
      <c r="AM458" s="170" t="e">
        <f t="shared" si="200"/>
        <v>#DIV/0!</v>
      </c>
      <c r="AN458" s="170" t="e">
        <f t="shared" si="201"/>
        <v>#DIV/0!</v>
      </c>
      <c r="AO458" s="280">
        <f t="shared" si="197"/>
        <v>0</v>
      </c>
      <c r="AP458" s="281">
        <f t="shared" si="197"/>
        <v>0</v>
      </c>
      <c r="AQ458" s="281">
        <f t="shared" si="202"/>
        <v>0</v>
      </c>
      <c r="AR458" s="58">
        <f t="shared" si="196"/>
        <v>44266</v>
      </c>
      <c r="AS458" s="212" t="s">
        <v>285</v>
      </c>
      <c r="AT458" s="282"/>
      <c r="AU458" s="282"/>
      <c r="AV458" s="282"/>
      <c r="AW458" s="282"/>
      <c r="AX458" s="282"/>
      <c r="AY458" s="282"/>
      <c r="AZ458" s="282"/>
      <c r="BA458" s="282"/>
      <c r="BB458" s="282"/>
      <c r="BC458" s="282"/>
      <c r="BD458" s="282"/>
      <c r="BE458" s="282" t="e">
        <f t="shared" si="203"/>
        <v>#DIV/0!</v>
      </c>
      <c r="BF458" s="282" t="e">
        <f t="shared" si="204"/>
        <v>#DIV/0!</v>
      </c>
      <c r="BG458" s="14" t="e">
        <f t="shared" si="205"/>
        <v>#DIV/0!</v>
      </c>
      <c r="BH458" s="14" t="e">
        <f t="shared" si="206"/>
        <v>#DIV/0!</v>
      </c>
    </row>
    <row r="459" spans="1:60" ht="16" hidden="1" x14ac:dyDescent="0.2">
      <c r="A459" s="85">
        <v>44267</v>
      </c>
      <c r="B459" s="85"/>
      <c r="C459" s="212"/>
      <c r="D459" s="212" t="s">
        <v>8</v>
      </c>
      <c r="E459" s="212" t="e">
        <f t="shared" si="198"/>
        <v>#DIV/0!</v>
      </c>
      <c r="F459" s="412"/>
      <c r="G459" s="412"/>
      <c r="H459" s="412"/>
      <c r="I459" s="412"/>
      <c r="J459" s="412"/>
      <c r="K459" s="412"/>
      <c r="L459" s="412"/>
      <c r="M459" s="412"/>
      <c r="N459" s="412"/>
      <c r="O459" s="413"/>
      <c r="P459" s="409" t="e">
        <f t="shared" si="188"/>
        <v>#DIV/0!</v>
      </c>
      <c r="Q459" s="409" t="e">
        <f t="shared" si="189"/>
        <v>#DIV/0!</v>
      </c>
      <c r="R459" s="410" t="e">
        <f t="shared" si="190"/>
        <v>#DIV/0!</v>
      </c>
      <c r="S459" s="414" t="e">
        <f t="shared" si="191"/>
        <v>#DIV/0!</v>
      </c>
      <c r="T459" s="408" t="e">
        <f t="shared" si="192"/>
        <v>#DIV/0!</v>
      </c>
      <c r="U459" s="408" t="e">
        <f t="shared" si="193"/>
        <v>#DIV/0!</v>
      </c>
      <c r="V459" s="85">
        <f t="shared" si="195"/>
        <v>44267</v>
      </c>
      <c r="W459" s="297" t="s">
        <v>8</v>
      </c>
      <c r="X459" s="272" t="e">
        <f t="shared" si="199"/>
        <v>#DIV/0!</v>
      </c>
      <c r="Y459" s="277"/>
      <c r="Z459" s="277"/>
      <c r="AA459" s="277"/>
      <c r="AB459" s="279"/>
      <c r="AC459" s="279"/>
      <c r="AD459" s="279"/>
      <c r="AE459" s="279"/>
      <c r="AF459" s="279"/>
      <c r="AG459" s="279"/>
      <c r="AH459" s="279"/>
      <c r="AI459" s="51"/>
      <c r="AJ459" s="51"/>
      <c r="AK459" s="51"/>
      <c r="AL459" s="51"/>
      <c r="AM459" s="170" t="e">
        <f t="shared" si="200"/>
        <v>#DIV/0!</v>
      </c>
      <c r="AN459" s="170" t="e">
        <f t="shared" si="201"/>
        <v>#DIV/0!</v>
      </c>
      <c r="AO459" s="280">
        <f t="shared" si="197"/>
        <v>0</v>
      </c>
      <c r="AP459" s="281">
        <f t="shared" si="197"/>
        <v>0</v>
      </c>
      <c r="AQ459" s="281">
        <f t="shared" si="202"/>
        <v>0</v>
      </c>
      <c r="AR459" s="58">
        <f t="shared" si="196"/>
        <v>44267</v>
      </c>
      <c r="AS459" s="212" t="s">
        <v>286</v>
      </c>
      <c r="AT459" s="282"/>
      <c r="AU459" s="282"/>
      <c r="AV459" s="282"/>
      <c r="AW459" s="282"/>
      <c r="AX459" s="282"/>
      <c r="AY459" s="282"/>
      <c r="AZ459" s="282"/>
      <c r="BA459" s="282"/>
      <c r="BB459" s="282"/>
      <c r="BC459" s="282"/>
      <c r="BD459" s="282"/>
      <c r="BE459" s="282" t="e">
        <f t="shared" si="203"/>
        <v>#DIV/0!</v>
      </c>
      <c r="BF459" s="282" t="e">
        <f t="shared" si="204"/>
        <v>#DIV/0!</v>
      </c>
      <c r="BG459" s="14" t="e">
        <f t="shared" si="205"/>
        <v>#DIV/0!</v>
      </c>
      <c r="BH459" s="14" t="e">
        <f t="shared" si="206"/>
        <v>#DIV/0!</v>
      </c>
    </row>
    <row r="460" spans="1:60" ht="16" hidden="1" x14ac:dyDescent="0.2">
      <c r="A460" s="85">
        <v>44268</v>
      </c>
      <c r="B460" s="85"/>
      <c r="C460" s="212"/>
      <c r="D460" s="212" t="s">
        <v>8</v>
      </c>
      <c r="E460" s="212" t="e">
        <f t="shared" si="198"/>
        <v>#DIV/0!</v>
      </c>
      <c r="F460" s="412"/>
      <c r="G460" s="412"/>
      <c r="H460" s="412"/>
      <c r="I460" s="412"/>
      <c r="J460" s="412"/>
      <c r="K460" s="412"/>
      <c r="L460" s="412"/>
      <c r="M460" s="412"/>
      <c r="N460" s="412"/>
      <c r="O460" s="413"/>
      <c r="P460" s="409" t="e">
        <f t="shared" si="188"/>
        <v>#DIV/0!</v>
      </c>
      <c r="Q460" s="409" t="e">
        <f t="shared" si="189"/>
        <v>#DIV/0!</v>
      </c>
      <c r="R460" s="410" t="e">
        <f t="shared" si="190"/>
        <v>#DIV/0!</v>
      </c>
      <c r="S460" s="414" t="e">
        <f t="shared" si="191"/>
        <v>#DIV/0!</v>
      </c>
      <c r="T460" s="408" t="e">
        <f t="shared" si="192"/>
        <v>#DIV/0!</v>
      </c>
      <c r="U460" s="408" t="e">
        <f t="shared" si="193"/>
        <v>#DIV/0!</v>
      </c>
      <c r="V460" s="85">
        <f t="shared" si="195"/>
        <v>44268</v>
      </c>
      <c r="W460" s="298" t="s">
        <v>8</v>
      </c>
      <c r="X460" s="272" t="e">
        <f t="shared" si="199"/>
        <v>#DIV/0!</v>
      </c>
      <c r="Y460" s="277"/>
      <c r="Z460" s="277"/>
      <c r="AA460" s="277"/>
      <c r="AB460" s="279"/>
      <c r="AC460" s="279"/>
      <c r="AD460" s="279"/>
      <c r="AE460" s="279"/>
      <c r="AF460" s="279"/>
      <c r="AG460" s="279"/>
      <c r="AH460" s="279"/>
      <c r="AI460" s="51"/>
      <c r="AJ460" s="51"/>
      <c r="AK460" s="51"/>
      <c r="AL460" s="51"/>
      <c r="AM460" s="170" t="e">
        <f t="shared" si="200"/>
        <v>#DIV/0!</v>
      </c>
      <c r="AN460" s="170" t="e">
        <f t="shared" si="201"/>
        <v>#DIV/0!</v>
      </c>
      <c r="AO460" s="280">
        <f t="shared" si="197"/>
        <v>0</v>
      </c>
      <c r="AP460" s="281">
        <f t="shared" si="197"/>
        <v>0</v>
      </c>
      <c r="AQ460" s="281">
        <f t="shared" si="202"/>
        <v>0</v>
      </c>
      <c r="AR460" s="58">
        <f t="shared" si="196"/>
        <v>44268</v>
      </c>
      <c r="AS460" s="212" t="s">
        <v>287</v>
      </c>
      <c r="AT460" s="282"/>
      <c r="AU460" s="282"/>
      <c r="AV460" s="282"/>
      <c r="AW460" s="282"/>
      <c r="AX460" s="282"/>
      <c r="AY460" s="282"/>
      <c r="AZ460" s="282"/>
      <c r="BA460" s="282"/>
      <c r="BB460" s="282"/>
      <c r="BC460" s="282"/>
      <c r="BD460" s="282"/>
      <c r="BE460" s="282" t="e">
        <f t="shared" si="203"/>
        <v>#DIV/0!</v>
      </c>
      <c r="BF460" s="282" t="e">
        <f t="shared" si="204"/>
        <v>#DIV/0!</v>
      </c>
      <c r="BG460" s="14" t="e">
        <f t="shared" si="205"/>
        <v>#DIV/0!</v>
      </c>
      <c r="BH460" s="14" t="e">
        <f t="shared" si="206"/>
        <v>#DIV/0!</v>
      </c>
    </row>
    <row r="461" spans="1:60" ht="16" hidden="1" x14ac:dyDescent="0.2">
      <c r="A461" s="85">
        <v>44269</v>
      </c>
      <c r="B461" s="85"/>
      <c r="C461" s="212"/>
      <c r="D461" s="212" t="s">
        <v>8</v>
      </c>
      <c r="E461" s="212" t="e">
        <f t="shared" si="198"/>
        <v>#DIV/0!</v>
      </c>
      <c r="F461" s="412"/>
      <c r="G461" s="412"/>
      <c r="H461" s="412"/>
      <c r="I461" s="412"/>
      <c r="J461" s="412"/>
      <c r="K461" s="412"/>
      <c r="L461" s="412"/>
      <c r="M461" s="412"/>
      <c r="N461" s="412"/>
      <c r="O461" s="413"/>
      <c r="P461" s="409" t="e">
        <f t="shared" si="188"/>
        <v>#DIV/0!</v>
      </c>
      <c r="Q461" s="409" t="e">
        <f t="shared" si="189"/>
        <v>#DIV/0!</v>
      </c>
      <c r="R461" s="410" t="e">
        <f t="shared" si="190"/>
        <v>#DIV/0!</v>
      </c>
      <c r="S461" s="414" t="e">
        <f t="shared" si="191"/>
        <v>#DIV/0!</v>
      </c>
      <c r="T461" s="408" t="e">
        <f t="shared" si="192"/>
        <v>#DIV/0!</v>
      </c>
      <c r="U461" s="408" t="e">
        <f t="shared" si="193"/>
        <v>#DIV/0!</v>
      </c>
      <c r="V461" s="85">
        <f t="shared" si="195"/>
        <v>44269</v>
      </c>
      <c r="W461" s="297" t="s">
        <v>8</v>
      </c>
      <c r="X461" s="272" t="e">
        <f t="shared" si="199"/>
        <v>#DIV/0!</v>
      </c>
      <c r="Y461" s="277"/>
      <c r="Z461" s="277"/>
      <c r="AA461" s="277"/>
      <c r="AB461" s="279"/>
      <c r="AC461" s="279"/>
      <c r="AD461" s="279"/>
      <c r="AE461" s="279"/>
      <c r="AF461" s="279"/>
      <c r="AG461" s="279"/>
      <c r="AH461" s="279"/>
      <c r="AI461" s="51"/>
      <c r="AJ461" s="51"/>
      <c r="AK461" s="51"/>
      <c r="AL461" s="51"/>
      <c r="AM461" s="170" t="e">
        <f t="shared" si="200"/>
        <v>#DIV/0!</v>
      </c>
      <c r="AN461" s="170" t="e">
        <f t="shared" si="201"/>
        <v>#DIV/0!</v>
      </c>
      <c r="AO461" s="280">
        <f t="shared" si="197"/>
        <v>0</v>
      </c>
      <c r="AP461" s="281">
        <f t="shared" si="197"/>
        <v>0</v>
      </c>
      <c r="AQ461" s="281">
        <f t="shared" si="202"/>
        <v>0</v>
      </c>
      <c r="AR461" s="58">
        <f t="shared" si="196"/>
        <v>44269</v>
      </c>
      <c r="AS461" s="212" t="s">
        <v>288</v>
      </c>
      <c r="AT461" s="282"/>
      <c r="AU461" s="282"/>
      <c r="AV461" s="282"/>
      <c r="AW461" s="282"/>
      <c r="AX461" s="282"/>
      <c r="AY461" s="282"/>
      <c r="AZ461" s="282"/>
      <c r="BA461" s="282"/>
      <c r="BB461" s="282"/>
      <c r="BC461" s="282"/>
      <c r="BD461" s="282"/>
      <c r="BE461" s="282" t="e">
        <f t="shared" si="203"/>
        <v>#DIV/0!</v>
      </c>
      <c r="BF461" s="282" t="e">
        <f t="shared" si="204"/>
        <v>#DIV/0!</v>
      </c>
      <c r="BG461" s="14" t="e">
        <f t="shared" si="205"/>
        <v>#DIV/0!</v>
      </c>
      <c r="BH461" s="14" t="e">
        <f t="shared" si="206"/>
        <v>#DIV/0!</v>
      </c>
    </row>
    <row r="462" spans="1:60" ht="16" hidden="1" x14ac:dyDescent="0.2">
      <c r="A462" s="85">
        <v>44270</v>
      </c>
      <c r="B462" s="85"/>
      <c r="C462" s="212"/>
      <c r="D462" s="212" t="s">
        <v>8</v>
      </c>
      <c r="E462" s="212" t="e">
        <f t="shared" si="198"/>
        <v>#DIV/0!</v>
      </c>
      <c r="F462" s="412"/>
      <c r="G462" s="412"/>
      <c r="H462" s="412"/>
      <c r="I462" s="412"/>
      <c r="J462" s="412"/>
      <c r="K462" s="412"/>
      <c r="L462" s="412"/>
      <c r="M462" s="412"/>
      <c r="N462" s="412"/>
      <c r="O462" s="413"/>
      <c r="P462" s="409" t="e">
        <f t="shared" si="188"/>
        <v>#DIV/0!</v>
      </c>
      <c r="Q462" s="409" t="e">
        <f t="shared" si="189"/>
        <v>#DIV/0!</v>
      </c>
      <c r="R462" s="410" t="e">
        <f t="shared" si="190"/>
        <v>#DIV/0!</v>
      </c>
      <c r="S462" s="414" t="e">
        <f t="shared" si="191"/>
        <v>#DIV/0!</v>
      </c>
      <c r="T462" s="408" t="e">
        <f t="shared" si="192"/>
        <v>#DIV/0!</v>
      </c>
      <c r="U462" s="408" t="e">
        <f t="shared" si="193"/>
        <v>#DIV/0!</v>
      </c>
      <c r="V462" s="85">
        <f t="shared" si="195"/>
        <v>44270</v>
      </c>
      <c r="W462" s="297" t="s">
        <v>8</v>
      </c>
      <c r="X462" s="272" t="e">
        <f t="shared" si="199"/>
        <v>#DIV/0!</v>
      </c>
      <c r="Y462" s="277"/>
      <c r="Z462" s="277"/>
      <c r="AA462" s="277"/>
      <c r="AB462" s="279"/>
      <c r="AC462" s="279"/>
      <c r="AD462" s="279"/>
      <c r="AE462" s="279"/>
      <c r="AF462" s="279"/>
      <c r="AG462" s="279"/>
      <c r="AH462" s="279"/>
      <c r="AI462" s="51"/>
      <c r="AJ462" s="51"/>
      <c r="AK462" s="51"/>
      <c r="AL462" s="51"/>
      <c r="AM462" s="170" t="e">
        <f t="shared" si="200"/>
        <v>#DIV/0!</v>
      </c>
      <c r="AN462" s="170" t="e">
        <f t="shared" si="201"/>
        <v>#DIV/0!</v>
      </c>
      <c r="AO462" s="280">
        <f t="shared" si="197"/>
        <v>0</v>
      </c>
      <c r="AP462" s="281">
        <f t="shared" si="197"/>
        <v>0</v>
      </c>
      <c r="AQ462" s="281">
        <f t="shared" si="202"/>
        <v>0</v>
      </c>
      <c r="AR462" s="58">
        <f t="shared" si="196"/>
        <v>44270</v>
      </c>
      <c r="AS462" s="212" t="s">
        <v>289</v>
      </c>
      <c r="AT462" s="282"/>
      <c r="AU462" s="282"/>
      <c r="AV462" s="282"/>
      <c r="AW462" s="282"/>
      <c r="AX462" s="282"/>
      <c r="AY462" s="282"/>
      <c r="AZ462" s="282"/>
      <c r="BA462" s="282"/>
      <c r="BB462" s="282"/>
      <c r="BC462" s="282"/>
      <c r="BD462" s="282"/>
      <c r="BE462" s="282" t="e">
        <f t="shared" si="203"/>
        <v>#DIV/0!</v>
      </c>
      <c r="BF462" s="282" t="e">
        <f t="shared" si="204"/>
        <v>#DIV/0!</v>
      </c>
      <c r="BG462" s="14" t="e">
        <f t="shared" si="205"/>
        <v>#DIV/0!</v>
      </c>
      <c r="BH462" s="14" t="e">
        <f t="shared" si="206"/>
        <v>#DIV/0!</v>
      </c>
    </row>
    <row r="463" spans="1:60" ht="16" hidden="1" x14ac:dyDescent="0.2">
      <c r="A463" s="85">
        <v>44271</v>
      </c>
      <c r="B463" s="85"/>
      <c r="C463" s="212"/>
      <c r="D463" s="212" t="s">
        <v>8</v>
      </c>
      <c r="E463" s="212" t="e">
        <f t="shared" si="198"/>
        <v>#DIV/0!</v>
      </c>
      <c r="F463" s="412"/>
      <c r="G463" s="412"/>
      <c r="H463" s="412"/>
      <c r="I463" s="412"/>
      <c r="J463" s="412"/>
      <c r="K463" s="412"/>
      <c r="L463" s="412"/>
      <c r="M463" s="412"/>
      <c r="N463" s="412"/>
      <c r="O463" s="413"/>
      <c r="P463" s="409" t="e">
        <f t="shared" si="188"/>
        <v>#DIV/0!</v>
      </c>
      <c r="Q463" s="409" t="e">
        <f t="shared" si="189"/>
        <v>#DIV/0!</v>
      </c>
      <c r="R463" s="410" t="e">
        <f t="shared" si="190"/>
        <v>#DIV/0!</v>
      </c>
      <c r="S463" s="414" t="e">
        <f t="shared" si="191"/>
        <v>#DIV/0!</v>
      </c>
      <c r="T463" s="408" t="e">
        <f t="shared" si="192"/>
        <v>#DIV/0!</v>
      </c>
      <c r="U463" s="408" t="e">
        <f t="shared" si="193"/>
        <v>#DIV/0!</v>
      </c>
      <c r="V463" s="85">
        <f t="shared" si="195"/>
        <v>44271</v>
      </c>
      <c r="W463" s="298" t="s">
        <v>8</v>
      </c>
      <c r="X463" s="272" t="e">
        <f t="shared" si="199"/>
        <v>#DIV/0!</v>
      </c>
      <c r="Y463" s="277"/>
      <c r="Z463" s="277"/>
      <c r="AA463" s="277"/>
      <c r="AB463" s="279"/>
      <c r="AC463" s="279"/>
      <c r="AD463" s="279"/>
      <c r="AE463" s="279"/>
      <c r="AF463" s="279"/>
      <c r="AG463" s="279"/>
      <c r="AH463" s="279"/>
      <c r="AI463" s="51"/>
      <c r="AJ463" s="51"/>
      <c r="AK463" s="51"/>
      <c r="AL463" s="51"/>
      <c r="AM463" s="170" t="e">
        <f t="shared" si="200"/>
        <v>#DIV/0!</v>
      </c>
      <c r="AN463" s="170" t="e">
        <f t="shared" si="201"/>
        <v>#DIV/0!</v>
      </c>
      <c r="AO463" s="280">
        <f t="shared" si="197"/>
        <v>0</v>
      </c>
      <c r="AP463" s="281">
        <f t="shared" si="197"/>
        <v>0</v>
      </c>
      <c r="AQ463" s="281">
        <f t="shared" si="202"/>
        <v>0</v>
      </c>
      <c r="AR463" s="58">
        <f t="shared" si="196"/>
        <v>44271</v>
      </c>
      <c r="AS463" s="212" t="s">
        <v>290</v>
      </c>
      <c r="AT463" s="282"/>
      <c r="AU463" s="282"/>
      <c r="AV463" s="282"/>
      <c r="AW463" s="282"/>
      <c r="AX463" s="282"/>
      <c r="AY463" s="282"/>
      <c r="AZ463" s="282"/>
      <c r="BA463" s="282"/>
      <c r="BB463" s="282"/>
      <c r="BC463" s="282"/>
      <c r="BD463" s="282"/>
      <c r="BE463" s="282" t="e">
        <f t="shared" si="203"/>
        <v>#DIV/0!</v>
      </c>
      <c r="BF463" s="282" t="e">
        <f t="shared" si="204"/>
        <v>#DIV/0!</v>
      </c>
      <c r="BG463" s="14" t="e">
        <f t="shared" si="205"/>
        <v>#DIV/0!</v>
      </c>
      <c r="BH463" s="14" t="e">
        <f t="shared" si="206"/>
        <v>#DIV/0!</v>
      </c>
    </row>
    <row r="464" spans="1:60" ht="16" hidden="1" x14ac:dyDescent="0.2">
      <c r="A464" s="85">
        <v>44272</v>
      </c>
      <c r="B464" s="85"/>
      <c r="C464" s="212"/>
      <c r="D464" s="212" t="s">
        <v>8</v>
      </c>
      <c r="E464" s="212" t="e">
        <f t="shared" si="198"/>
        <v>#DIV/0!</v>
      </c>
      <c r="F464" s="412"/>
      <c r="G464" s="412"/>
      <c r="H464" s="412"/>
      <c r="I464" s="412"/>
      <c r="J464" s="412"/>
      <c r="K464" s="412"/>
      <c r="L464" s="412"/>
      <c r="M464" s="412"/>
      <c r="N464" s="412"/>
      <c r="O464" s="413"/>
      <c r="P464" s="409" t="e">
        <f t="shared" si="188"/>
        <v>#DIV/0!</v>
      </c>
      <c r="Q464" s="409" t="e">
        <f t="shared" si="189"/>
        <v>#DIV/0!</v>
      </c>
      <c r="R464" s="410" t="e">
        <f t="shared" si="190"/>
        <v>#DIV/0!</v>
      </c>
      <c r="S464" s="414" t="e">
        <f t="shared" si="191"/>
        <v>#DIV/0!</v>
      </c>
      <c r="T464" s="408" t="e">
        <f t="shared" si="192"/>
        <v>#DIV/0!</v>
      </c>
      <c r="U464" s="408" t="e">
        <f t="shared" si="193"/>
        <v>#DIV/0!</v>
      </c>
      <c r="V464" s="85">
        <f t="shared" si="195"/>
        <v>44272</v>
      </c>
      <c r="W464" s="297" t="s">
        <v>8</v>
      </c>
      <c r="X464" s="272" t="e">
        <f t="shared" si="199"/>
        <v>#DIV/0!</v>
      </c>
      <c r="Y464" s="277"/>
      <c r="Z464" s="277"/>
      <c r="AA464" s="277"/>
      <c r="AB464" s="279"/>
      <c r="AC464" s="279"/>
      <c r="AD464" s="279"/>
      <c r="AE464" s="279"/>
      <c r="AF464" s="279"/>
      <c r="AG464" s="279"/>
      <c r="AH464" s="279"/>
      <c r="AI464" s="51"/>
      <c r="AJ464" s="51"/>
      <c r="AK464" s="51"/>
      <c r="AL464" s="51"/>
      <c r="AM464" s="170" t="e">
        <f t="shared" si="200"/>
        <v>#DIV/0!</v>
      </c>
      <c r="AN464" s="170" t="e">
        <f t="shared" si="201"/>
        <v>#DIV/0!</v>
      </c>
      <c r="AO464" s="280">
        <f t="shared" si="197"/>
        <v>0</v>
      </c>
      <c r="AP464" s="281">
        <f t="shared" si="197"/>
        <v>0</v>
      </c>
      <c r="AQ464" s="281">
        <f t="shared" si="202"/>
        <v>0</v>
      </c>
      <c r="AR464" s="58">
        <f t="shared" si="196"/>
        <v>44272</v>
      </c>
      <c r="AS464" s="212" t="s">
        <v>291</v>
      </c>
      <c r="AT464" s="282"/>
      <c r="AU464" s="282"/>
      <c r="AV464" s="282"/>
      <c r="AW464" s="282"/>
      <c r="AX464" s="282"/>
      <c r="AY464" s="282"/>
      <c r="AZ464" s="282"/>
      <c r="BA464" s="282"/>
      <c r="BB464" s="282"/>
      <c r="BC464" s="282"/>
      <c r="BD464" s="282"/>
      <c r="BE464" s="282" t="e">
        <f t="shared" si="203"/>
        <v>#DIV/0!</v>
      </c>
      <c r="BF464" s="282" t="e">
        <f t="shared" si="204"/>
        <v>#DIV/0!</v>
      </c>
      <c r="BG464" s="14" t="e">
        <f t="shared" si="205"/>
        <v>#DIV/0!</v>
      </c>
      <c r="BH464" s="14" t="e">
        <f t="shared" si="206"/>
        <v>#DIV/0!</v>
      </c>
    </row>
    <row r="465" spans="1:60" ht="16" hidden="1" x14ac:dyDescent="0.2">
      <c r="A465" s="85">
        <v>44273</v>
      </c>
      <c r="B465" s="85"/>
      <c r="C465" s="212"/>
      <c r="D465" s="212" t="s">
        <v>8</v>
      </c>
      <c r="E465" s="212" t="e">
        <f t="shared" si="198"/>
        <v>#DIV/0!</v>
      </c>
      <c r="F465" s="412"/>
      <c r="G465" s="412"/>
      <c r="H465" s="412"/>
      <c r="I465" s="412"/>
      <c r="J465" s="412"/>
      <c r="K465" s="412"/>
      <c r="L465" s="412"/>
      <c r="M465" s="412"/>
      <c r="N465" s="412"/>
      <c r="O465" s="413"/>
      <c r="P465" s="409" t="e">
        <f t="shared" si="188"/>
        <v>#DIV/0!</v>
      </c>
      <c r="Q465" s="409" t="e">
        <f t="shared" si="189"/>
        <v>#DIV/0!</v>
      </c>
      <c r="R465" s="410" t="e">
        <f t="shared" si="190"/>
        <v>#DIV/0!</v>
      </c>
      <c r="S465" s="414" t="e">
        <f t="shared" si="191"/>
        <v>#DIV/0!</v>
      </c>
      <c r="T465" s="408" t="e">
        <f t="shared" si="192"/>
        <v>#DIV/0!</v>
      </c>
      <c r="U465" s="408" t="e">
        <f t="shared" si="193"/>
        <v>#DIV/0!</v>
      </c>
      <c r="V465" s="85">
        <f t="shared" si="195"/>
        <v>44273</v>
      </c>
      <c r="W465" s="298" t="s">
        <v>8</v>
      </c>
      <c r="X465" s="272" t="e">
        <f t="shared" si="199"/>
        <v>#DIV/0!</v>
      </c>
      <c r="Y465" s="277"/>
      <c r="Z465" s="277"/>
      <c r="AA465" s="277"/>
      <c r="AB465" s="279"/>
      <c r="AC465" s="279"/>
      <c r="AD465" s="279"/>
      <c r="AE465" s="279"/>
      <c r="AF465" s="279"/>
      <c r="AG465" s="279"/>
      <c r="AH465" s="279"/>
      <c r="AI465" s="51"/>
      <c r="AJ465" s="51"/>
      <c r="AK465" s="51"/>
      <c r="AL465" s="51"/>
      <c r="AM465" s="170" t="e">
        <f t="shared" si="200"/>
        <v>#DIV/0!</v>
      </c>
      <c r="AN465" s="170" t="e">
        <f t="shared" si="201"/>
        <v>#DIV/0!</v>
      </c>
      <c r="AO465" s="280">
        <f t="shared" si="197"/>
        <v>0</v>
      </c>
      <c r="AP465" s="281">
        <f t="shared" si="197"/>
        <v>0</v>
      </c>
      <c r="AQ465" s="281">
        <f t="shared" si="202"/>
        <v>0</v>
      </c>
      <c r="AR465" s="58">
        <f t="shared" si="196"/>
        <v>44273</v>
      </c>
      <c r="AS465" s="212" t="s">
        <v>292</v>
      </c>
      <c r="AT465" s="282"/>
      <c r="AU465" s="282"/>
      <c r="AV465" s="282"/>
      <c r="AW465" s="282"/>
      <c r="AX465" s="282"/>
      <c r="AY465" s="282"/>
      <c r="AZ465" s="282"/>
      <c r="BA465" s="282"/>
      <c r="BB465" s="282"/>
      <c r="BC465" s="282"/>
      <c r="BD465" s="282"/>
      <c r="BE465" s="282" t="e">
        <f t="shared" si="203"/>
        <v>#DIV/0!</v>
      </c>
      <c r="BF465" s="282" t="e">
        <f t="shared" si="204"/>
        <v>#DIV/0!</v>
      </c>
      <c r="BG465" s="14" t="e">
        <f t="shared" si="205"/>
        <v>#DIV/0!</v>
      </c>
      <c r="BH465" s="14" t="e">
        <f t="shared" si="206"/>
        <v>#DIV/0!</v>
      </c>
    </row>
    <row r="466" spans="1:60" ht="16" hidden="1" x14ac:dyDescent="0.2">
      <c r="A466" s="85">
        <v>44274</v>
      </c>
      <c r="B466" s="85"/>
      <c r="C466" s="212"/>
      <c r="D466" s="212" t="s">
        <v>8</v>
      </c>
      <c r="E466" s="212" t="e">
        <f t="shared" si="198"/>
        <v>#DIV/0!</v>
      </c>
      <c r="F466" s="412"/>
      <c r="G466" s="412"/>
      <c r="H466" s="412"/>
      <c r="I466" s="412"/>
      <c r="J466" s="412"/>
      <c r="K466" s="412"/>
      <c r="L466" s="412"/>
      <c r="M466" s="412"/>
      <c r="N466" s="412"/>
      <c r="O466" s="413"/>
      <c r="P466" s="409" t="e">
        <f t="shared" si="188"/>
        <v>#DIV/0!</v>
      </c>
      <c r="Q466" s="409" t="e">
        <f t="shared" si="189"/>
        <v>#DIV/0!</v>
      </c>
      <c r="R466" s="410" t="e">
        <f t="shared" si="190"/>
        <v>#DIV/0!</v>
      </c>
      <c r="S466" s="414" t="e">
        <f t="shared" si="191"/>
        <v>#DIV/0!</v>
      </c>
      <c r="T466" s="408" t="e">
        <f t="shared" si="192"/>
        <v>#DIV/0!</v>
      </c>
      <c r="U466" s="408" t="e">
        <f t="shared" si="193"/>
        <v>#DIV/0!</v>
      </c>
      <c r="V466" s="85">
        <f t="shared" si="195"/>
        <v>44274</v>
      </c>
      <c r="W466" s="297" t="s">
        <v>8</v>
      </c>
      <c r="X466" s="272" t="e">
        <f t="shared" si="199"/>
        <v>#DIV/0!</v>
      </c>
      <c r="Y466" s="277"/>
      <c r="Z466" s="277"/>
      <c r="AA466" s="277"/>
      <c r="AB466" s="279"/>
      <c r="AC466" s="279"/>
      <c r="AD466" s="279"/>
      <c r="AE466" s="279"/>
      <c r="AF466" s="279"/>
      <c r="AG466" s="279"/>
      <c r="AH466" s="279"/>
      <c r="AI466" s="51"/>
      <c r="AJ466" s="51"/>
      <c r="AK466" s="51"/>
      <c r="AL466" s="51"/>
      <c r="AM466" s="170" t="e">
        <f t="shared" si="200"/>
        <v>#DIV/0!</v>
      </c>
      <c r="AN466" s="170" t="e">
        <f t="shared" si="201"/>
        <v>#DIV/0!</v>
      </c>
      <c r="AO466" s="280">
        <f t="shared" si="197"/>
        <v>0</v>
      </c>
      <c r="AP466" s="281">
        <f t="shared" si="197"/>
        <v>0</v>
      </c>
      <c r="AQ466" s="281">
        <f t="shared" si="202"/>
        <v>0</v>
      </c>
      <c r="AR466" s="58">
        <f t="shared" si="196"/>
        <v>44274</v>
      </c>
      <c r="AS466" s="212" t="s">
        <v>293</v>
      </c>
      <c r="AT466" s="282"/>
      <c r="AU466" s="282"/>
      <c r="AV466" s="282"/>
      <c r="AW466" s="282"/>
      <c r="AX466" s="282"/>
      <c r="AY466" s="282"/>
      <c r="AZ466" s="282"/>
      <c r="BA466" s="282"/>
      <c r="BB466" s="282"/>
      <c r="BC466" s="282"/>
      <c r="BD466" s="282"/>
      <c r="BE466" s="282" t="e">
        <f t="shared" si="203"/>
        <v>#DIV/0!</v>
      </c>
      <c r="BF466" s="282" t="e">
        <f t="shared" si="204"/>
        <v>#DIV/0!</v>
      </c>
      <c r="BG466" s="14" t="e">
        <f t="shared" si="205"/>
        <v>#DIV/0!</v>
      </c>
      <c r="BH466" s="14" t="e">
        <f t="shared" si="206"/>
        <v>#DIV/0!</v>
      </c>
    </row>
    <row r="467" spans="1:60" ht="16" hidden="1" x14ac:dyDescent="0.2">
      <c r="A467" s="85">
        <v>44275</v>
      </c>
      <c r="B467" s="85"/>
      <c r="C467" s="212"/>
      <c r="D467" s="212" t="s">
        <v>8</v>
      </c>
      <c r="E467" s="212" t="e">
        <f t="shared" si="198"/>
        <v>#DIV/0!</v>
      </c>
      <c r="F467" s="412"/>
      <c r="G467" s="412"/>
      <c r="H467" s="412"/>
      <c r="I467" s="412"/>
      <c r="J467" s="412"/>
      <c r="K467" s="412"/>
      <c r="L467" s="412"/>
      <c r="M467" s="412"/>
      <c r="N467" s="412"/>
      <c r="O467" s="413"/>
      <c r="P467" s="409" t="e">
        <f t="shared" si="188"/>
        <v>#DIV/0!</v>
      </c>
      <c r="Q467" s="409" t="e">
        <f t="shared" si="189"/>
        <v>#DIV/0!</v>
      </c>
      <c r="R467" s="410" t="e">
        <f t="shared" si="190"/>
        <v>#DIV/0!</v>
      </c>
      <c r="S467" s="414" t="e">
        <f t="shared" si="191"/>
        <v>#DIV/0!</v>
      </c>
      <c r="T467" s="408" t="e">
        <f t="shared" si="192"/>
        <v>#DIV/0!</v>
      </c>
      <c r="U467" s="408" t="e">
        <f t="shared" si="193"/>
        <v>#DIV/0!</v>
      </c>
      <c r="V467" s="85">
        <f t="shared" si="195"/>
        <v>44275</v>
      </c>
      <c r="W467" s="297" t="s">
        <v>8</v>
      </c>
      <c r="X467" s="272" t="e">
        <f t="shared" si="199"/>
        <v>#DIV/0!</v>
      </c>
      <c r="Y467" s="277"/>
      <c r="Z467" s="277"/>
      <c r="AA467" s="277"/>
      <c r="AB467" s="279"/>
      <c r="AC467" s="279"/>
      <c r="AD467" s="279"/>
      <c r="AE467" s="279"/>
      <c r="AF467" s="279"/>
      <c r="AG467" s="279"/>
      <c r="AH467" s="279"/>
      <c r="AI467" s="51"/>
      <c r="AJ467" s="51"/>
      <c r="AK467" s="51"/>
      <c r="AL467" s="51"/>
      <c r="AM467" s="170" t="e">
        <f t="shared" si="200"/>
        <v>#DIV/0!</v>
      </c>
      <c r="AN467" s="170" t="e">
        <f t="shared" si="201"/>
        <v>#DIV/0!</v>
      </c>
      <c r="AO467" s="280">
        <f t="shared" si="197"/>
        <v>0</v>
      </c>
      <c r="AP467" s="281">
        <f t="shared" si="197"/>
        <v>0</v>
      </c>
      <c r="AQ467" s="281">
        <f t="shared" si="202"/>
        <v>0</v>
      </c>
      <c r="AR467" s="58">
        <f t="shared" si="196"/>
        <v>44275</v>
      </c>
      <c r="AS467" s="212" t="s">
        <v>294</v>
      </c>
      <c r="AT467" s="282"/>
      <c r="AU467" s="282"/>
      <c r="AV467" s="282"/>
      <c r="AW467" s="282"/>
      <c r="AX467" s="282"/>
      <c r="AY467" s="282"/>
      <c r="AZ467" s="282"/>
      <c r="BA467" s="282"/>
      <c r="BB467" s="282"/>
      <c r="BC467" s="282"/>
      <c r="BD467" s="282"/>
      <c r="BE467" s="282" t="e">
        <f t="shared" si="203"/>
        <v>#DIV/0!</v>
      </c>
      <c r="BF467" s="282" t="e">
        <f t="shared" si="204"/>
        <v>#DIV/0!</v>
      </c>
      <c r="BG467" s="14" t="e">
        <f t="shared" si="205"/>
        <v>#DIV/0!</v>
      </c>
      <c r="BH467" s="14" t="e">
        <f t="shared" si="206"/>
        <v>#DIV/0!</v>
      </c>
    </row>
    <row r="468" spans="1:60" ht="16" hidden="1" x14ac:dyDescent="0.2">
      <c r="A468" s="85">
        <v>44276</v>
      </c>
      <c r="B468" s="85"/>
      <c r="C468" s="212"/>
      <c r="D468" s="212" t="s">
        <v>8</v>
      </c>
      <c r="E468" s="212" t="e">
        <f t="shared" si="198"/>
        <v>#DIV/0!</v>
      </c>
      <c r="F468" s="412"/>
      <c r="G468" s="412"/>
      <c r="H468" s="412"/>
      <c r="I468" s="412"/>
      <c r="J468" s="412"/>
      <c r="K468" s="412"/>
      <c r="L468" s="412"/>
      <c r="M468" s="412"/>
      <c r="N468" s="412"/>
      <c r="O468" s="413"/>
      <c r="P468" s="409" t="e">
        <f t="shared" si="188"/>
        <v>#DIV/0!</v>
      </c>
      <c r="Q468" s="409" t="e">
        <f t="shared" si="189"/>
        <v>#DIV/0!</v>
      </c>
      <c r="R468" s="410" t="e">
        <f t="shared" si="190"/>
        <v>#DIV/0!</v>
      </c>
      <c r="S468" s="414" t="e">
        <f t="shared" si="191"/>
        <v>#DIV/0!</v>
      </c>
      <c r="T468" s="408" t="e">
        <f t="shared" si="192"/>
        <v>#DIV/0!</v>
      </c>
      <c r="U468" s="408" t="e">
        <f t="shared" si="193"/>
        <v>#DIV/0!</v>
      </c>
      <c r="V468" s="85">
        <f t="shared" si="195"/>
        <v>44276</v>
      </c>
      <c r="W468" s="298" t="s">
        <v>8</v>
      </c>
      <c r="X468" s="272" t="e">
        <f t="shared" si="199"/>
        <v>#DIV/0!</v>
      </c>
      <c r="Y468" s="277"/>
      <c r="Z468" s="277"/>
      <c r="AA468" s="277"/>
      <c r="AB468" s="279"/>
      <c r="AC468" s="279"/>
      <c r="AD468" s="279"/>
      <c r="AE468" s="279"/>
      <c r="AF468" s="279"/>
      <c r="AG468" s="279"/>
      <c r="AH468" s="279"/>
      <c r="AI468" s="51"/>
      <c r="AJ468" s="51"/>
      <c r="AK468" s="51"/>
      <c r="AL468" s="51"/>
      <c r="AM468" s="170" t="e">
        <f t="shared" si="200"/>
        <v>#DIV/0!</v>
      </c>
      <c r="AN468" s="170" t="e">
        <f t="shared" si="201"/>
        <v>#DIV/0!</v>
      </c>
      <c r="AO468" s="280">
        <f t="shared" si="197"/>
        <v>0</v>
      </c>
      <c r="AP468" s="281">
        <f t="shared" si="197"/>
        <v>0</v>
      </c>
      <c r="AQ468" s="281">
        <f t="shared" si="202"/>
        <v>0</v>
      </c>
      <c r="AR468" s="58">
        <f t="shared" si="196"/>
        <v>44276</v>
      </c>
      <c r="AS468" s="212" t="s">
        <v>295</v>
      </c>
      <c r="AT468" s="282"/>
      <c r="AU468" s="282"/>
      <c r="AV468" s="282"/>
      <c r="AW468" s="282"/>
      <c r="AX468" s="282"/>
      <c r="AY468" s="282"/>
      <c r="AZ468" s="282"/>
      <c r="BA468" s="282"/>
      <c r="BB468" s="282"/>
      <c r="BC468" s="282"/>
      <c r="BD468" s="282"/>
      <c r="BE468" s="282" t="e">
        <f t="shared" si="203"/>
        <v>#DIV/0!</v>
      </c>
      <c r="BF468" s="282" t="e">
        <f t="shared" si="204"/>
        <v>#DIV/0!</v>
      </c>
      <c r="BG468" s="14" t="e">
        <f t="shared" si="205"/>
        <v>#DIV/0!</v>
      </c>
      <c r="BH468" s="14" t="e">
        <f t="shared" si="206"/>
        <v>#DIV/0!</v>
      </c>
    </row>
    <row r="469" spans="1:60" ht="16" hidden="1" x14ac:dyDescent="0.2">
      <c r="A469" s="85">
        <v>44277</v>
      </c>
      <c r="B469" s="85"/>
      <c r="C469" s="212"/>
      <c r="D469" s="212" t="s">
        <v>8</v>
      </c>
      <c r="E469" s="212" t="e">
        <f t="shared" si="198"/>
        <v>#DIV/0!</v>
      </c>
      <c r="F469" s="412"/>
      <c r="G469" s="412"/>
      <c r="H469" s="412"/>
      <c r="I469" s="412"/>
      <c r="J469" s="412"/>
      <c r="K469" s="412"/>
      <c r="L469" s="412"/>
      <c r="M469" s="412"/>
      <c r="N469" s="412"/>
      <c r="O469" s="413"/>
      <c r="P469" s="409" t="e">
        <f t="shared" si="188"/>
        <v>#DIV/0!</v>
      </c>
      <c r="Q469" s="409" t="e">
        <f t="shared" si="189"/>
        <v>#DIV/0!</v>
      </c>
      <c r="R469" s="410" t="e">
        <f t="shared" si="190"/>
        <v>#DIV/0!</v>
      </c>
      <c r="S469" s="414" t="e">
        <f t="shared" si="191"/>
        <v>#DIV/0!</v>
      </c>
      <c r="T469" s="408" t="e">
        <f t="shared" si="192"/>
        <v>#DIV/0!</v>
      </c>
      <c r="U469" s="408" t="e">
        <f t="shared" si="193"/>
        <v>#DIV/0!</v>
      </c>
      <c r="V469" s="85">
        <f t="shared" si="195"/>
        <v>44277</v>
      </c>
      <c r="W469" s="297" t="s">
        <v>8</v>
      </c>
      <c r="X469" s="272" t="e">
        <f t="shared" si="199"/>
        <v>#DIV/0!</v>
      </c>
      <c r="Y469" s="277"/>
      <c r="Z469" s="277"/>
      <c r="AA469" s="277"/>
      <c r="AB469" s="279"/>
      <c r="AC469" s="279"/>
      <c r="AD469" s="279"/>
      <c r="AE469" s="279"/>
      <c r="AF469" s="279"/>
      <c r="AG469" s="279"/>
      <c r="AH469" s="279"/>
      <c r="AI469" s="51"/>
      <c r="AJ469" s="51"/>
      <c r="AK469" s="51"/>
      <c r="AL469" s="51"/>
      <c r="AM469" s="170" t="e">
        <f t="shared" si="200"/>
        <v>#DIV/0!</v>
      </c>
      <c r="AN469" s="170" t="e">
        <f t="shared" si="201"/>
        <v>#DIV/0!</v>
      </c>
      <c r="AO469" s="280">
        <f t="shared" ref="AO469:AP488" si="207">AO251</f>
        <v>0</v>
      </c>
      <c r="AP469" s="281">
        <f t="shared" si="207"/>
        <v>0</v>
      </c>
      <c r="AQ469" s="281">
        <f t="shared" si="202"/>
        <v>0</v>
      </c>
      <c r="AR469" s="58">
        <f t="shared" si="196"/>
        <v>44277</v>
      </c>
      <c r="AS469" s="212" t="s">
        <v>296</v>
      </c>
      <c r="AT469" s="282"/>
      <c r="AU469" s="282"/>
      <c r="AV469" s="282"/>
      <c r="AW469" s="282"/>
      <c r="AX469" s="282"/>
      <c r="AY469" s="282"/>
      <c r="AZ469" s="282"/>
      <c r="BA469" s="282"/>
      <c r="BB469" s="282"/>
      <c r="BC469" s="282"/>
      <c r="BD469" s="282"/>
      <c r="BE469" s="282" t="e">
        <f t="shared" si="203"/>
        <v>#DIV/0!</v>
      </c>
      <c r="BF469" s="282" t="e">
        <f t="shared" si="204"/>
        <v>#DIV/0!</v>
      </c>
      <c r="BG469" s="14" t="e">
        <f t="shared" si="205"/>
        <v>#DIV/0!</v>
      </c>
      <c r="BH469" s="14" t="e">
        <f t="shared" si="206"/>
        <v>#DIV/0!</v>
      </c>
    </row>
    <row r="470" spans="1:60" ht="16" hidden="1" x14ac:dyDescent="0.2">
      <c r="A470" s="85">
        <v>44278</v>
      </c>
      <c r="B470" s="85"/>
      <c r="C470" s="212"/>
      <c r="D470" s="212" t="s">
        <v>8</v>
      </c>
      <c r="E470" s="212" t="e">
        <f t="shared" si="198"/>
        <v>#DIV/0!</v>
      </c>
      <c r="F470" s="412"/>
      <c r="G470" s="412"/>
      <c r="H470" s="412"/>
      <c r="I470" s="412"/>
      <c r="J470" s="412"/>
      <c r="K470" s="412"/>
      <c r="L470" s="412"/>
      <c r="M470" s="412"/>
      <c r="N470" s="412"/>
      <c r="O470" s="413"/>
      <c r="P470" s="409" t="e">
        <f t="shared" si="188"/>
        <v>#DIV/0!</v>
      </c>
      <c r="Q470" s="409" t="e">
        <f t="shared" si="189"/>
        <v>#DIV/0!</v>
      </c>
      <c r="R470" s="410" t="e">
        <f t="shared" si="190"/>
        <v>#DIV/0!</v>
      </c>
      <c r="S470" s="414" t="e">
        <f t="shared" si="191"/>
        <v>#DIV/0!</v>
      </c>
      <c r="T470" s="408" t="e">
        <f t="shared" si="192"/>
        <v>#DIV/0!</v>
      </c>
      <c r="U470" s="408" t="e">
        <f t="shared" si="193"/>
        <v>#DIV/0!</v>
      </c>
      <c r="V470" s="85">
        <f t="shared" si="195"/>
        <v>44278</v>
      </c>
      <c r="W470" s="298" t="s">
        <v>8</v>
      </c>
      <c r="X470" s="272" t="e">
        <f t="shared" si="199"/>
        <v>#DIV/0!</v>
      </c>
      <c r="Y470" s="277"/>
      <c r="Z470" s="277"/>
      <c r="AA470" s="277"/>
      <c r="AB470" s="279"/>
      <c r="AC470" s="279"/>
      <c r="AD470" s="279"/>
      <c r="AE470" s="279"/>
      <c r="AF470" s="279"/>
      <c r="AG470" s="279"/>
      <c r="AH470" s="279"/>
      <c r="AI470" s="51"/>
      <c r="AJ470" s="51"/>
      <c r="AK470" s="51"/>
      <c r="AL470" s="51"/>
      <c r="AM470" s="170" t="e">
        <f t="shared" si="200"/>
        <v>#DIV/0!</v>
      </c>
      <c r="AN470" s="170" t="e">
        <f t="shared" si="201"/>
        <v>#DIV/0!</v>
      </c>
      <c r="AO470" s="280">
        <f t="shared" si="207"/>
        <v>0</v>
      </c>
      <c r="AP470" s="281">
        <f t="shared" si="207"/>
        <v>0</v>
      </c>
      <c r="AQ470" s="281">
        <f t="shared" si="202"/>
        <v>0</v>
      </c>
      <c r="AR470" s="58">
        <f t="shared" si="196"/>
        <v>44278</v>
      </c>
      <c r="AS470" s="212" t="s">
        <v>297</v>
      </c>
      <c r="AT470" s="282"/>
      <c r="AU470" s="282"/>
      <c r="AV470" s="282"/>
      <c r="AW470" s="282"/>
      <c r="AX470" s="282"/>
      <c r="AY470" s="282"/>
      <c r="AZ470" s="282"/>
      <c r="BA470" s="282"/>
      <c r="BB470" s="282"/>
      <c r="BC470" s="282"/>
      <c r="BD470" s="282"/>
      <c r="BE470" s="282" t="e">
        <f t="shared" si="203"/>
        <v>#DIV/0!</v>
      </c>
      <c r="BF470" s="282" t="e">
        <f t="shared" si="204"/>
        <v>#DIV/0!</v>
      </c>
      <c r="BG470" s="14" t="e">
        <f t="shared" si="205"/>
        <v>#DIV/0!</v>
      </c>
      <c r="BH470" s="14" t="e">
        <f t="shared" si="206"/>
        <v>#DIV/0!</v>
      </c>
    </row>
    <row r="471" spans="1:60" ht="16" hidden="1" x14ac:dyDescent="0.2">
      <c r="A471" s="85">
        <v>44279</v>
      </c>
      <c r="B471" s="85"/>
      <c r="C471" s="212"/>
      <c r="D471" s="212" t="s">
        <v>8</v>
      </c>
      <c r="E471" s="212" t="e">
        <f t="shared" si="198"/>
        <v>#DIV/0!</v>
      </c>
      <c r="F471" s="412"/>
      <c r="G471" s="412"/>
      <c r="H471" s="412"/>
      <c r="I471" s="412"/>
      <c r="J471" s="412"/>
      <c r="K471" s="412"/>
      <c r="L471" s="412"/>
      <c r="M471" s="412"/>
      <c r="N471" s="412"/>
      <c r="O471" s="413"/>
      <c r="P471" s="409" t="e">
        <f t="shared" si="188"/>
        <v>#DIV/0!</v>
      </c>
      <c r="Q471" s="409" t="e">
        <f t="shared" si="189"/>
        <v>#DIV/0!</v>
      </c>
      <c r="R471" s="410" t="e">
        <f t="shared" si="190"/>
        <v>#DIV/0!</v>
      </c>
      <c r="S471" s="414" t="e">
        <f t="shared" si="191"/>
        <v>#DIV/0!</v>
      </c>
      <c r="T471" s="408" t="e">
        <f t="shared" si="192"/>
        <v>#DIV/0!</v>
      </c>
      <c r="U471" s="408" t="e">
        <f t="shared" si="193"/>
        <v>#DIV/0!</v>
      </c>
      <c r="V471" s="85">
        <f t="shared" si="195"/>
        <v>44279</v>
      </c>
      <c r="W471" s="297" t="s">
        <v>8</v>
      </c>
      <c r="X471" s="272" t="e">
        <f t="shared" si="199"/>
        <v>#DIV/0!</v>
      </c>
      <c r="Y471" s="277"/>
      <c r="Z471" s="277"/>
      <c r="AA471" s="277"/>
      <c r="AB471" s="279"/>
      <c r="AC471" s="279"/>
      <c r="AD471" s="279"/>
      <c r="AE471" s="279"/>
      <c r="AF471" s="279"/>
      <c r="AG471" s="279"/>
      <c r="AH471" s="279"/>
      <c r="AI471" s="51"/>
      <c r="AJ471" s="51"/>
      <c r="AK471" s="51"/>
      <c r="AL471" s="51"/>
      <c r="AM471" s="170" t="e">
        <f t="shared" si="200"/>
        <v>#DIV/0!</v>
      </c>
      <c r="AN471" s="170" t="e">
        <f t="shared" si="201"/>
        <v>#DIV/0!</v>
      </c>
      <c r="AO471" s="280">
        <f t="shared" si="207"/>
        <v>0</v>
      </c>
      <c r="AP471" s="281">
        <f t="shared" si="207"/>
        <v>0</v>
      </c>
      <c r="AQ471" s="281">
        <f t="shared" si="202"/>
        <v>0</v>
      </c>
      <c r="AR471" s="58">
        <f t="shared" si="196"/>
        <v>44279</v>
      </c>
      <c r="AS471" s="212" t="s">
        <v>298</v>
      </c>
      <c r="AT471" s="282"/>
      <c r="AU471" s="282"/>
      <c r="AV471" s="282"/>
      <c r="AW471" s="282"/>
      <c r="AX471" s="282"/>
      <c r="AY471" s="282"/>
      <c r="AZ471" s="282"/>
      <c r="BA471" s="282"/>
      <c r="BB471" s="282"/>
      <c r="BC471" s="282"/>
      <c r="BD471" s="282"/>
      <c r="BE471" s="282" t="e">
        <f t="shared" si="203"/>
        <v>#DIV/0!</v>
      </c>
      <c r="BF471" s="282" t="e">
        <f t="shared" si="204"/>
        <v>#DIV/0!</v>
      </c>
      <c r="BG471" s="14" t="e">
        <f t="shared" si="205"/>
        <v>#DIV/0!</v>
      </c>
      <c r="BH471" s="14" t="e">
        <f t="shared" si="206"/>
        <v>#DIV/0!</v>
      </c>
    </row>
    <row r="472" spans="1:60" ht="16" hidden="1" x14ac:dyDescent="0.2">
      <c r="A472" s="85">
        <v>44280</v>
      </c>
      <c r="B472" s="85"/>
      <c r="C472" s="212"/>
      <c r="D472" s="212" t="s">
        <v>8</v>
      </c>
      <c r="E472" s="212" t="e">
        <f t="shared" si="198"/>
        <v>#DIV/0!</v>
      </c>
      <c r="F472" s="412"/>
      <c r="G472" s="412"/>
      <c r="H472" s="412"/>
      <c r="I472" s="412"/>
      <c r="J472" s="412"/>
      <c r="K472" s="412"/>
      <c r="L472" s="412"/>
      <c r="M472" s="412"/>
      <c r="N472" s="412"/>
      <c r="O472" s="413"/>
      <c r="P472" s="409" t="e">
        <f t="shared" si="188"/>
        <v>#DIV/0!</v>
      </c>
      <c r="Q472" s="409" t="e">
        <f t="shared" si="189"/>
        <v>#DIV/0!</v>
      </c>
      <c r="R472" s="410" t="e">
        <f t="shared" si="190"/>
        <v>#DIV/0!</v>
      </c>
      <c r="S472" s="414" t="e">
        <f t="shared" si="191"/>
        <v>#DIV/0!</v>
      </c>
      <c r="T472" s="408" t="e">
        <f t="shared" si="192"/>
        <v>#DIV/0!</v>
      </c>
      <c r="U472" s="408" t="e">
        <f t="shared" si="193"/>
        <v>#DIV/0!</v>
      </c>
      <c r="V472" s="85">
        <f t="shared" si="195"/>
        <v>44280</v>
      </c>
      <c r="W472" s="297" t="s">
        <v>8</v>
      </c>
      <c r="X472" s="272" t="e">
        <f t="shared" si="199"/>
        <v>#DIV/0!</v>
      </c>
      <c r="Y472" s="277"/>
      <c r="Z472" s="277"/>
      <c r="AA472" s="277"/>
      <c r="AB472" s="279"/>
      <c r="AC472" s="279"/>
      <c r="AD472" s="279"/>
      <c r="AE472" s="279"/>
      <c r="AF472" s="279"/>
      <c r="AG472" s="279"/>
      <c r="AH472" s="279"/>
      <c r="AI472" s="51"/>
      <c r="AJ472" s="51"/>
      <c r="AK472" s="51"/>
      <c r="AL472" s="51"/>
      <c r="AM472" s="170" t="e">
        <f t="shared" si="200"/>
        <v>#DIV/0!</v>
      </c>
      <c r="AN472" s="170" t="e">
        <f t="shared" si="201"/>
        <v>#DIV/0!</v>
      </c>
      <c r="AO472" s="280">
        <f t="shared" si="207"/>
        <v>0</v>
      </c>
      <c r="AP472" s="281">
        <f t="shared" si="207"/>
        <v>0</v>
      </c>
      <c r="AQ472" s="281">
        <f t="shared" si="202"/>
        <v>0</v>
      </c>
      <c r="AR472" s="58">
        <f t="shared" si="196"/>
        <v>44280</v>
      </c>
      <c r="AS472" s="212" t="s">
        <v>299</v>
      </c>
      <c r="AT472" s="282"/>
      <c r="AU472" s="282"/>
      <c r="AV472" s="282"/>
      <c r="AW472" s="282"/>
      <c r="AX472" s="282"/>
      <c r="AY472" s="282"/>
      <c r="AZ472" s="282"/>
      <c r="BA472" s="282"/>
      <c r="BB472" s="282"/>
      <c r="BC472" s="282"/>
      <c r="BD472" s="282"/>
      <c r="BE472" s="282" t="e">
        <f t="shared" si="203"/>
        <v>#DIV/0!</v>
      </c>
      <c r="BF472" s="282" t="e">
        <f t="shared" si="204"/>
        <v>#DIV/0!</v>
      </c>
      <c r="BG472" s="14" t="e">
        <f t="shared" si="205"/>
        <v>#DIV/0!</v>
      </c>
      <c r="BH472" s="14" t="e">
        <f t="shared" si="206"/>
        <v>#DIV/0!</v>
      </c>
    </row>
    <row r="473" spans="1:60" ht="16" hidden="1" x14ac:dyDescent="0.2">
      <c r="A473" s="85">
        <v>44281</v>
      </c>
      <c r="B473" s="85"/>
      <c r="C473" s="212"/>
      <c r="D473" s="212" t="s">
        <v>8</v>
      </c>
      <c r="E473" s="212" t="e">
        <f t="shared" si="198"/>
        <v>#DIV/0!</v>
      </c>
      <c r="F473" s="412"/>
      <c r="G473" s="412"/>
      <c r="H473" s="412"/>
      <c r="I473" s="412"/>
      <c r="J473" s="412"/>
      <c r="K473" s="412"/>
      <c r="L473" s="412"/>
      <c r="M473" s="412"/>
      <c r="N473" s="412"/>
      <c r="O473" s="413"/>
      <c r="P473" s="409" t="e">
        <f t="shared" si="188"/>
        <v>#DIV/0!</v>
      </c>
      <c r="Q473" s="409" t="e">
        <f t="shared" si="189"/>
        <v>#DIV/0!</v>
      </c>
      <c r="R473" s="410" t="e">
        <f t="shared" si="190"/>
        <v>#DIV/0!</v>
      </c>
      <c r="S473" s="414" t="e">
        <f t="shared" si="191"/>
        <v>#DIV/0!</v>
      </c>
      <c r="T473" s="408" t="e">
        <f t="shared" si="192"/>
        <v>#DIV/0!</v>
      </c>
      <c r="U473" s="408" t="e">
        <f t="shared" si="193"/>
        <v>#DIV/0!</v>
      </c>
      <c r="V473" s="85">
        <f t="shared" si="195"/>
        <v>44281</v>
      </c>
      <c r="W473" s="298" t="s">
        <v>8</v>
      </c>
      <c r="X473" s="272" t="e">
        <f t="shared" si="199"/>
        <v>#DIV/0!</v>
      </c>
      <c r="Y473" s="277"/>
      <c r="Z473" s="277"/>
      <c r="AA473" s="277"/>
      <c r="AB473" s="279"/>
      <c r="AC473" s="279"/>
      <c r="AD473" s="279"/>
      <c r="AE473" s="279"/>
      <c r="AF473" s="279"/>
      <c r="AG473" s="279"/>
      <c r="AH473" s="279"/>
      <c r="AI473" s="51"/>
      <c r="AJ473" s="51"/>
      <c r="AK473" s="51"/>
      <c r="AL473" s="51"/>
      <c r="AM473" s="170" t="e">
        <f t="shared" si="200"/>
        <v>#DIV/0!</v>
      </c>
      <c r="AN473" s="170" t="e">
        <f t="shared" si="201"/>
        <v>#DIV/0!</v>
      </c>
      <c r="AO473" s="280">
        <f t="shared" si="207"/>
        <v>0</v>
      </c>
      <c r="AP473" s="281">
        <f t="shared" si="207"/>
        <v>0</v>
      </c>
      <c r="AQ473" s="281">
        <f t="shared" si="202"/>
        <v>0</v>
      </c>
      <c r="AR473" s="58">
        <f t="shared" si="196"/>
        <v>44281</v>
      </c>
      <c r="AS473" s="212" t="s">
        <v>300</v>
      </c>
      <c r="AT473" s="282"/>
      <c r="AU473" s="282"/>
      <c r="AV473" s="282"/>
      <c r="AW473" s="282"/>
      <c r="AX473" s="282"/>
      <c r="AY473" s="282"/>
      <c r="AZ473" s="282"/>
      <c r="BA473" s="282"/>
      <c r="BB473" s="282"/>
      <c r="BC473" s="282"/>
      <c r="BD473" s="282"/>
      <c r="BE473" s="282" t="e">
        <f t="shared" si="203"/>
        <v>#DIV/0!</v>
      </c>
      <c r="BF473" s="282" t="e">
        <f t="shared" si="204"/>
        <v>#DIV/0!</v>
      </c>
      <c r="BG473" s="14" t="e">
        <f t="shared" si="205"/>
        <v>#DIV/0!</v>
      </c>
      <c r="BH473" s="14" t="e">
        <f t="shared" si="206"/>
        <v>#DIV/0!</v>
      </c>
    </row>
    <row r="474" spans="1:60" ht="16" hidden="1" x14ac:dyDescent="0.2">
      <c r="A474" s="85">
        <v>44282</v>
      </c>
      <c r="B474" s="85"/>
      <c r="C474" s="212"/>
      <c r="D474" s="212" t="s">
        <v>8</v>
      </c>
      <c r="E474" s="212" t="e">
        <f t="shared" si="198"/>
        <v>#DIV/0!</v>
      </c>
      <c r="F474" s="412"/>
      <c r="G474" s="412"/>
      <c r="H474" s="412"/>
      <c r="I474" s="412"/>
      <c r="J474" s="412"/>
      <c r="K474" s="412"/>
      <c r="L474" s="412"/>
      <c r="M474" s="412"/>
      <c r="N474" s="412"/>
      <c r="O474" s="413"/>
      <c r="P474" s="409" t="e">
        <f t="shared" si="188"/>
        <v>#DIV/0!</v>
      </c>
      <c r="Q474" s="409" t="e">
        <f t="shared" si="189"/>
        <v>#DIV/0!</v>
      </c>
      <c r="R474" s="410" t="e">
        <f t="shared" si="190"/>
        <v>#DIV/0!</v>
      </c>
      <c r="S474" s="414" t="e">
        <f t="shared" si="191"/>
        <v>#DIV/0!</v>
      </c>
      <c r="T474" s="408" t="e">
        <f t="shared" si="192"/>
        <v>#DIV/0!</v>
      </c>
      <c r="U474" s="408" t="e">
        <f t="shared" si="193"/>
        <v>#DIV/0!</v>
      </c>
      <c r="V474" s="85">
        <f t="shared" si="195"/>
        <v>44282</v>
      </c>
      <c r="W474" s="297" t="s">
        <v>8</v>
      </c>
      <c r="X474" s="272" t="e">
        <f t="shared" si="199"/>
        <v>#DIV/0!</v>
      </c>
      <c r="Y474" s="277"/>
      <c r="Z474" s="277"/>
      <c r="AA474" s="277"/>
      <c r="AB474" s="279"/>
      <c r="AC474" s="279"/>
      <c r="AD474" s="279"/>
      <c r="AE474" s="279"/>
      <c r="AF474" s="279"/>
      <c r="AG474" s="279"/>
      <c r="AH474" s="279"/>
      <c r="AI474" s="51"/>
      <c r="AJ474" s="51"/>
      <c r="AK474" s="51"/>
      <c r="AL474" s="51"/>
      <c r="AM474" s="170" t="e">
        <f t="shared" si="200"/>
        <v>#DIV/0!</v>
      </c>
      <c r="AN474" s="170" t="e">
        <f t="shared" si="201"/>
        <v>#DIV/0!</v>
      </c>
      <c r="AO474" s="280">
        <f t="shared" si="207"/>
        <v>0</v>
      </c>
      <c r="AP474" s="281">
        <f t="shared" si="207"/>
        <v>0</v>
      </c>
      <c r="AQ474" s="281">
        <f t="shared" si="202"/>
        <v>0</v>
      </c>
      <c r="AR474" s="58">
        <f t="shared" si="196"/>
        <v>44282</v>
      </c>
      <c r="AS474" s="212" t="s">
        <v>301</v>
      </c>
      <c r="AT474" s="282"/>
      <c r="AU474" s="282"/>
      <c r="AV474" s="282"/>
      <c r="AW474" s="282"/>
      <c r="AX474" s="282"/>
      <c r="AY474" s="282"/>
      <c r="AZ474" s="282"/>
      <c r="BA474" s="282"/>
      <c r="BB474" s="282"/>
      <c r="BC474" s="282"/>
      <c r="BD474" s="282"/>
      <c r="BE474" s="282" t="e">
        <f t="shared" si="203"/>
        <v>#DIV/0!</v>
      </c>
      <c r="BF474" s="282" t="e">
        <f t="shared" si="204"/>
        <v>#DIV/0!</v>
      </c>
      <c r="BG474" s="14" t="e">
        <f t="shared" si="205"/>
        <v>#DIV/0!</v>
      </c>
      <c r="BH474" s="14" t="e">
        <f t="shared" si="206"/>
        <v>#DIV/0!</v>
      </c>
    </row>
    <row r="475" spans="1:60" ht="16" hidden="1" x14ac:dyDescent="0.2">
      <c r="A475" s="85">
        <v>44283</v>
      </c>
      <c r="B475" s="85"/>
      <c r="C475" s="212"/>
      <c r="D475" s="212" t="s">
        <v>8</v>
      </c>
      <c r="E475" s="212" t="e">
        <f t="shared" si="198"/>
        <v>#DIV/0!</v>
      </c>
      <c r="F475" s="412"/>
      <c r="G475" s="412"/>
      <c r="H475" s="412"/>
      <c r="I475" s="412"/>
      <c r="J475" s="412"/>
      <c r="K475" s="412"/>
      <c r="L475" s="412"/>
      <c r="M475" s="412"/>
      <c r="N475" s="412"/>
      <c r="O475" s="413"/>
      <c r="P475" s="409" t="e">
        <f t="shared" si="188"/>
        <v>#DIV/0!</v>
      </c>
      <c r="Q475" s="409" t="e">
        <f t="shared" si="189"/>
        <v>#DIV/0!</v>
      </c>
      <c r="R475" s="410" t="e">
        <f t="shared" si="190"/>
        <v>#DIV/0!</v>
      </c>
      <c r="S475" s="414" t="e">
        <f t="shared" si="191"/>
        <v>#DIV/0!</v>
      </c>
      <c r="T475" s="408" t="e">
        <f t="shared" si="192"/>
        <v>#DIV/0!</v>
      </c>
      <c r="U475" s="408" t="e">
        <f t="shared" si="193"/>
        <v>#DIV/0!</v>
      </c>
      <c r="V475" s="85">
        <f t="shared" si="195"/>
        <v>44283</v>
      </c>
      <c r="W475" s="298" t="s">
        <v>8</v>
      </c>
      <c r="X475" s="272" t="e">
        <f t="shared" si="199"/>
        <v>#DIV/0!</v>
      </c>
      <c r="Y475" s="277"/>
      <c r="Z475" s="277"/>
      <c r="AA475" s="277"/>
      <c r="AB475" s="279"/>
      <c r="AC475" s="279"/>
      <c r="AD475" s="279"/>
      <c r="AE475" s="279"/>
      <c r="AF475" s="279"/>
      <c r="AG475" s="279"/>
      <c r="AH475" s="279"/>
      <c r="AI475" s="51"/>
      <c r="AJ475" s="51"/>
      <c r="AK475" s="51"/>
      <c r="AL475" s="51"/>
      <c r="AM475" s="170" t="e">
        <f t="shared" si="200"/>
        <v>#DIV/0!</v>
      </c>
      <c r="AN475" s="170" t="e">
        <f t="shared" si="201"/>
        <v>#DIV/0!</v>
      </c>
      <c r="AO475" s="280">
        <f t="shared" si="207"/>
        <v>0</v>
      </c>
      <c r="AP475" s="281">
        <f t="shared" si="207"/>
        <v>0</v>
      </c>
      <c r="AQ475" s="281">
        <f t="shared" si="202"/>
        <v>0</v>
      </c>
      <c r="AR475" s="58">
        <f t="shared" si="196"/>
        <v>44283</v>
      </c>
      <c r="AS475" s="212" t="s">
        <v>302</v>
      </c>
      <c r="AT475" s="282"/>
      <c r="AU475" s="282"/>
      <c r="AV475" s="282"/>
      <c r="AW475" s="282"/>
      <c r="AX475" s="282"/>
      <c r="AY475" s="282"/>
      <c r="AZ475" s="282"/>
      <c r="BA475" s="282"/>
      <c r="BB475" s="282"/>
      <c r="BC475" s="282"/>
      <c r="BD475" s="282"/>
      <c r="BE475" s="282" t="e">
        <f t="shared" si="203"/>
        <v>#DIV/0!</v>
      </c>
      <c r="BF475" s="282" t="e">
        <f t="shared" si="204"/>
        <v>#DIV/0!</v>
      </c>
      <c r="BG475" s="14" t="e">
        <f t="shared" si="205"/>
        <v>#DIV/0!</v>
      </c>
      <c r="BH475" s="14" t="e">
        <f t="shared" si="206"/>
        <v>#DIV/0!</v>
      </c>
    </row>
    <row r="476" spans="1:60" ht="16" hidden="1" x14ac:dyDescent="0.2">
      <c r="A476" s="85">
        <v>44284</v>
      </c>
      <c r="B476" s="85"/>
      <c r="C476" s="212"/>
      <c r="D476" s="212" t="s">
        <v>8</v>
      </c>
      <c r="E476" s="212" t="e">
        <f t="shared" si="198"/>
        <v>#DIV/0!</v>
      </c>
      <c r="F476" s="412"/>
      <c r="G476" s="412"/>
      <c r="H476" s="412"/>
      <c r="I476" s="412"/>
      <c r="J476" s="412"/>
      <c r="K476" s="412"/>
      <c r="L476" s="412"/>
      <c r="M476" s="412"/>
      <c r="N476" s="412"/>
      <c r="O476" s="413"/>
      <c r="P476" s="409" t="e">
        <f t="shared" si="188"/>
        <v>#DIV/0!</v>
      </c>
      <c r="Q476" s="409" t="e">
        <f t="shared" si="189"/>
        <v>#DIV/0!</v>
      </c>
      <c r="R476" s="410" t="e">
        <f t="shared" si="190"/>
        <v>#DIV/0!</v>
      </c>
      <c r="S476" s="414" t="e">
        <f t="shared" si="191"/>
        <v>#DIV/0!</v>
      </c>
      <c r="T476" s="408" t="e">
        <f t="shared" si="192"/>
        <v>#DIV/0!</v>
      </c>
      <c r="U476" s="408" t="e">
        <f t="shared" si="193"/>
        <v>#DIV/0!</v>
      </c>
      <c r="V476" s="85">
        <f t="shared" si="195"/>
        <v>44284</v>
      </c>
      <c r="W476" s="297" t="s">
        <v>8</v>
      </c>
      <c r="X476" s="272" t="e">
        <f t="shared" si="199"/>
        <v>#DIV/0!</v>
      </c>
      <c r="Y476" s="277"/>
      <c r="Z476" s="277"/>
      <c r="AA476" s="277"/>
      <c r="AB476" s="279"/>
      <c r="AC476" s="279"/>
      <c r="AD476" s="279"/>
      <c r="AE476" s="279"/>
      <c r="AF476" s="279"/>
      <c r="AG476" s="279"/>
      <c r="AH476" s="279"/>
      <c r="AI476" s="51"/>
      <c r="AJ476" s="51"/>
      <c r="AK476" s="51"/>
      <c r="AL476" s="51"/>
      <c r="AM476" s="170" t="e">
        <f t="shared" si="200"/>
        <v>#DIV/0!</v>
      </c>
      <c r="AN476" s="170" t="e">
        <f t="shared" si="201"/>
        <v>#DIV/0!</v>
      </c>
      <c r="AO476" s="280" t="e">
        <f t="shared" si="207"/>
        <v>#REF!</v>
      </c>
      <c r="AP476" s="281" t="e">
        <f t="shared" si="207"/>
        <v>#REF!</v>
      </c>
      <c r="AQ476" s="281" t="e">
        <f t="shared" si="202"/>
        <v>#REF!</v>
      </c>
      <c r="AR476" s="58">
        <f t="shared" si="196"/>
        <v>44284</v>
      </c>
      <c r="AS476" s="212" t="s">
        <v>303</v>
      </c>
      <c r="AT476" s="282"/>
      <c r="AU476" s="282"/>
      <c r="AV476" s="282"/>
      <c r="AW476" s="282"/>
      <c r="AX476" s="282"/>
      <c r="AY476" s="282"/>
      <c r="AZ476" s="282"/>
      <c r="BA476" s="282"/>
      <c r="BB476" s="282"/>
      <c r="BC476" s="282"/>
      <c r="BD476" s="282"/>
      <c r="BE476" s="282" t="e">
        <f t="shared" si="203"/>
        <v>#DIV/0!</v>
      </c>
      <c r="BF476" s="282" t="e">
        <f t="shared" si="204"/>
        <v>#DIV/0!</v>
      </c>
      <c r="BG476" s="14" t="e">
        <f t="shared" si="205"/>
        <v>#DIV/0!</v>
      </c>
      <c r="BH476" s="14" t="e">
        <f t="shared" si="206"/>
        <v>#DIV/0!</v>
      </c>
    </row>
    <row r="477" spans="1:60" ht="16" hidden="1" x14ac:dyDescent="0.2">
      <c r="A477" s="85">
        <v>44285</v>
      </c>
      <c r="B477" s="85"/>
      <c r="C477" s="212"/>
      <c r="D477" s="212" t="s">
        <v>8</v>
      </c>
      <c r="E477" s="212" t="e">
        <f t="shared" si="198"/>
        <v>#DIV/0!</v>
      </c>
      <c r="F477" s="412"/>
      <c r="G477" s="412"/>
      <c r="H477" s="412"/>
      <c r="I477" s="412"/>
      <c r="J477" s="412"/>
      <c r="K477" s="412"/>
      <c r="L477" s="412"/>
      <c r="M477" s="412"/>
      <c r="N477" s="412"/>
      <c r="O477" s="413"/>
      <c r="P477" s="409" t="e">
        <f t="shared" si="188"/>
        <v>#DIV/0!</v>
      </c>
      <c r="Q477" s="409" t="e">
        <f t="shared" si="189"/>
        <v>#DIV/0!</v>
      </c>
      <c r="R477" s="410" t="e">
        <f t="shared" si="190"/>
        <v>#DIV/0!</v>
      </c>
      <c r="S477" s="414" t="e">
        <f t="shared" si="191"/>
        <v>#DIV/0!</v>
      </c>
      <c r="T477" s="408" t="e">
        <f t="shared" si="192"/>
        <v>#DIV/0!</v>
      </c>
      <c r="U477" s="408" t="e">
        <f t="shared" si="193"/>
        <v>#DIV/0!</v>
      </c>
      <c r="V477" s="85">
        <f t="shared" si="195"/>
        <v>44285</v>
      </c>
      <c r="W477" s="297" t="s">
        <v>8</v>
      </c>
      <c r="X477" s="272" t="e">
        <f t="shared" si="199"/>
        <v>#DIV/0!</v>
      </c>
      <c r="Y477" s="277"/>
      <c r="Z477" s="277"/>
      <c r="AA477" s="277"/>
      <c r="AB477" s="279"/>
      <c r="AC477" s="279"/>
      <c r="AD477" s="279"/>
      <c r="AE477" s="279"/>
      <c r="AF477" s="279"/>
      <c r="AG477" s="279"/>
      <c r="AH477" s="279"/>
      <c r="AI477" s="51"/>
      <c r="AJ477" s="51"/>
      <c r="AK477" s="51"/>
      <c r="AL477" s="51"/>
      <c r="AM477" s="170" t="e">
        <f t="shared" si="200"/>
        <v>#DIV/0!</v>
      </c>
      <c r="AN477" s="170" t="e">
        <f t="shared" si="201"/>
        <v>#DIV/0!</v>
      </c>
      <c r="AO477" s="280" t="e">
        <f t="shared" si="207"/>
        <v>#REF!</v>
      </c>
      <c r="AP477" s="281" t="e">
        <f t="shared" si="207"/>
        <v>#REF!</v>
      </c>
      <c r="AQ477" s="281" t="e">
        <f t="shared" si="202"/>
        <v>#REF!</v>
      </c>
      <c r="AR477" s="58">
        <f t="shared" si="196"/>
        <v>44285</v>
      </c>
      <c r="AS477" s="212" t="s">
        <v>304</v>
      </c>
      <c r="AT477" s="282"/>
      <c r="AU477" s="282"/>
      <c r="AV477" s="282"/>
      <c r="AW477" s="282"/>
      <c r="AX477" s="282"/>
      <c r="AY477" s="282"/>
      <c r="AZ477" s="282"/>
      <c r="BA477" s="282"/>
      <c r="BB477" s="282"/>
      <c r="BC477" s="282"/>
      <c r="BD477" s="282"/>
      <c r="BE477" s="282" t="e">
        <f t="shared" si="203"/>
        <v>#DIV/0!</v>
      </c>
      <c r="BF477" s="282" t="e">
        <f t="shared" si="204"/>
        <v>#DIV/0!</v>
      </c>
      <c r="BG477" s="14" t="e">
        <f t="shared" si="205"/>
        <v>#DIV/0!</v>
      </c>
      <c r="BH477" s="14" t="e">
        <f t="shared" si="206"/>
        <v>#DIV/0!</v>
      </c>
    </row>
    <row r="478" spans="1:60" ht="16" hidden="1" x14ac:dyDescent="0.2">
      <c r="A478" s="85">
        <v>44286</v>
      </c>
      <c r="B478" s="85"/>
      <c r="C478" s="212"/>
      <c r="D478" s="212" t="s">
        <v>8</v>
      </c>
      <c r="E478" s="212" t="e">
        <f t="shared" si="198"/>
        <v>#DIV/0!</v>
      </c>
      <c r="F478" s="412"/>
      <c r="G478" s="412"/>
      <c r="H478" s="412"/>
      <c r="I478" s="412"/>
      <c r="J478" s="412"/>
      <c r="K478" s="412"/>
      <c r="L478" s="412"/>
      <c r="M478" s="412"/>
      <c r="N478" s="412"/>
      <c r="O478" s="413"/>
      <c r="P478" s="409" t="e">
        <f t="shared" si="188"/>
        <v>#DIV/0!</v>
      </c>
      <c r="Q478" s="409" t="e">
        <f t="shared" si="189"/>
        <v>#DIV/0!</v>
      </c>
      <c r="R478" s="410" t="e">
        <f t="shared" si="190"/>
        <v>#DIV/0!</v>
      </c>
      <c r="S478" s="414" t="e">
        <f t="shared" si="191"/>
        <v>#DIV/0!</v>
      </c>
      <c r="T478" s="408" t="e">
        <f t="shared" si="192"/>
        <v>#DIV/0!</v>
      </c>
      <c r="U478" s="408" t="e">
        <f t="shared" si="193"/>
        <v>#DIV/0!</v>
      </c>
      <c r="V478" s="85">
        <f t="shared" si="195"/>
        <v>44286</v>
      </c>
      <c r="W478" s="298" t="s">
        <v>8</v>
      </c>
      <c r="X478" s="272" t="e">
        <f t="shared" si="199"/>
        <v>#DIV/0!</v>
      </c>
      <c r="Y478" s="277"/>
      <c r="Z478" s="277"/>
      <c r="AA478" s="277"/>
      <c r="AB478" s="279"/>
      <c r="AC478" s="279"/>
      <c r="AD478" s="279"/>
      <c r="AE478" s="279"/>
      <c r="AF478" s="279"/>
      <c r="AG478" s="279"/>
      <c r="AH478" s="279"/>
      <c r="AI478" s="51"/>
      <c r="AJ478" s="51"/>
      <c r="AK478" s="51"/>
      <c r="AL478" s="51"/>
      <c r="AM478" s="170" t="e">
        <f t="shared" si="200"/>
        <v>#DIV/0!</v>
      </c>
      <c r="AN478" s="170" t="e">
        <f t="shared" si="201"/>
        <v>#DIV/0!</v>
      </c>
      <c r="AO478" s="280" t="e">
        <f t="shared" si="207"/>
        <v>#REF!</v>
      </c>
      <c r="AP478" s="281" t="e">
        <f t="shared" si="207"/>
        <v>#REF!</v>
      </c>
      <c r="AQ478" s="281" t="e">
        <f t="shared" si="202"/>
        <v>#REF!</v>
      </c>
      <c r="AR478" s="58">
        <f t="shared" si="196"/>
        <v>44286</v>
      </c>
      <c r="AS478" s="212" t="s">
        <v>305</v>
      </c>
      <c r="AT478" s="282"/>
      <c r="AU478" s="282"/>
      <c r="AV478" s="282"/>
      <c r="AW478" s="282"/>
      <c r="AX478" s="282"/>
      <c r="AY478" s="282"/>
      <c r="AZ478" s="282"/>
      <c r="BA478" s="282"/>
      <c r="BB478" s="282"/>
      <c r="BC478" s="282"/>
      <c r="BD478" s="282"/>
      <c r="BE478" s="282" t="e">
        <f t="shared" si="203"/>
        <v>#DIV/0!</v>
      </c>
      <c r="BF478" s="282" t="e">
        <f t="shared" si="204"/>
        <v>#DIV/0!</v>
      </c>
      <c r="BG478" s="14" t="e">
        <f t="shared" si="205"/>
        <v>#DIV/0!</v>
      </c>
      <c r="BH478" s="14" t="e">
        <f t="shared" si="206"/>
        <v>#DIV/0!</v>
      </c>
    </row>
    <row r="479" spans="1:60" ht="16" hidden="1" x14ac:dyDescent="0.2">
      <c r="A479" s="85">
        <v>44287</v>
      </c>
      <c r="B479" s="85"/>
      <c r="C479" s="212"/>
      <c r="D479" s="212" t="s">
        <v>8</v>
      </c>
      <c r="E479" s="212" t="e">
        <f t="shared" si="198"/>
        <v>#DIV/0!</v>
      </c>
      <c r="F479" s="412"/>
      <c r="G479" s="412"/>
      <c r="H479" s="412"/>
      <c r="I479" s="412"/>
      <c r="J479" s="412"/>
      <c r="K479" s="412"/>
      <c r="L479" s="412"/>
      <c r="M479" s="412"/>
      <c r="N479" s="412"/>
      <c r="O479" s="413"/>
      <c r="P479" s="409" t="e">
        <f t="shared" si="188"/>
        <v>#DIV/0!</v>
      </c>
      <c r="Q479" s="409" t="e">
        <f t="shared" si="189"/>
        <v>#DIV/0!</v>
      </c>
      <c r="R479" s="410" t="e">
        <f t="shared" si="190"/>
        <v>#DIV/0!</v>
      </c>
      <c r="S479" s="414" t="e">
        <f t="shared" si="191"/>
        <v>#DIV/0!</v>
      </c>
      <c r="T479" s="408" t="e">
        <f t="shared" si="192"/>
        <v>#DIV/0!</v>
      </c>
      <c r="U479" s="408" t="e">
        <f t="shared" si="193"/>
        <v>#DIV/0!</v>
      </c>
      <c r="V479" s="85">
        <f t="shared" si="195"/>
        <v>44287</v>
      </c>
      <c r="W479" s="297" t="s">
        <v>8</v>
      </c>
      <c r="X479" s="272" t="e">
        <f t="shared" si="199"/>
        <v>#DIV/0!</v>
      </c>
      <c r="Y479" s="277"/>
      <c r="Z479" s="277"/>
      <c r="AA479" s="277"/>
      <c r="AB479" s="279"/>
      <c r="AC479" s="279"/>
      <c r="AD479" s="279"/>
      <c r="AE479" s="279"/>
      <c r="AF479" s="279"/>
      <c r="AG479" s="279"/>
      <c r="AH479" s="279"/>
      <c r="AI479" s="51"/>
      <c r="AJ479" s="51"/>
      <c r="AK479" s="51"/>
      <c r="AL479" s="51"/>
      <c r="AM479" s="170" t="e">
        <f t="shared" si="200"/>
        <v>#DIV/0!</v>
      </c>
      <c r="AN479" s="170" t="e">
        <f t="shared" si="201"/>
        <v>#DIV/0!</v>
      </c>
      <c r="AO479" s="280" t="e">
        <f t="shared" si="207"/>
        <v>#REF!</v>
      </c>
      <c r="AP479" s="281" t="e">
        <f t="shared" si="207"/>
        <v>#REF!</v>
      </c>
      <c r="AQ479" s="281" t="e">
        <f t="shared" si="202"/>
        <v>#REF!</v>
      </c>
      <c r="AR479" s="58">
        <f t="shared" si="196"/>
        <v>44287</v>
      </c>
      <c r="AS479" s="212" t="s">
        <v>306</v>
      </c>
      <c r="AT479" s="282"/>
      <c r="AU479" s="282"/>
      <c r="AV479" s="282"/>
      <c r="AW479" s="282"/>
      <c r="AX479" s="282"/>
      <c r="AY479" s="282"/>
      <c r="AZ479" s="282"/>
      <c r="BA479" s="282"/>
      <c r="BB479" s="282"/>
      <c r="BC479" s="282"/>
      <c r="BD479" s="282"/>
      <c r="BE479" s="282" t="e">
        <f t="shared" si="203"/>
        <v>#DIV/0!</v>
      </c>
      <c r="BF479" s="282" t="e">
        <f t="shared" si="204"/>
        <v>#DIV/0!</v>
      </c>
      <c r="BG479" s="14" t="e">
        <f t="shared" si="205"/>
        <v>#DIV/0!</v>
      </c>
      <c r="BH479" s="14" t="e">
        <f t="shared" si="206"/>
        <v>#DIV/0!</v>
      </c>
    </row>
    <row r="480" spans="1:60" ht="16" hidden="1" x14ac:dyDescent="0.2">
      <c r="A480" s="85">
        <v>44288</v>
      </c>
      <c r="B480" s="85"/>
      <c r="C480" s="212"/>
      <c r="D480" s="212" t="s">
        <v>8</v>
      </c>
      <c r="E480" s="212" t="e">
        <f t="shared" si="198"/>
        <v>#DIV/0!</v>
      </c>
      <c r="F480" s="412"/>
      <c r="G480" s="412"/>
      <c r="H480" s="412"/>
      <c r="I480" s="412"/>
      <c r="J480" s="412"/>
      <c r="K480" s="412"/>
      <c r="L480" s="412"/>
      <c r="M480" s="412"/>
      <c r="N480" s="412"/>
      <c r="O480" s="413"/>
      <c r="P480" s="409" t="e">
        <f t="shared" si="188"/>
        <v>#DIV/0!</v>
      </c>
      <c r="Q480" s="409" t="e">
        <f t="shared" si="189"/>
        <v>#DIV/0!</v>
      </c>
      <c r="R480" s="410" t="e">
        <f t="shared" si="190"/>
        <v>#DIV/0!</v>
      </c>
      <c r="S480" s="414" t="e">
        <f t="shared" si="191"/>
        <v>#DIV/0!</v>
      </c>
      <c r="T480" s="408" t="e">
        <f t="shared" si="192"/>
        <v>#DIV/0!</v>
      </c>
      <c r="U480" s="408" t="e">
        <f t="shared" si="193"/>
        <v>#DIV/0!</v>
      </c>
      <c r="V480" s="85">
        <f t="shared" si="195"/>
        <v>44288</v>
      </c>
      <c r="W480" s="298" t="s">
        <v>8</v>
      </c>
      <c r="X480" s="272" t="e">
        <f t="shared" si="199"/>
        <v>#DIV/0!</v>
      </c>
      <c r="Y480" s="277"/>
      <c r="Z480" s="277"/>
      <c r="AA480" s="277"/>
      <c r="AB480" s="279"/>
      <c r="AC480" s="279"/>
      <c r="AD480" s="279"/>
      <c r="AE480" s="279"/>
      <c r="AF480" s="279"/>
      <c r="AG480" s="279"/>
      <c r="AH480" s="279"/>
      <c r="AI480" s="51"/>
      <c r="AJ480" s="51"/>
      <c r="AK480" s="51"/>
      <c r="AL480" s="51"/>
      <c r="AM480" s="170" t="e">
        <f t="shared" si="200"/>
        <v>#DIV/0!</v>
      </c>
      <c r="AN480" s="170" t="e">
        <f t="shared" si="201"/>
        <v>#DIV/0!</v>
      </c>
      <c r="AO480" s="280" t="e">
        <f t="shared" si="207"/>
        <v>#REF!</v>
      </c>
      <c r="AP480" s="281" t="e">
        <f t="shared" si="207"/>
        <v>#REF!</v>
      </c>
      <c r="AQ480" s="281" t="e">
        <f t="shared" si="202"/>
        <v>#REF!</v>
      </c>
      <c r="AR480" s="58">
        <f t="shared" si="196"/>
        <v>44288</v>
      </c>
      <c r="AS480" s="212" t="s">
        <v>307</v>
      </c>
      <c r="AT480" s="282"/>
      <c r="AU480" s="282"/>
      <c r="AV480" s="282"/>
      <c r="AW480" s="282"/>
      <c r="AX480" s="282"/>
      <c r="AY480" s="282"/>
      <c r="AZ480" s="282"/>
      <c r="BA480" s="282"/>
      <c r="BB480" s="282"/>
      <c r="BC480" s="282"/>
      <c r="BD480" s="282"/>
      <c r="BE480" s="282" t="e">
        <f t="shared" si="203"/>
        <v>#DIV/0!</v>
      </c>
      <c r="BF480" s="282" t="e">
        <f t="shared" si="204"/>
        <v>#DIV/0!</v>
      </c>
      <c r="BG480" s="14" t="e">
        <f t="shared" si="205"/>
        <v>#DIV/0!</v>
      </c>
      <c r="BH480" s="14" t="e">
        <f t="shared" si="206"/>
        <v>#DIV/0!</v>
      </c>
    </row>
    <row r="481" spans="1:60" ht="16" hidden="1" x14ac:dyDescent="0.2">
      <c r="A481" s="85">
        <v>44289</v>
      </c>
      <c r="B481" s="85"/>
      <c r="C481" s="212"/>
      <c r="D481" s="212" t="s">
        <v>8</v>
      </c>
      <c r="E481" s="212" t="e">
        <f t="shared" si="198"/>
        <v>#DIV/0!</v>
      </c>
      <c r="F481" s="412"/>
      <c r="G481" s="412"/>
      <c r="H481" s="412"/>
      <c r="I481" s="412"/>
      <c r="J481" s="412"/>
      <c r="K481" s="412"/>
      <c r="L481" s="412"/>
      <c r="M481" s="412"/>
      <c r="N481" s="412"/>
      <c r="O481" s="413"/>
      <c r="P481" s="409" t="e">
        <f t="shared" si="188"/>
        <v>#DIV/0!</v>
      </c>
      <c r="Q481" s="409" t="e">
        <f t="shared" si="189"/>
        <v>#DIV/0!</v>
      </c>
      <c r="R481" s="410" t="e">
        <f t="shared" si="190"/>
        <v>#DIV/0!</v>
      </c>
      <c r="S481" s="414" t="e">
        <f t="shared" si="191"/>
        <v>#DIV/0!</v>
      </c>
      <c r="T481" s="408" t="e">
        <f t="shared" si="192"/>
        <v>#DIV/0!</v>
      </c>
      <c r="U481" s="408" t="e">
        <f t="shared" si="193"/>
        <v>#DIV/0!</v>
      </c>
      <c r="V481" s="85">
        <f t="shared" si="195"/>
        <v>44289</v>
      </c>
      <c r="W481" s="297" t="s">
        <v>8</v>
      </c>
      <c r="X481" s="272" t="e">
        <f t="shared" si="199"/>
        <v>#DIV/0!</v>
      </c>
      <c r="Y481" s="277"/>
      <c r="Z481" s="277"/>
      <c r="AA481" s="277"/>
      <c r="AB481" s="279"/>
      <c r="AC481" s="279"/>
      <c r="AD481" s="279"/>
      <c r="AE481" s="279"/>
      <c r="AF481" s="279"/>
      <c r="AG481" s="279"/>
      <c r="AH481" s="279"/>
      <c r="AI481" s="51"/>
      <c r="AJ481" s="51"/>
      <c r="AK481" s="51"/>
      <c r="AL481" s="51"/>
      <c r="AM481" s="170" t="e">
        <f t="shared" si="200"/>
        <v>#DIV/0!</v>
      </c>
      <c r="AN481" s="170" t="e">
        <f t="shared" si="201"/>
        <v>#DIV/0!</v>
      </c>
      <c r="AO481" s="280" t="e">
        <f t="shared" si="207"/>
        <v>#REF!</v>
      </c>
      <c r="AP481" s="281" t="e">
        <f t="shared" si="207"/>
        <v>#REF!</v>
      </c>
      <c r="AQ481" s="281" t="e">
        <f t="shared" si="202"/>
        <v>#REF!</v>
      </c>
      <c r="AR481" s="58">
        <f t="shared" si="196"/>
        <v>44289</v>
      </c>
      <c r="AS481" s="212" t="s">
        <v>308</v>
      </c>
      <c r="AT481" s="282"/>
      <c r="AU481" s="282"/>
      <c r="AV481" s="282"/>
      <c r="AW481" s="282"/>
      <c r="AX481" s="282"/>
      <c r="AY481" s="282"/>
      <c r="AZ481" s="282"/>
      <c r="BA481" s="282"/>
      <c r="BB481" s="282"/>
      <c r="BC481" s="282"/>
      <c r="BD481" s="282"/>
      <c r="BE481" s="282" t="e">
        <f t="shared" si="203"/>
        <v>#DIV/0!</v>
      </c>
      <c r="BF481" s="282" t="e">
        <f t="shared" si="204"/>
        <v>#DIV/0!</v>
      </c>
      <c r="BG481" s="14" t="e">
        <f t="shared" si="205"/>
        <v>#DIV/0!</v>
      </c>
      <c r="BH481" s="14" t="e">
        <f t="shared" si="206"/>
        <v>#DIV/0!</v>
      </c>
    </row>
    <row r="482" spans="1:60" ht="16" hidden="1" x14ac:dyDescent="0.2">
      <c r="A482" s="85">
        <v>44290</v>
      </c>
      <c r="B482" s="85"/>
      <c r="C482" s="212"/>
      <c r="D482" s="212" t="s">
        <v>8</v>
      </c>
      <c r="E482" s="212" t="e">
        <f t="shared" si="198"/>
        <v>#DIV/0!</v>
      </c>
      <c r="F482" s="412"/>
      <c r="G482" s="412"/>
      <c r="H482" s="412"/>
      <c r="I482" s="412"/>
      <c r="J482" s="412"/>
      <c r="K482" s="412"/>
      <c r="L482" s="412"/>
      <c r="M482" s="412"/>
      <c r="N482" s="412"/>
      <c r="O482" s="413"/>
      <c r="P482" s="409" t="e">
        <f t="shared" si="188"/>
        <v>#DIV/0!</v>
      </c>
      <c r="Q482" s="409" t="e">
        <f t="shared" si="189"/>
        <v>#DIV/0!</v>
      </c>
      <c r="R482" s="410" t="e">
        <f t="shared" si="190"/>
        <v>#DIV/0!</v>
      </c>
      <c r="S482" s="414" t="e">
        <f t="shared" si="191"/>
        <v>#DIV/0!</v>
      </c>
      <c r="T482" s="408" t="e">
        <f t="shared" si="192"/>
        <v>#DIV/0!</v>
      </c>
      <c r="U482" s="408" t="e">
        <f t="shared" si="193"/>
        <v>#DIV/0!</v>
      </c>
      <c r="V482" s="85">
        <f t="shared" si="195"/>
        <v>44290</v>
      </c>
      <c r="W482" s="297" t="s">
        <v>8</v>
      </c>
      <c r="X482" s="272" t="e">
        <f t="shared" si="199"/>
        <v>#DIV/0!</v>
      </c>
      <c r="Y482" s="277"/>
      <c r="Z482" s="277"/>
      <c r="AA482" s="277"/>
      <c r="AB482" s="279"/>
      <c r="AC482" s="279"/>
      <c r="AD482" s="279"/>
      <c r="AE482" s="279"/>
      <c r="AF482" s="279"/>
      <c r="AG482" s="279"/>
      <c r="AH482" s="279"/>
      <c r="AI482" s="51"/>
      <c r="AJ482" s="51"/>
      <c r="AK482" s="51"/>
      <c r="AL482" s="51"/>
      <c r="AM482" s="170" t="e">
        <f t="shared" si="200"/>
        <v>#DIV/0!</v>
      </c>
      <c r="AN482" s="170" t="e">
        <f t="shared" si="201"/>
        <v>#DIV/0!</v>
      </c>
      <c r="AO482" s="280" t="e">
        <f t="shared" si="207"/>
        <v>#REF!</v>
      </c>
      <c r="AP482" s="281" t="e">
        <f t="shared" si="207"/>
        <v>#REF!</v>
      </c>
      <c r="AQ482" s="281" t="e">
        <f t="shared" si="202"/>
        <v>#REF!</v>
      </c>
      <c r="AR482" s="58">
        <f t="shared" si="196"/>
        <v>44290</v>
      </c>
      <c r="AS482" s="212" t="s">
        <v>309</v>
      </c>
      <c r="AT482" s="282"/>
      <c r="AU482" s="282"/>
      <c r="AV482" s="282"/>
      <c r="AW482" s="282"/>
      <c r="AX482" s="282"/>
      <c r="AY482" s="282"/>
      <c r="AZ482" s="282"/>
      <c r="BA482" s="282"/>
      <c r="BB482" s="282"/>
      <c r="BC482" s="282"/>
      <c r="BD482" s="282"/>
      <c r="BE482" s="282" t="e">
        <f t="shared" si="203"/>
        <v>#DIV/0!</v>
      </c>
      <c r="BF482" s="282" t="e">
        <f t="shared" si="204"/>
        <v>#DIV/0!</v>
      </c>
      <c r="BG482" s="14" t="e">
        <f t="shared" si="205"/>
        <v>#DIV/0!</v>
      </c>
      <c r="BH482" s="14" t="e">
        <f t="shared" si="206"/>
        <v>#DIV/0!</v>
      </c>
    </row>
    <row r="483" spans="1:60" ht="16" hidden="1" x14ac:dyDescent="0.2">
      <c r="A483" s="85">
        <v>44291</v>
      </c>
      <c r="B483" s="85"/>
      <c r="C483" s="212"/>
      <c r="D483" s="212" t="s">
        <v>8</v>
      </c>
      <c r="E483" s="212" t="e">
        <f t="shared" si="198"/>
        <v>#DIV/0!</v>
      </c>
      <c r="F483" s="412"/>
      <c r="G483" s="412"/>
      <c r="H483" s="412"/>
      <c r="I483" s="412"/>
      <c r="J483" s="412"/>
      <c r="K483" s="412"/>
      <c r="L483" s="412"/>
      <c r="M483" s="412"/>
      <c r="N483" s="412"/>
      <c r="O483" s="413"/>
      <c r="P483" s="409" t="e">
        <f t="shared" si="188"/>
        <v>#DIV/0!</v>
      </c>
      <c r="Q483" s="409" t="e">
        <f t="shared" si="189"/>
        <v>#DIV/0!</v>
      </c>
      <c r="R483" s="410" t="e">
        <f t="shared" si="190"/>
        <v>#DIV/0!</v>
      </c>
      <c r="S483" s="414" t="e">
        <f t="shared" si="191"/>
        <v>#DIV/0!</v>
      </c>
      <c r="T483" s="408" t="e">
        <f t="shared" si="192"/>
        <v>#DIV/0!</v>
      </c>
      <c r="U483" s="408" t="e">
        <f t="shared" si="193"/>
        <v>#DIV/0!</v>
      </c>
      <c r="V483" s="85">
        <f t="shared" si="195"/>
        <v>44291</v>
      </c>
      <c r="W483" s="298" t="s">
        <v>8</v>
      </c>
      <c r="X483" s="272" t="e">
        <f t="shared" si="199"/>
        <v>#DIV/0!</v>
      </c>
      <c r="Y483" s="277"/>
      <c r="Z483" s="277"/>
      <c r="AA483" s="277"/>
      <c r="AB483" s="279"/>
      <c r="AC483" s="279"/>
      <c r="AD483" s="279"/>
      <c r="AE483" s="279"/>
      <c r="AF483" s="279"/>
      <c r="AG483" s="279"/>
      <c r="AH483" s="279"/>
      <c r="AI483" s="51"/>
      <c r="AJ483" s="51"/>
      <c r="AK483" s="51"/>
      <c r="AL483" s="51"/>
      <c r="AM483" s="170" t="e">
        <f t="shared" si="200"/>
        <v>#DIV/0!</v>
      </c>
      <c r="AN483" s="170" t="e">
        <f t="shared" si="201"/>
        <v>#DIV/0!</v>
      </c>
      <c r="AO483" s="280" t="e">
        <f t="shared" si="207"/>
        <v>#REF!</v>
      </c>
      <c r="AP483" s="281" t="e">
        <f t="shared" si="207"/>
        <v>#REF!</v>
      </c>
      <c r="AQ483" s="281" t="e">
        <f t="shared" si="202"/>
        <v>#REF!</v>
      </c>
      <c r="AR483" s="58">
        <f t="shared" si="196"/>
        <v>44291</v>
      </c>
      <c r="AS483" s="212" t="s">
        <v>310</v>
      </c>
      <c r="AT483" s="282"/>
      <c r="AU483" s="282"/>
      <c r="AV483" s="282"/>
      <c r="AW483" s="282"/>
      <c r="AX483" s="282"/>
      <c r="AY483" s="282"/>
      <c r="AZ483" s="282"/>
      <c r="BA483" s="282"/>
      <c r="BB483" s="282"/>
      <c r="BC483" s="282"/>
      <c r="BD483" s="282"/>
      <c r="BE483" s="282" t="e">
        <f t="shared" si="203"/>
        <v>#DIV/0!</v>
      </c>
      <c r="BF483" s="282" t="e">
        <f t="shared" si="204"/>
        <v>#DIV/0!</v>
      </c>
      <c r="BG483" s="14" t="e">
        <f t="shared" si="205"/>
        <v>#DIV/0!</v>
      </c>
      <c r="BH483" s="14" t="e">
        <f t="shared" si="206"/>
        <v>#DIV/0!</v>
      </c>
    </row>
    <row r="484" spans="1:60" ht="16" hidden="1" x14ac:dyDescent="0.2">
      <c r="A484" s="85">
        <v>44292</v>
      </c>
      <c r="B484" s="85"/>
      <c r="C484" s="212"/>
      <c r="D484" s="212" t="s">
        <v>8</v>
      </c>
      <c r="E484" s="212" t="e">
        <f t="shared" si="198"/>
        <v>#DIV/0!</v>
      </c>
      <c r="F484" s="412"/>
      <c r="G484" s="412"/>
      <c r="H484" s="412"/>
      <c r="I484" s="412"/>
      <c r="J484" s="412"/>
      <c r="K484" s="412"/>
      <c r="L484" s="412"/>
      <c r="M484" s="412"/>
      <c r="N484" s="412"/>
      <c r="O484" s="413"/>
      <c r="P484" s="409" t="e">
        <f t="shared" si="188"/>
        <v>#DIV/0!</v>
      </c>
      <c r="Q484" s="409" t="e">
        <f t="shared" si="189"/>
        <v>#DIV/0!</v>
      </c>
      <c r="R484" s="410" t="e">
        <f t="shared" si="190"/>
        <v>#DIV/0!</v>
      </c>
      <c r="S484" s="414" t="e">
        <f t="shared" si="191"/>
        <v>#DIV/0!</v>
      </c>
      <c r="T484" s="408" t="e">
        <f t="shared" si="192"/>
        <v>#DIV/0!</v>
      </c>
      <c r="U484" s="408" t="e">
        <f t="shared" si="193"/>
        <v>#DIV/0!</v>
      </c>
      <c r="V484" s="85">
        <f t="shared" si="195"/>
        <v>44292</v>
      </c>
      <c r="W484" s="297" t="s">
        <v>8</v>
      </c>
      <c r="X484" s="272" t="e">
        <f t="shared" si="199"/>
        <v>#DIV/0!</v>
      </c>
      <c r="Y484" s="277"/>
      <c r="Z484" s="277"/>
      <c r="AA484" s="277"/>
      <c r="AB484" s="279"/>
      <c r="AC484" s="279"/>
      <c r="AD484" s="279"/>
      <c r="AE484" s="279"/>
      <c r="AF484" s="279"/>
      <c r="AG484" s="279"/>
      <c r="AH484" s="279"/>
      <c r="AI484" s="51"/>
      <c r="AJ484" s="51"/>
      <c r="AK484" s="51"/>
      <c r="AL484" s="51"/>
      <c r="AM484" s="170" t="e">
        <f t="shared" si="200"/>
        <v>#DIV/0!</v>
      </c>
      <c r="AN484" s="170" t="e">
        <f t="shared" si="201"/>
        <v>#DIV/0!</v>
      </c>
      <c r="AO484" s="280" t="e">
        <f t="shared" si="207"/>
        <v>#REF!</v>
      </c>
      <c r="AP484" s="281" t="e">
        <f t="shared" si="207"/>
        <v>#REF!</v>
      </c>
      <c r="AQ484" s="281" t="e">
        <f t="shared" si="202"/>
        <v>#REF!</v>
      </c>
      <c r="AR484" s="58">
        <f t="shared" si="196"/>
        <v>44292</v>
      </c>
      <c r="AS484" s="212" t="s">
        <v>311</v>
      </c>
      <c r="AT484" s="282"/>
      <c r="AU484" s="282"/>
      <c r="AV484" s="282"/>
      <c r="AW484" s="282"/>
      <c r="AX484" s="282"/>
      <c r="AY484" s="282"/>
      <c r="AZ484" s="282"/>
      <c r="BA484" s="282"/>
      <c r="BB484" s="282"/>
      <c r="BC484" s="282"/>
      <c r="BD484" s="282"/>
      <c r="BE484" s="282" t="e">
        <f t="shared" si="203"/>
        <v>#DIV/0!</v>
      </c>
      <c r="BF484" s="282" t="e">
        <f t="shared" si="204"/>
        <v>#DIV/0!</v>
      </c>
      <c r="BG484" s="14" t="e">
        <f t="shared" si="205"/>
        <v>#DIV/0!</v>
      </c>
      <c r="BH484" s="14" t="e">
        <f t="shared" si="206"/>
        <v>#DIV/0!</v>
      </c>
    </row>
    <row r="485" spans="1:60" ht="16" hidden="1" x14ac:dyDescent="0.2">
      <c r="A485" s="85">
        <v>44293</v>
      </c>
      <c r="B485" s="85"/>
      <c r="C485" s="212"/>
      <c r="D485" s="212" t="s">
        <v>8</v>
      </c>
      <c r="E485" s="212" t="e">
        <f t="shared" si="198"/>
        <v>#DIV/0!</v>
      </c>
      <c r="F485" s="412"/>
      <c r="G485" s="412"/>
      <c r="H485" s="412"/>
      <c r="I485" s="412"/>
      <c r="J485" s="412"/>
      <c r="K485" s="412"/>
      <c r="L485" s="412"/>
      <c r="M485" s="412"/>
      <c r="N485" s="412"/>
      <c r="O485" s="413"/>
      <c r="P485" s="409" t="e">
        <f t="shared" si="188"/>
        <v>#DIV/0!</v>
      </c>
      <c r="Q485" s="409" t="e">
        <f t="shared" si="189"/>
        <v>#DIV/0!</v>
      </c>
      <c r="R485" s="410" t="e">
        <f t="shared" si="190"/>
        <v>#DIV/0!</v>
      </c>
      <c r="S485" s="414" t="e">
        <f t="shared" si="191"/>
        <v>#DIV/0!</v>
      </c>
      <c r="T485" s="408" t="e">
        <f t="shared" si="192"/>
        <v>#DIV/0!</v>
      </c>
      <c r="U485" s="408" t="e">
        <f t="shared" si="193"/>
        <v>#DIV/0!</v>
      </c>
      <c r="V485" s="85">
        <f t="shared" si="195"/>
        <v>44293</v>
      </c>
      <c r="W485" s="298" t="s">
        <v>8</v>
      </c>
      <c r="X485" s="272" t="e">
        <f t="shared" si="199"/>
        <v>#DIV/0!</v>
      </c>
      <c r="Y485" s="277"/>
      <c r="Z485" s="277"/>
      <c r="AA485" s="277"/>
      <c r="AB485" s="279"/>
      <c r="AC485" s="279"/>
      <c r="AD485" s="279"/>
      <c r="AE485" s="279"/>
      <c r="AF485" s="279"/>
      <c r="AG485" s="279"/>
      <c r="AH485" s="279"/>
      <c r="AI485" s="51"/>
      <c r="AJ485" s="51"/>
      <c r="AK485" s="51"/>
      <c r="AL485" s="51"/>
      <c r="AM485" s="170" t="e">
        <f t="shared" si="200"/>
        <v>#DIV/0!</v>
      </c>
      <c r="AN485" s="170" t="e">
        <f t="shared" si="201"/>
        <v>#DIV/0!</v>
      </c>
      <c r="AO485" s="280" t="e">
        <f t="shared" si="207"/>
        <v>#REF!</v>
      </c>
      <c r="AP485" s="281" t="e">
        <f t="shared" si="207"/>
        <v>#REF!</v>
      </c>
      <c r="AQ485" s="281" t="e">
        <f t="shared" si="202"/>
        <v>#REF!</v>
      </c>
      <c r="AR485" s="58">
        <f t="shared" si="196"/>
        <v>44293</v>
      </c>
      <c r="AS485" s="212" t="s">
        <v>312</v>
      </c>
      <c r="AT485" s="282"/>
      <c r="AU485" s="282"/>
      <c r="AV485" s="282"/>
      <c r="AW485" s="282"/>
      <c r="AX485" s="282"/>
      <c r="AY485" s="282"/>
      <c r="AZ485" s="282"/>
      <c r="BA485" s="282"/>
      <c r="BB485" s="282"/>
      <c r="BC485" s="282"/>
      <c r="BD485" s="282"/>
      <c r="BE485" s="282" t="e">
        <f t="shared" si="203"/>
        <v>#DIV/0!</v>
      </c>
      <c r="BF485" s="282" t="e">
        <f t="shared" si="204"/>
        <v>#DIV/0!</v>
      </c>
      <c r="BG485" s="14" t="e">
        <f t="shared" si="205"/>
        <v>#DIV/0!</v>
      </c>
      <c r="BH485" s="14" t="e">
        <f t="shared" si="206"/>
        <v>#DIV/0!</v>
      </c>
    </row>
    <row r="486" spans="1:60" ht="16" hidden="1" x14ac:dyDescent="0.2">
      <c r="A486" s="85">
        <v>44294</v>
      </c>
      <c r="B486" s="85"/>
      <c r="C486" s="212"/>
      <c r="D486" s="212" t="s">
        <v>8</v>
      </c>
      <c r="E486" s="212" t="e">
        <f t="shared" si="198"/>
        <v>#DIV/0!</v>
      </c>
      <c r="F486" s="412"/>
      <c r="G486" s="412"/>
      <c r="H486" s="412"/>
      <c r="I486" s="412"/>
      <c r="J486" s="412"/>
      <c r="K486" s="412"/>
      <c r="L486" s="412"/>
      <c r="M486" s="412"/>
      <c r="N486" s="412"/>
      <c r="O486" s="413"/>
      <c r="P486" s="409" t="e">
        <f t="shared" ref="P486:P522" si="208">AVERAGE(F486:O486)</f>
        <v>#DIV/0!</v>
      </c>
      <c r="Q486" s="409" t="e">
        <f t="shared" ref="Q486:Q522" si="209">STDEV(F486:O486)</f>
        <v>#DIV/0!</v>
      </c>
      <c r="R486" s="410" t="e">
        <f t="shared" ref="R486:R522" si="210">P486*1000</f>
        <v>#DIV/0!</v>
      </c>
      <c r="S486" s="414" t="e">
        <f t="shared" ref="S486:S522" si="211">Q486*1000</f>
        <v>#DIV/0!</v>
      </c>
      <c r="T486" s="408" t="e">
        <f t="shared" ref="T486:T522" si="212">P486*1.3646</f>
        <v>#DIV/0!</v>
      </c>
      <c r="U486" s="408" t="e">
        <f t="shared" ref="U486:U522" si="213">Q486*1.3646</f>
        <v>#DIV/0!</v>
      </c>
      <c r="V486" s="85">
        <f t="shared" si="195"/>
        <v>44294</v>
      </c>
      <c r="W486" s="297" t="s">
        <v>8</v>
      </c>
      <c r="X486" s="272" t="e">
        <f t="shared" si="199"/>
        <v>#DIV/0!</v>
      </c>
      <c r="Y486" s="277"/>
      <c r="Z486" s="277"/>
      <c r="AA486" s="277"/>
      <c r="AB486" s="279"/>
      <c r="AC486" s="279"/>
      <c r="AD486" s="279"/>
      <c r="AE486" s="279"/>
      <c r="AF486" s="279"/>
      <c r="AG486" s="279"/>
      <c r="AH486" s="279"/>
      <c r="AI486" s="51"/>
      <c r="AJ486" s="51"/>
      <c r="AK486" s="51"/>
      <c r="AL486" s="51"/>
      <c r="AM486" s="170" t="e">
        <f t="shared" si="200"/>
        <v>#DIV/0!</v>
      </c>
      <c r="AN486" s="170" t="e">
        <f t="shared" si="201"/>
        <v>#DIV/0!</v>
      </c>
      <c r="AO486" s="280" t="e">
        <f t="shared" si="207"/>
        <v>#REF!</v>
      </c>
      <c r="AP486" s="281" t="e">
        <f t="shared" si="207"/>
        <v>#REF!</v>
      </c>
      <c r="AQ486" s="281" t="e">
        <f t="shared" si="202"/>
        <v>#REF!</v>
      </c>
      <c r="AR486" s="58">
        <f t="shared" si="196"/>
        <v>44294</v>
      </c>
      <c r="AS486" s="212" t="s">
        <v>313</v>
      </c>
      <c r="AT486" s="282"/>
      <c r="AU486" s="282"/>
      <c r="AV486" s="282"/>
      <c r="AW486" s="282"/>
      <c r="AX486" s="282"/>
      <c r="AY486" s="282"/>
      <c r="AZ486" s="282"/>
      <c r="BA486" s="282"/>
      <c r="BB486" s="282"/>
      <c r="BC486" s="282"/>
      <c r="BD486" s="282"/>
      <c r="BE486" s="282" t="e">
        <f t="shared" si="203"/>
        <v>#DIV/0!</v>
      </c>
      <c r="BF486" s="282" t="e">
        <f t="shared" si="204"/>
        <v>#DIV/0!</v>
      </c>
      <c r="BG486" s="14" t="e">
        <f t="shared" si="205"/>
        <v>#DIV/0!</v>
      </c>
      <c r="BH486" s="14" t="e">
        <f t="shared" si="206"/>
        <v>#DIV/0!</v>
      </c>
    </row>
    <row r="487" spans="1:60" ht="16" hidden="1" x14ac:dyDescent="0.2">
      <c r="A487" s="85">
        <v>44295</v>
      </c>
      <c r="B487" s="85"/>
      <c r="C487" s="212"/>
      <c r="D487" s="212" t="s">
        <v>8</v>
      </c>
      <c r="E487" s="212" t="e">
        <f t="shared" si="198"/>
        <v>#DIV/0!</v>
      </c>
      <c r="F487" s="412"/>
      <c r="G487" s="412"/>
      <c r="H487" s="412"/>
      <c r="I487" s="412"/>
      <c r="J487" s="412"/>
      <c r="K487" s="412"/>
      <c r="L487" s="412"/>
      <c r="M487" s="412"/>
      <c r="N487" s="412"/>
      <c r="O487" s="413"/>
      <c r="P487" s="409" t="e">
        <f t="shared" si="208"/>
        <v>#DIV/0!</v>
      </c>
      <c r="Q487" s="409" t="e">
        <f t="shared" si="209"/>
        <v>#DIV/0!</v>
      </c>
      <c r="R487" s="410" t="e">
        <f t="shared" si="210"/>
        <v>#DIV/0!</v>
      </c>
      <c r="S487" s="414" t="e">
        <f t="shared" si="211"/>
        <v>#DIV/0!</v>
      </c>
      <c r="T487" s="408" t="e">
        <f t="shared" si="212"/>
        <v>#DIV/0!</v>
      </c>
      <c r="U487" s="408" t="e">
        <f t="shared" si="213"/>
        <v>#DIV/0!</v>
      </c>
      <c r="V487" s="85">
        <f t="shared" si="195"/>
        <v>44295</v>
      </c>
      <c r="W487" s="297" t="s">
        <v>8</v>
      </c>
      <c r="X487" s="272" t="e">
        <f t="shared" si="199"/>
        <v>#DIV/0!</v>
      </c>
      <c r="Y487" s="277"/>
      <c r="Z487" s="277"/>
      <c r="AA487" s="277"/>
      <c r="AB487" s="279"/>
      <c r="AC487" s="279"/>
      <c r="AD487" s="279"/>
      <c r="AE487" s="279"/>
      <c r="AF487" s="279"/>
      <c r="AG487" s="279"/>
      <c r="AH487" s="279"/>
      <c r="AI487" s="51"/>
      <c r="AJ487" s="51"/>
      <c r="AK487" s="51"/>
      <c r="AL487" s="51"/>
      <c r="AM487" s="170" t="e">
        <f t="shared" si="200"/>
        <v>#DIV/0!</v>
      </c>
      <c r="AN487" s="170" t="e">
        <f t="shared" si="201"/>
        <v>#DIV/0!</v>
      </c>
      <c r="AO487" s="280" t="e">
        <f t="shared" si="207"/>
        <v>#REF!</v>
      </c>
      <c r="AP487" s="281" t="e">
        <f t="shared" si="207"/>
        <v>#REF!</v>
      </c>
      <c r="AQ487" s="281" t="e">
        <f t="shared" si="202"/>
        <v>#REF!</v>
      </c>
      <c r="AR487" s="58">
        <f t="shared" si="196"/>
        <v>44295</v>
      </c>
      <c r="AS487" s="212" t="s">
        <v>314</v>
      </c>
      <c r="AT487" s="282"/>
      <c r="AU487" s="282"/>
      <c r="AV487" s="282"/>
      <c r="AW487" s="282"/>
      <c r="AX487" s="282"/>
      <c r="AY487" s="282"/>
      <c r="AZ487" s="282"/>
      <c r="BA487" s="282"/>
      <c r="BB487" s="282"/>
      <c r="BC487" s="282"/>
      <c r="BD487" s="282"/>
      <c r="BE487" s="282" t="e">
        <f t="shared" si="203"/>
        <v>#DIV/0!</v>
      </c>
      <c r="BF487" s="282" t="e">
        <f t="shared" si="204"/>
        <v>#DIV/0!</v>
      </c>
      <c r="BG487" s="14" t="e">
        <f t="shared" si="205"/>
        <v>#DIV/0!</v>
      </c>
      <c r="BH487" s="14" t="e">
        <f t="shared" si="206"/>
        <v>#DIV/0!</v>
      </c>
    </row>
    <row r="488" spans="1:60" ht="16" hidden="1" x14ac:dyDescent="0.2">
      <c r="A488" s="85">
        <v>44296</v>
      </c>
      <c r="B488" s="85"/>
      <c r="C488" s="212"/>
      <c r="D488" s="212" t="s">
        <v>8</v>
      </c>
      <c r="E488" s="212" t="e">
        <f t="shared" si="198"/>
        <v>#DIV/0!</v>
      </c>
      <c r="F488" s="412"/>
      <c r="G488" s="412"/>
      <c r="H488" s="412"/>
      <c r="I488" s="412"/>
      <c r="J488" s="412"/>
      <c r="K488" s="412"/>
      <c r="L488" s="412"/>
      <c r="M488" s="412"/>
      <c r="N488" s="412"/>
      <c r="O488" s="413"/>
      <c r="P488" s="409" t="e">
        <f t="shared" si="208"/>
        <v>#DIV/0!</v>
      </c>
      <c r="Q488" s="409" t="e">
        <f t="shared" si="209"/>
        <v>#DIV/0!</v>
      </c>
      <c r="R488" s="410" t="e">
        <f t="shared" si="210"/>
        <v>#DIV/0!</v>
      </c>
      <c r="S488" s="414" t="e">
        <f t="shared" si="211"/>
        <v>#DIV/0!</v>
      </c>
      <c r="T488" s="408" t="e">
        <f t="shared" si="212"/>
        <v>#DIV/0!</v>
      </c>
      <c r="U488" s="408" t="e">
        <f t="shared" si="213"/>
        <v>#DIV/0!</v>
      </c>
      <c r="V488" s="85">
        <f t="shared" si="195"/>
        <v>44296</v>
      </c>
      <c r="W488" s="298" t="s">
        <v>8</v>
      </c>
      <c r="X488" s="272" t="e">
        <f t="shared" si="199"/>
        <v>#DIV/0!</v>
      </c>
      <c r="Y488" s="277"/>
      <c r="Z488" s="277"/>
      <c r="AA488" s="277"/>
      <c r="AB488" s="279"/>
      <c r="AC488" s="279"/>
      <c r="AD488" s="279"/>
      <c r="AE488" s="279"/>
      <c r="AF488" s="279"/>
      <c r="AG488" s="279"/>
      <c r="AH488" s="279"/>
      <c r="AI488" s="51"/>
      <c r="AJ488" s="51"/>
      <c r="AK488" s="51"/>
      <c r="AL488" s="51"/>
      <c r="AM488" s="170" t="e">
        <f t="shared" si="200"/>
        <v>#DIV/0!</v>
      </c>
      <c r="AN488" s="170" t="e">
        <f t="shared" si="201"/>
        <v>#DIV/0!</v>
      </c>
      <c r="AO488" s="280" t="e">
        <f t="shared" si="207"/>
        <v>#REF!</v>
      </c>
      <c r="AP488" s="281" t="e">
        <f t="shared" si="207"/>
        <v>#REF!</v>
      </c>
      <c r="AQ488" s="281" t="e">
        <f t="shared" si="202"/>
        <v>#REF!</v>
      </c>
      <c r="AR488" s="58">
        <f t="shared" si="196"/>
        <v>44296</v>
      </c>
      <c r="AS488" s="212" t="s">
        <v>315</v>
      </c>
      <c r="AT488" s="282"/>
      <c r="AU488" s="282"/>
      <c r="AV488" s="282"/>
      <c r="AW488" s="282"/>
      <c r="AX488" s="282"/>
      <c r="AY488" s="282"/>
      <c r="AZ488" s="282"/>
      <c r="BA488" s="282"/>
      <c r="BB488" s="282"/>
      <c r="BC488" s="282"/>
      <c r="BD488" s="282"/>
      <c r="BE488" s="282" t="e">
        <f t="shared" si="203"/>
        <v>#DIV/0!</v>
      </c>
      <c r="BF488" s="282" t="e">
        <f t="shared" si="204"/>
        <v>#DIV/0!</v>
      </c>
      <c r="BG488" s="14" t="e">
        <f t="shared" si="205"/>
        <v>#DIV/0!</v>
      </c>
      <c r="BH488" s="14" t="e">
        <f t="shared" si="206"/>
        <v>#DIV/0!</v>
      </c>
    </row>
    <row r="489" spans="1:60" ht="16" hidden="1" x14ac:dyDescent="0.2">
      <c r="A489" s="85">
        <v>44297</v>
      </c>
      <c r="B489" s="85"/>
      <c r="C489" s="212"/>
      <c r="D489" s="212" t="s">
        <v>8</v>
      </c>
      <c r="E489" s="212" t="e">
        <f t="shared" si="198"/>
        <v>#DIV/0!</v>
      </c>
      <c r="F489" s="412"/>
      <c r="G489" s="412"/>
      <c r="H489" s="412"/>
      <c r="I489" s="412"/>
      <c r="J489" s="412"/>
      <c r="K489" s="412"/>
      <c r="L489" s="412"/>
      <c r="M489" s="412"/>
      <c r="N489" s="412"/>
      <c r="O489" s="413"/>
      <c r="P489" s="409" t="e">
        <f t="shared" si="208"/>
        <v>#DIV/0!</v>
      </c>
      <c r="Q489" s="409" t="e">
        <f t="shared" si="209"/>
        <v>#DIV/0!</v>
      </c>
      <c r="R489" s="410" t="e">
        <f t="shared" si="210"/>
        <v>#DIV/0!</v>
      </c>
      <c r="S489" s="414" t="e">
        <f t="shared" si="211"/>
        <v>#DIV/0!</v>
      </c>
      <c r="T489" s="408" t="e">
        <f t="shared" si="212"/>
        <v>#DIV/0!</v>
      </c>
      <c r="U489" s="408" t="e">
        <f t="shared" si="213"/>
        <v>#DIV/0!</v>
      </c>
      <c r="V489" s="85">
        <f t="shared" si="195"/>
        <v>44297</v>
      </c>
      <c r="W489" s="297" t="s">
        <v>8</v>
      </c>
      <c r="X489" s="272" t="e">
        <f t="shared" si="199"/>
        <v>#DIV/0!</v>
      </c>
      <c r="Y489" s="277"/>
      <c r="Z489" s="277"/>
      <c r="AA489" s="277"/>
      <c r="AB489" s="279"/>
      <c r="AC489" s="279"/>
      <c r="AD489" s="279"/>
      <c r="AE489" s="279"/>
      <c r="AF489" s="279"/>
      <c r="AG489" s="279"/>
      <c r="AH489" s="279"/>
      <c r="AI489" s="51"/>
      <c r="AJ489" s="51"/>
      <c r="AK489" s="51"/>
      <c r="AL489" s="51"/>
      <c r="AM489" s="170" t="e">
        <f t="shared" si="200"/>
        <v>#DIV/0!</v>
      </c>
      <c r="AN489" s="170" t="e">
        <f t="shared" si="201"/>
        <v>#DIV/0!</v>
      </c>
      <c r="AO489" s="280" t="e">
        <f t="shared" ref="AO489:AP508" si="214">AO271</f>
        <v>#REF!</v>
      </c>
      <c r="AP489" s="281" t="e">
        <f t="shared" si="214"/>
        <v>#REF!</v>
      </c>
      <c r="AQ489" s="281" t="e">
        <f t="shared" si="202"/>
        <v>#REF!</v>
      </c>
      <c r="AR489" s="58">
        <f t="shared" si="196"/>
        <v>44297</v>
      </c>
      <c r="AS489" s="212" t="s">
        <v>316</v>
      </c>
      <c r="AT489" s="282"/>
      <c r="AU489" s="282"/>
      <c r="AV489" s="282"/>
      <c r="AW489" s="282"/>
      <c r="AX489" s="282"/>
      <c r="AY489" s="282"/>
      <c r="AZ489" s="282"/>
      <c r="BA489" s="282"/>
      <c r="BB489" s="282"/>
      <c r="BC489" s="282"/>
      <c r="BD489" s="282"/>
      <c r="BE489" s="282" t="e">
        <f t="shared" si="203"/>
        <v>#DIV/0!</v>
      </c>
      <c r="BF489" s="282" t="e">
        <f t="shared" si="204"/>
        <v>#DIV/0!</v>
      </c>
      <c r="BG489" s="14" t="e">
        <f t="shared" si="205"/>
        <v>#DIV/0!</v>
      </c>
      <c r="BH489" s="14" t="e">
        <f t="shared" si="206"/>
        <v>#DIV/0!</v>
      </c>
    </row>
    <row r="490" spans="1:60" ht="16" hidden="1" x14ac:dyDescent="0.2">
      <c r="A490" s="85">
        <v>44298</v>
      </c>
      <c r="B490" s="85"/>
      <c r="C490" s="212"/>
      <c r="D490" s="212" t="s">
        <v>8</v>
      </c>
      <c r="E490" s="212" t="e">
        <f t="shared" si="198"/>
        <v>#DIV/0!</v>
      </c>
      <c r="F490" s="412"/>
      <c r="G490" s="412"/>
      <c r="H490" s="412"/>
      <c r="I490" s="412"/>
      <c r="J490" s="412"/>
      <c r="K490" s="412"/>
      <c r="L490" s="412"/>
      <c r="M490" s="412"/>
      <c r="N490" s="412"/>
      <c r="O490" s="413"/>
      <c r="P490" s="409" t="e">
        <f t="shared" si="208"/>
        <v>#DIV/0!</v>
      </c>
      <c r="Q490" s="409" t="e">
        <f t="shared" si="209"/>
        <v>#DIV/0!</v>
      </c>
      <c r="R490" s="410" t="e">
        <f t="shared" si="210"/>
        <v>#DIV/0!</v>
      </c>
      <c r="S490" s="414" t="e">
        <f t="shared" si="211"/>
        <v>#DIV/0!</v>
      </c>
      <c r="T490" s="408" t="e">
        <f t="shared" si="212"/>
        <v>#DIV/0!</v>
      </c>
      <c r="U490" s="408" t="e">
        <f t="shared" si="213"/>
        <v>#DIV/0!</v>
      </c>
      <c r="V490" s="85">
        <f t="shared" si="195"/>
        <v>44298</v>
      </c>
      <c r="W490" s="298" t="s">
        <v>8</v>
      </c>
      <c r="X490" s="272" t="e">
        <f t="shared" si="199"/>
        <v>#DIV/0!</v>
      </c>
      <c r="Y490" s="277"/>
      <c r="Z490" s="277"/>
      <c r="AA490" s="277"/>
      <c r="AB490" s="279"/>
      <c r="AC490" s="279"/>
      <c r="AD490" s="279"/>
      <c r="AE490" s="279"/>
      <c r="AF490" s="279"/>
      <c r="AG490" s="279"/>
      <c r="AH490" s="279"/>
      <c r="AI490" s="51"/>
      <c r="AJ490" s="51"/>
      <c r="AK490" s="51"/>
      <c r="AL490" s="51"/>
      <c r="AM490" s="170" t="e">
        <f t="shared" si="200"/>
        <v>#DIV/0!</v>
      </c>
      <c r="AN490" s="170" t="e">
        <f t="shared" si="201"/>
        <v>#DIV/0!</v>
      </c>
      <c r="AO490" s="280" t="e">
        <f t="shared" si="214"/>
        <v>#REF!</v>
      </c>
      <c r="AP490" s="281" t="e">
        <f t="shared" si="214"/>
        <v>#REF!</v>
      </c>
      <c r="AQ490" s="281" t="e">
        <f t="shared" si="202"/>
        <v>#REF!</v>
      </c>
      <c r="AR490" s="58">
        <f t="shared" si="196"/>
        <v>44298</v>
      </c>
      <c r="AS490" s="212" t="s">
        <v>317</v>
      </c>
      <c r="AT490" s="282"/>
      <c r="AU490" s="282"/>
      <c r="AV490" s="282"/>
      <c r="AW490" s="282"/>
      <c r="AX490" s="282"/>
      <c r="AY490" s="282"/>
      <c r="AZ490" s="282"/>
      <c r="BA490" s="282"/>
      <c r="BB490" s="282"/>
      <c r="BC490" s="282"/>
      <c r="BD490" s="282"/>
      <c r="BE490" s="282" t="e">
        <f t="shared" si="203"/>
        <v>#DIV/0!</v>
      </c>
      <c r="BF490" s="282" t="e">
        <f t="shared" si="204"/>
        <v>#DIV/0!</v>
      </c>
      <c r="BG490" s="14" t="e">
        <f t="shared" si="205"/>
        <v>#DIV/0!</v>
      </c>
      <c r="BH490" s="14" t="e">
        <f t="shared" si="206"/>
        <v>#DIV/0!</v>
      </c>
    </row>
    <row r="491" spans="1:60" ht="16" hidden="1" x14ac:dyDescent="0.2">
      <c r="A491" s="85">
        <v>44299</v>
      </c>
      <c r="B491" s="85"/>
      <c r="C491" s="212"/>
      <c r="D491" s="212" t="s">
        <v>8</v>
      </c>
      <c r="E491" s="212" t="e">
        <f t="shared" si="198"/>
        <v>#DIV/0!</v>
      </c>
      <c r="F491" s="412"/>
      <c r="G491" s="412"/>
      <c r="H491" s="412"/>
      <c r="I491" s="412"/>
      <c r="J491" s="412"/>
      <c r="K491" s="412"/>
      <c r="L491" s="412"/>
      <c r="M491" s="412"/>
      <c r="N491" s="412"/>
      <c r="O491" s="413"/>
      <c r="P491" s="409" t="e">
        <f t="shared" si="208"/>
        <v>#DIV/0!</v>
      </c>
      <c r="Q491" s="409" t="e">
        <f t="shared" si="209"/>
        <v>#DIV/0!</v>
      </c>
      <c r="R491" s="410" t="e">
        <f t="shared" si="210"/>
        <v>#DIV/0!</v>
      </c>
      <c r="S491" s="414" t="e">
        <f t="shared" si="211"/>
        <v>#DIV/0!</v>
      </c>
      <c r="T491" s="408" t="e">
        <f t="shared" si="212"/>
        <v>#DIV/0!</v>
      </c>
      <c r="U491" s="408" t="e">
        <f t="shared" si="213"/>
        <v>#DIV/0!</v>
      </c>
      <c r="V491" s="85">
        <f t="shared" si="195"/>
        <v>44299</v>
      </c>
      <c r="W491" s="297" t="s">
        <v>8</v>
      </c>
      <c r="X491" s="272" t="e">
        <f t="shared" si="199"/>
        <v>#DIV/0!</v>
      </c>
      <c r="Y491" s="277"/>
      <c r="Z491" s="277"/>
      <c r="AA491" s="277"/>
      <c r="AB491" s="279"/>
      <c r="AC491" s="279"/>
      <c r="AD491" s="279"/>
      <c r="AE491" s="279"/>
      <c r="AF491" s="279"/>
      <c r="AG491" s="279"/>
      <c r="AH491" s="279"/>
      <c r="AI491" s="51"/>
      <c r="AJ491" s="51"/>
      <c r="AK491" s="51"/>
      <c r="AL491" s="51"/>
      <c r="AM491" s="170" t="e">
        <f t="shared" si="200"/>
        <v>#DIV/0!</v>
      </c>
      <c r="AN491" s="170" t="e">
        <f t="shared" si="201"/>
        <v>#DIV/0!</v>
      </c>
      <c r="AO491" s="280" t="e">
        <f t="shared" si="214"/>
        <v>#REF!</v>
      </c>
      <c r="AP491" s="281" t="e">
        <f t="shared" si="214"/>
        <v>#REF!</v>
      </c>
      <c r="AQ491" s="281" t="e">
        <f t="shared" si="202"/>
        <v>#REF!</v>
      </c>
      <c r="AR491" s="58">
        <f t="shared" si="196"/>
        <v>44299</v>
      </c>
      <c r="AS491" s="212" t="s">
        <v>318</v>
      </c>
      <c r="AT491" s="282"/>
      <c r="AU491" s="282"/>
      <c r="AV491" s="282"/>
      <c r="AW491" s="282"/>
      <c r="AX491" s="282"/>
      <c r="AY491" s="282"/>
      <c r="AZ491" s="282"/>
      <c r="BA491" s="282"/>
      <c r="BB491" s="282"/>
      <c r="BC491" s="282"/>
      <c r="BD491" s="282"/>
      <c r="BE491" s="282" t="e">
        <f t="shared" si="203"/>
        <v>#DIV/0!</v>
      </c>
      <c r="BF491" s="282" t="e">
        <f t="shared" si="204"/>
        <v>#DIV/0!</v>
      </c>
      <c r="BG491" s="14" t="e">
        <f t="shared" si="205"/>
        <v>#DIV/0!</v>
      </c>
      <c r="BH491" s="14" t="e">
        <f t="shared" si="206"/>
        <v>#DIV/0!</v>
      </c>
    </row>
    <row r="492" spans="1:60" ht="16" hidden="1" x14ac:dyDescent="0.2">
      <c r="A492" s="85">
        <v>44300</v>
      </c>
      <c r="B492" s="85"/>
      <c r="C492" s="212"/>
      <c r="D492" s="212" t="s">
        <v>8</v>
      </c>
      <c r="E492" s="212" t="e">
        <f t="shared" si="198"/>
        <v>#DIV/0!</v>
      </c>
      <c r="F492" s="412"/>
      <c r="G492" s="412"/>
      <c r="H492" s="412"/>
      <c r="I492" s="412"/>
      <c r="J492" s="412"/>
      <c r="K492" s="412"/>
      <c r="L492" s="412"/>
      <c r="M492" s="412"/>
      <c r="N492" s="412"/>
      <c r="O492" s="413"/>
      <c r="P492" s="409" t="e">
        <f t="shared" si="208"/>
        <v>#DIV/0!</v>
      </c>
      <c r="Q492" s="409" t="e">
        <f t="shared" si="209"/>
        <v>#DIV/0!</v>
      </c>
      <c r="R492" s="410" t="e">
        <f t="shared" si="210"/>
        <v>#DIV/0!</v>
      </c>
      <c r="S492" s="414" t="e">
        <f t="shared" si="211"/>
        <v>#DIV/0!</v>
      </c>
      <c r="T492" s="408" t="e">
        <f t="shared" si="212"/>
        <v>#DIV/0!</v>
      </c>
      <c r="U492" s="408" t="e">
        <f t="shared" si="213"/>
        <v>#DIV/0!</v>
      </c>
      <c r="V492" s="85">
        <f t="shared" si="195"/>
        <v>44300</v>
      </c>
      <c r="W492" s="297" t="s">
        <v>8</v>
      </c>
      <c r="X492" s="272" t="e">
        <f t="shared" si="199"/>
        <v>#DIV/0!</v>
      </c>
      <c r="Y492" s="277"/>
      <c r="Z492" s="277"/>
      <c r="AA492" s="277"/>
      <c r="AB492" s="279"/>
      <c r="AC492" s="279"/>
      <c r="AD492" s="279"/>
      <c r="AE492" s="279"/>
      <c r="AF492" s="279"/>
      <c r="AG492" s="279"/>
      <c r="AH492" s="279"/>
      <c r="AI492" s="51"/>
      <c r="AJ492" s="51"/>
      <c r="AK492" s="51"/>
      <c r="AL492" s="51"/>
      <c r="AM492" s="170" t="e">
        <f t="shared" si="200"/>
        <v>#DIV/0!</v>
      </c>
      <c r="AN492" s="170" t="e">
        <f t="shared" si="201"/>
        <v>#DIV/0!</v>
      </c>
      <c r="AO492" s="280" t="e">
        <f t="shared" si="214"/>
        <v>#REF!</v>
      </c>
      <c r="AP492" s="281" t="e">
        <f t="shared" si="214"/>
        <v>#REF!</v>
      </c>
      <c r="AQ492" s="281" t="e">
        <f t="shared" si="202"/>
        <v>#REF!</v>
      </c>
      <c r="AR492" s="58">
        <f t="shared" si="196"/>
        <v>44300</v>
      </c>
      <c r="AS492" s="212" t="s">
        <v>319</v>
      </c>
      <c r="AT492" s="282"/>
      <c r="AU492" s="282"/>
      <c r="AV492" s="282"/>
      <c r="AW492" s="282"/>
      <c r="AX492" s="282"/>
      <c r="AY492" s="282"/>
      <c r="AZ492" s="282"/>
      <c r="BA492" s="282"/>
      <c r="BB492" s="282"/>
      <c r="BC492" s="282"/>
      <c r="BD492" s="282"/>
      <c r="BE492" s="282" t="e">
        <f t="shared" si="203"/>
        <v>#DIV/0!</v>
      </c>
      <c r="BF492" s="282" t="e">
        <f t="shared" si="204"/>
        <v>#DIV/0!</v>
      </c>
      <c r="BG492" s="14" t="e">
        <f t="shared" si="205"/>
        <v>#DIV/0!</v>
      </c>
      <c r="BH492" s="14" t="e">
        <f t="shared" si="206"/>
        <v>#DIV/0!</v>
      </c>
    </row>
    <row r="493" spans="1:60" ht="16" hidden="1" x14ac:dyDescent="0.2">
      <c r="A493" s="85">
        <v>44301</v>
      </c>
      <c r="B493" s="85"/>
      <c r="C493" s="212"/>
      <c r="D493" s="212" t="s">
        <v>8</v>
      </c>
      <c r="E493" s="212" t="e">
        <f t="shared" si="198"/>
        <v>#DIV/0!</v>
      </c>
      <c r="F493" s="412"/>
      <c r="G493" s="412"/>
      <c r="H493" s="412"/>
      <c r="I493" s="412"/>
      <c r="J493" s="412"/>
      <c r="K493" s="412"/>
      <c r="L493" s="412"/>
      <c r="M493" s="412"/>
      <c r="N493" s="412"/>
      <c r="O493" s="413"/>
      <c r="P493" s="409" t="e">
        <f t="shared" si="208"/>
        <v>#DIV/0!</v>
      </c>
      <c r="Q493" s="409" t="e">
        <f t="shared" si="209"/>
        <v>#DIV/0!</v>
      </c>
      <c r="R493" s="410" t="e">
        <f t="shared" si="210"/>
        <v>#DIV/0!</v>
      </c>
      <c r="S493" s="414" t="e">
        <f t="shared" si="211"/>
        <v>#DIV/0!</v>
      </c>
      <c r="T493" s="408" t="e">
        <f t="shared" si="212"/>
        <v>#DIV/0!</v>
      </c>
      <c r="U493" s="408" t="e">
        <f t="shared" si="213"/>
        <v>#DIV/0!</v>
      </c>
      <c r="V493" s="85">
        <f t="shared" si="195"/>
        <v>44301</v>
      </c>
      <c r="W493" s="298" t="s">
        <v>8</v>
      </c>
      <c r="X493" s="272" t="e">
        <f t="shared" si="199"/>
        <v>#DIV/0!</v>
      </c>
      <c r="Y493" s="277"/>
      <c r="Z493" s="277"/>
      <c r="AA493" s="277"/>
      <c r="AB493" s="279"/>
      <c r="AC493" s="279"/>
      <c r="AD493" s="279"/>
      <c r="AE493" s="279"/>
      <c r="AF493" s="279"/>
      <c r="AG493" s="279"/>
      <c r="AH493" s="279"/>
      <c r="AI493" s="51"/>
      <c r="AJ493" s="51"/>
      <c r="AK493" s="51"/>
      <c r="AL493" s="51"/>
      <c r="AM493" s="170" t="e">
        <f t="shared" si="200"/>
        <v>#DIV/0!</v>
      </c>
      <c r="AN493" s="170" t="e">
        <f t="shared" si="201"/>
        <v>#DIV/0!</v>
      </c>
      <c r="AO493" s="280" t="e">
        <f t="shared" si="214"/>
        <v>#REF!</v>
      </c>
      <c r="AP493" s="281" t="e">
        <f t="shared" si="214"/>
        <v>#REF!</v>
      </c>
      <c r="AQ493" s="281" t="e">
        <f t="shared" si="202"/>
        <v>#REF!</v>
      </c>
      <c r="AR493" s="58">
        <f t="shared" si="196"/>
        <v>44301</v>
      </c>
      <c r="AS493" s="212" t="s">
        <v>320</v>
      </c>
      <c r="AT493" s="282"/>
      <c r="AU493" s="282"/>
      <c r="AV493" s="282"/>
      <c r="AW493" s="282"/>
      <c r="AX493" s="282"/>
      <c r="AY493" s="282"/>
      <c r="AZ493" s="282"/>
      <c r="BA493" s="282"/>
      <c r="BB493" s="282"/>
      <c r="BC493" s="282"/>
      <c r="BD493" s="282"/>
      <c r="BE493" s="282" t="e">
        <f t="shared" si="203"/>
        <v>#DIV/0!</v>
      </c>
      <c r="BF493" s="282" t="e">
        <f t="shared" si="204"/>
        <v>#DIV/0!</v>
      </c>
      <c r="BG493" s="14" t="e">
        <f t="shared" si="205"/>
        <v>#DIV/0!</v>
      </c>
      <c r="BH493" s="14" t="e">
        <f t="shared" si="206"/>
        <v>#DIV/0!</v>
      </c>
    </row>
    <row r="494" spans="1:60" ht="16" hidden="1" x14ac:dyDescent="0.2">
      <c r="A494" s="85">
        <v>44302</v>
      </c>
      <c r="B494" s="85"/>
      <c r="C494" s="212"/>
      <c r="D494" s="212" t="s">
        <v>8</v>
      </c>
      <c r="E494" s="212" t="e">
        <f t="shared" si="198"/>
        <v>#DIV/0!</v>
      </c>
      <c r="F494" s="412"/>
      <c r="G494" s="412"/>
      <c r="H494" s="412"/>
      <c r="I494" s="412"/>
      <c r="J494" s="412"/>
      <c r="K494" s="412"/>
      <c r="L494" s="412"/>
      <c r="M494" s="412"/>
      <c r="N494" s="412"/>
      <c r="O494" s="413"/>
      <c r="P494" s="409" t="e">
        <f t="shared" si="208"/>
        <v>#DIV/0!</v>
      </c>
      <c r="Q494" s="409" t="e">
        <f t="shared" si="209"/>
        <v>#DIV/0!</v>
      </c>
      <c r="R494" s="410" t="e">
        <f t="shared" si="210"/>
        <v>#DIV/0!</v>
      </c>
      <c r="S494" s="414" t="e">
        <f t="shared" si="211"/>
        <v>#DIV/0!</v>
      </c>
      <c r="T494" s="408" t="e">
        <f t="shared" si="212"/>
        <v>#DIV/0!</v>
      </c>
      <c r="U494" s="408" t="e">
        <f t="shared" si="213"/>
        <v>#DIV/0!</v>
      </c>
      <c r="V494" s="85">
        <f t="shared" si="195"/>
        <v>44302</v>
      </c>
      <c r="W494" s="297" t="s">
        <v>8</v>
      </c>
      <c r="X494" s="272" t="e">
        <f t="shared" si="199"/>
        <v>#DIV/0!</v>
      </c>
      <c r="Y494" s="277"/>
      <c r="Z494" s="277"/>
      <c r="AA494" s="277"/>
      <c r="AB494" s="279"/>
      <c r="AC494" s="279"/>
      <c r="AD494" s="279"/>
      <c r="AE494" s="279"/>
      <c r="AF494" s="279"/>
      <c r="AG494" s="279"/>
      <c r="AH494" s="279"/>
      <c r="AI494" s="51"/>
      <c r="AJ494" s="51"/>
      <c r="AK494" s="51"/>
      <c r="AL494" s="51"/>
      <c r="AM494" s="170" t="e">
        <f t="shared" si="200"/>
        <v>#DIV/0!</v>
      </c>
      <c r="AN494" s="170" t="e">
        <f t="shared" si="201"/>
        <v>#DIV/0!</v>
      </c>
      <c r="AO494" s="280" t="e">
        <f t="shared" si="214"/>
        <v>#REF!</v>
      </c>
      <c r="AP494" s="281" t="e">
        <f t="shared" si="214"/>
        <v>#REF!</v>
      </c>
      <c r="AQ494" s="281" t="e">
        <f t="shared" si="202"/>
        <v>#REF!</v>
      </c>
      <c r="AR494" s="58">
        <f t="shared" si="196"/>
        <v>44302</v>
      </c>
      <c r="AS494" s="212" t="s">
        <v>321</v>
      </c>
      <c r="AT494" s="282"/>
      <c r="AU494" s="282"/>
      <c r="AV494" s="282"/>
      <c r="AW494" s="282"/>
      <c r="AX494" s="282"/>
      <c r="AY494" s="282"/>
      <c r="AZ494" s="282"/>
      <c r="BA494" s="282"/>
      <c r="BB494" s="282"/>
      <c r="BC494" s="282"/>
      <c r="BD494" s="282"/>
      <c r="BE494" s="282" t="e">
        <f t="shared" si="203"/>
        <v>#DIV/0!</v>
      </c>
      <c r="BF494" s="282" t="e">
        <f t="shared" si="204"/>
        <v>#DIV/0!</v>
      </c>
      <c r="BG494" s="14" t="e">
        <f t="shared" si="205"/>
        <v>#DIV/0!</v>
      </c>
      <c r="BH494" s="14" t="e">
        <f t="shared" si="206"/>
        <v>#DIV/0!</v>
      </c>
    </row>
    <row r="495" spans="1:60" ht="16" hidden="1" x14ac:dyDescent="0.2">
      <c r="A495" s="85">
        <v>44303</v>
      </c>
      <c r="B495" s="85"/>
      <c r="C495" s="212"/>
      <c r="D495" s="212" t="s">
        <v>8</v>
      </c>
      <c r="E495" s="212" t="e">
        <f t="shared" si="198"/>
        <v>#DIV/0!</v>
      </c>
      <c r="F495" s="412"/>
      <c r="G495" s="412"/>
      <c r="H495" s="412"/>
      <c r="I495" s="412"/>
      <c r="J495" s="412"/>
      <c r="K495" s="412"/>
      <c r="L495" s="412"/>
      <c r="M495" s="412"/>
      <c r="N495" s="412"/>
      <c r="O495" s="413"/>
      <c r="P495" s="409" t="e">
        <f t="shared" si="208"/>
        <v>#DIV/0!</v>
      </c>
      <c r="Q495" s="409" t="e">
        <f t="shared" si="209"/>
        <v>#DIV/0!</v>
      </c>
      <c r="R495" s="410" t="e">
        <f t="shared" si="210"/>
        <v>#DIV/0!</v>
      </c>
      <c r="S495" s="414" t="e">
        <f t="shared" si="211"/>
        <v>#DIV/0!</v>
      </c>
      <c r="T495" s="408" t="e">
        <f t="shared" si="212"/>
        <v>#DIV/0!</v>
      </c>
      <c r="U495" s="408" t="e">
        <f t="shared" si="213"/>
        <v>#DIV/0!</v>
      </c>
      <c r="V495" s="85">
        <f t="shared" si="195"/>
        <v>44303</v>
      </c>
      <c r="W495" s="298" t="s">
        <v>8</v>
      </c>
      <c r="X495" s="272" t="e">
        <f t="shared" si="199"/>
        <v>#DIV/0!</v>
      </c>
      <c r="Y495" s="277"/>
      <c r="Z495" s="277"/>
      <c r="AA495" s="277"/>
      <c r="AB495" s="279"/>
      <c r="AC495" s="279"/>
      <c r="AD495" s="279"/>
      <c r="AE495" s="279"/>
      <c r="AF495" s="279"/>
      <c r="AG495" s="279"/>
      <c r="AH495" s="279"/>
      <c r="AI495" s="51"/>
      <c r="AJ495" s="51"/>
      <c r="AK495" s="51"/>
      <c r="AL495" s="51"/>
      <c r="AM495" s="170" t="e">
        <f t="shared" si="200"/>
        <v>#DIV/0!</v>
      </c>
      <c r="AN495" s="170" t="e">
        <f t="shared" si="201"/>
        <v>#DIV/0!</v>
      </c>
      <c r="AO495" s="280" t="e">
        <f t="shared" si="214"/>
        <v>#REF!</v>
      </c>
      <c r="AP495" s="281" t="e">
        <f t="shared" si="214"/>
        <v>#REF!</v>
      </c>
      <c r="AQ495" s="281" t="e">
        <f t="shared" si="202"/>
        <v>#REF!</v>
      </c>
      <c r="AR495" s="58">
        <f t="shared" si="196"/>
        <v>44303</v>
      </c>
      <c r="AS495" s="212" t="s">
        <v>322</v>
      </c>
      <c r="AT495" s="282"/>
      <c r="AU495" s="282"/>
      <c r="AV495" s="282"/>
      <c r="AW495" s="282"/>
      <c r="AX495" s="282"/>
      <c r="AY495" s="282"/>
      <c r="AZ495" s="282"/>
      <c r="BA495" s="282"/>
      <c r="BB495" s="282"/>
      <c r="BC495" s="282"/>
      <c r="BD495" s="282"/>
      <c r="BE495" s="282" t="e">
        <f t="shared" si="203"/>
        <v>#DIV/0!</v>
      </c>
      <c r="BF495" s="282" t="e">
        <f t="shared" si="204"/>
        <v>#DIV/0!</v>
      </c>
      <c r="BG495" s="14" t="e">
        <f t="shared" si="205"/>
        <v>#DIV/0!</v>
      </c>
      <c r="BH495" s="14" t="e">
        <f t="shared" si="206"/>
        <v>#DIV/0!</v>
      </c>
    </row>
    <row r="496" spans="1:60" ht="16" hidden="1" x14ac:dyDescent="0.2">
      <c r="A496" s="85">
        <v>44304</v>
      </c>
      <c r="B496" s="85"/>
      <c r="C496" s="212"/>
      <c r="D496" s="212" t="s">
        <v>8</v>
      </c>
      <c r="E496" s="212" t="e">
        <f t="shared" si="198"/>
        <v>#DIV/0!</v>
      </c>
      <c r="F496" s="412"/>
      <c r="G496" s="412"/>
      <c r="H496" s="412"/>
      <c r="I496" s="412"/>
      <c r="J496" s="412"/>
      <c r="K496" s="412"/>
      <c r="L496" s="412"/>
      <c r="M496" s="412"/>
      <c r="N496" s="412"/>
      <c r="O496" s="413"/>
      <c r="P496" s="409" t="e">
        <f t="shared" si="208"/>
        <v>#DIV/0!</v>
      </c>
      <c r="Q496" s="409" t="e">
        <f t="shared" si="209"/>
        <v>#DIV/0!</v>
      </c>
      <c r="R496" s="410" t="e">
        <f t="shared" si="210"/>
        <v>#DIV/0!</v>
      </c>
      <c r="S496" s="414" t="e">
        <f t="shared" si="211"/>
        <v>#DIV/0!</v>
      </c>
      <c r="T496" s="408" t="e">
        <f t="shared" si="212"/>
        <v>#DIV/0!</v>
      </c>
      <c r="U496" s="408" t="e">
        <f t="shared" si="213"/>
        <v>#DIV/0!</v>
      </c>
      <c r="V496" s="85">
        <f t="shared" si="195"/>
        <v>44304</v>
      </c>
      <c r="W496" s="297" t="s">
        <v>8</v>
      </c>
      <c r="X496" s="272" t="e">
        <f t="shared" si="199"/>
        <v>#DIV/0!</v>
      </c>
      <c r="Y496" s="277"/>
      <c r="Z496" s="277"/>
      <c r="AA496" s="277"/>
      <c r="AB496" s="279"/>
      <c r="AC496" s="279"/>
      <c r="AD496" s="279"/>
      <c r="AE496" s="279"/>
      <c r="AF496" s="279"/>
      <c r="AG496" s="279"/>
      <c r="AH496" s="279"/>
      <c r="AI496" s="51"/>
      <c r="AJ496" s="51"/>
      <c r="AK496" s="51"/>
      <c r="AL496" s="51"/>
      <c r="AM496" s="170" t="e">
        <f t="shared" si="200"/>
        <v>#DIV/0!</v>
      </c>
      <c r="AN496" s="170" t="e">
        <f t="shared" si="201"/>
        <v>#DIV/0!</v>
      </c>
      <c r="AO496" s="280" t="e">
        <f t="shared" si="214"/>
        <v>#REF!</v>
      </c>
      <c r="AP496" s="281" t="e">
        <f t="shared" si="214"/>
        <v>#REF!</v>
      </c>
      <c r="AQ496" s="281" t="e">
        <f t="shared" si="202"/>
        <v>#REF!</v>
      </c>
      <c r="AR496" s="58">
        <f t="shared" si="196"/>
        <v>44304</v>
      </c>
      <c r="AS496" s="212" t="s">
        <v>323</v>
      </c>
      <c r="AT496" s="282"/>
      <c r="AU496" s="282"/>
      <c r="AV496" s="282"/>
      <c r="AW496" s="282"/>
      <c r="AX496" s="282"/>
      <c r="AY496" s="282"/>
      <c r="AZ496" s="282"/>
      <c r="BA496" s="282"/>
      <c r="BB496" s="282"/>
      <c r="BC496" s="282"/>
      <c r="BD496" s="282"/>
      <c r="BE496" s="282" t="e">
        <f t="shared" si="203"/>
        <v>#DIV/0!</v>
      </c>
      <c r="BF496" s="282" t="e">
        <f t="shared" si="204"/>
        <v>#DIV/0!</v>
      </c>
      <c r="BG496" s="14" t="e">
        <f t="shared" si="205"/>
        <v>#DIV/0!</v>
      </c>
      <c r="BH496" s="14" t="e">
        <f t="shared" si="206"/>
        <v>#DIV/0!</v>
      </c>
    </row>
    <row r="497" spans="1:60" ht="16" hidden="1" x14ac:dyDescent="0.2">
      <c r="A497" s="85">
        <v>44305</v>
      </c>
      <c r="B497" s="85"/>
      <c r="C497" s="212"/>
      <c r="D497" s="212" t="s">
        <v>8</v>
      </c>
      <c r="E497" s="212" t="e">
        <f t="shared" si="198"/>
        <v>#DIV/0!</v>
      </c>
      <c r="F497" s="412"/>
      <c r="G497" s="412"/>
      <c r="H497" s="412"/>
      <c r="I497" s="412"/>
      <c r="J497" s="412"/>
      <c r="K497" s="412"/>
      <c r="L497" s="412"/>
      <c r="M497" s="412"/>
      <c r="N497" s="412"/>
      <c r="O497" s="413"/>
      <c r="P497" s="409" t="e">
        <f t="shared" si="208"/>
        <v>#DIV/0!</v>
      </c>
      <c r="Q497" s="409" t="e">
        <f t="shared" si="209"/>
        <v>#DIV/0!</v>
      </c>
      <c r="R497" s="410" t="e">
        <f t="shared" si="210"/>
        <v>#DIV/0!</v>
      </c>
      <c r="S497" s="414" t="e">
        <f t="shared" si="211"/>
        <v>#DIV/0!</v>
      </c>
      <c r="T497" s="408" t="e">
        <f t="shared" si="212"/>
        <v>#DIV/0!</v>
      </c>
      <c r="U497" s="408" t="e">
        <f t="shared" si="213"/>
        <v>#DIV/0!</v>
      </c>
      <c r="V497" s="85">
        <f t="shared" si="195"/>
        <v>44305</v>
      </c>
      <c r="W497" s="297" t="s">
        <v>8</v>
      </c>
      <c r="X497" s="272" t="e">
        <f t="shared" si="199"/>
        <v>#DIV/0!</v>
      </c>
      <c r="Y497" s="277"/>
      <c r="Z497" s="277"/>
      <c r="AA497" s="277"/>
      <c r="AB497" s="279"/>
      <c r="AC497" s="279"/>
      <c r="AD497" s="279"/>
      <c r="AE497" s="279"/>
      <c r="AF497" s="279"/>
      <c r="AG497" s="279"/>
      <c r="AH497" s="279"/>
      <c r="AI497" s="51"/>
      <c r="AJ497" s="51"/>
      <c r="AK497" s="51"/>
      <c r="AL497" s="51"/>
      <c r="AM497" s="170" t="e">
        <f t="shared" si="200"/>
        <v>#DIV/0!</v>
      </c>
      <c r="AN497" s="170" t="e">
        <f t="shared" si="201"/>
        <v>#DIV/0!</v>
      </c>
      <c r="AO497" s="280" t="e">
        <f t="shared" si="214"/>
        <v>#REF!</v>
      </c>
      <c r="AP497" s="281" t="e">
        <f t="shared" si="214"/>
        <v>#REF!</v>
      </c>
      <c r="AQ497" s="281" t="e">
        <f t="shared" si="202"/>
        <v>#REF!</v>
      </c>
      <c r="AR497" s="58">
        <f t="shared" si="196"/>
        <v>44305</v>
      </c>
      <c r="AS497" s="212" t="s">
        <v>324</v>
      </c>
      <c r="AT497" s="282"/>
      <c r="AU497" s="282"/>
      <c r="AV497" s="282"/>
      <c r="AW497" s="282"/>
      <c r="AX497" s="282"/>
      <c r="AY497" s="282"/>
      <c r="AZ497" s="282"/>
      <c r="BA497" s="282"/>
      <c r="BB497" s="282"/>
      <c r="BC497" s="282"/>
      <c r="BD497" s="282"/>
      <c r="BE497" s="282" t="e">
        <f t="shared" si="203"/>
        <v>#DIV/0!</v>
      </c>
      <c r="BF497" s="282" t="e">
        <f t="shared" si="204"/>
        <v>#DIV/0!</v>
      </c>
      <c r="BG497" s="14" t="e">
        <f t="shared" si="205"/>
        <v>#DIV/0!</v>
      </c>
      <c r="BH497" s="14" t="e">
        <f t="shared" si="206"/>
        <v>#DIV/0!</v>
      </c>
    </row>
    <row r="498" spans="1:60" ht="16" hidden="1" x14ac:dyDescent="0.2">
      <c r="A498" s="85">
        <v>44306</v>
      </c>
      <c r="B498" s="85"/>
      <c r="C498" s="212"/>
      <c r="D498" s="212" t="s">
        <v>8</v>
      </c>
      <c r="E498" s="212" t="e">
        <f t="shared" si="198"/>
        <v>#DIV/0!</v>
      </c>
      <c r="F498" s="412"/>
      <c r="G498" s="412"/>
      <c r="H498" s="412"/>
      <c r="I498" s="412"/>
      <c r="J498" s="412"/>
      <c r="K498" s="412"/>
      <c r="L498" s="412"/>
      <c r="M498" s="412"/>
      <c r="N498" s="412"/>
      <c r="O498" s="413"/>
      <c r="P498" s="409" t="e">
        <f t="shared" si="208"/>
        <v>#DIV/0!</v>
      </c>
      <c r="Q498" s="409" t="e">
        <f t="shared" si="209"/>
        <v>#DIV/0!</v>
      </c>
      <c r="R498" s="410" t="e">
        <f t="shared" si="210"/>
        <v>#DIV/0!</v>
      </c>
      <c r="S498" s="414" t="e">
        <f t="shared" si="211"/>
        <v>#DIV/0!</v>
      </c>
      <c r="T498" s="408" t="e">
        <f t="shared" si="212"/>
        <v>#DIV/0!</v>
      </c>
      <c r="U498" s="408" t="e">
        <f t="shared" si="213"/>
        <v>#DIV/0!</v>
      </c>
      <c r="V498" s="85">
        <f t="shared" si="195"/>
        <v>44306</v>
      </c>
      <c r="W498" s="298" t="s">
        <v>8</v>
      </c>
      <c r="X498" s="272" t="e">
        <f t="shared" si="199"/>
        <v>#DIV/0!</v>
      </c>
      <c r="Y498" s="277"/>
      <c r="Z498" s="277"/>
      <c r="AA498" s="277"/>
      <c r="AB498" s="279"/>
      <c r="AC498" s="279"/>
      <c r="AD498" s="279"/>
      <c r="AE498" s="279"/>
      <c r="AF498" s="279"/>
      <c r="AG498" s="279"/>
      <c r="AH498" s="279"/>
      <c r="AI498" s="51"/>
      <c r="AJ498" s="51"/>
      <c r="AK498" s="51"/>
      <c r="AL498" s="51"/>
      <c r="AM498" s="170" t="e">
        <f t="shared" si="200"/>
        <v>#DIV/0!</v>
      </c>
      <c r="AN498" s="170" t="e">
        <f t="shared" si="201"/>
        <v>#DIV/0!</v>
      </c>
      <c r="AO498" s="280" t="e">
        <f t="shared" si="214"/>
        <v>#REF!</v>
      </c>
      <c r="AP498" s="281" t="e">
        <f t="shared" si="214"/>
        <v>#REF!</v>
      </c>
      <c r="AQ498" s="281" t="e">
        <f t="shared" si="202"/>
        <v>#REF!</v>
      </c>
      <c r="AR498" s="58">
        <f t="shared" si="196"/>
        <v>44306</v>
      </c>
      <c r="AS498" s="212" t="s">
        <v>325</v>
      </c>
      <c r="AT498" s="282"/>
      <c r="AU498" s="282"/>
      <c r="AV498" s="282"/>
      <c r="AW498" s="282"/>
      <c r="AX498" s="282"/>
      <c r="AY498" s="282"/>
      <c r="AZ498" s="282"/>
      <c r="BA498" s="282"/>
      <c r="BB498" s="282"/>
      <c r="BC498" s="282"/>
      <c r="BD498" s="282"/>
      <c r="BE498" s="282" t="e">
        <f t="shared" si="203"/>
        <v>#DIV/0!</v>
      </c>
      <c r="BF498" s="282" t="e">
        <f t="shared" si="204"/>
        <v>#DIV/0!</v>
      </c>
      <c r="BG498" s="14" t="e">
        <f t="shared" si="205"/>
        <v>#DIV/0!</v>
      </c>
      <c r="BH498" s="14" t="e">
        <f t="shared" si="206"/>
        <v>#DIV/0!</v>
      </c>
    </row>
    <row r="499" spans="1:60" ht="16" hidden="1" x14ac:dyDescent="0.2">
      <c r="A499" s="85">
        <v>44307</v>
      </c>
      <c r="B499" s="85"/>
      <c r="C499" s="212"/>
      <c r="D499" s="212" t="s">
        <v>8</v>
      </c>
      <c r="E499" s="212" t="e">
        <f t="shared" si="198"/>
        <v>#DIV/0!</v>
      </c>
      <c r="F499" s="412"/>
      <c r="G499" s="412"/>
      <c r="H499" s="412"/>
      <c r="I499" s="412"/>
      <c r="J499" s="412"/>
      <c r="K499" s="412"/>
      <c r="L499" s="412"/>
      <c r="M499" s="412"/>
      <c r="N499" s="412"/>
      <c r="O499" s="413"/>
      <c r="P499" s="409" t="e">
        <f t="shared" si="208"/>
        <v>#DIV/0!</v>
      </c>
      <c r="Q499" s="409" t="e">
        <f t="shared" si="209"/>
        <v>#DIV/0!</v>
      </c>
      <c r="R499" s="410" t="e">
        <f t="shared" si="210"/>
        <v>#DIV/0!</v>
      </c>
      <c r="S499" s="414" t="e">
        <f t="shared" si="211"/>
        <v>#DIV/0!</v>
      </c>
      <c r="T499" s="408" t="e">
        <f t="shared" si="212"/>
        <v>#DIV/0!</v>
      </c>
      <c r="U499" s="408" t="e">
        <f t="shared" si="213"/>
        <v>#DIV/0!</v>
      </c>
      <c r="V499" s="85">
        <f t="shared" si="195"/>
        <v>44307</v>
      </c>
      <c r="W499" s="297" t="s">
        <v>8</v>
      </c>
      <c r="X499" s="272" t="e">
        <f t="shared" si="199"/>
        <v>#DIV/0!</v>
      </c>
      <c r="Y499" s="277"/>
      <c r="Z499" s="277"/>
      <c r="AA499" s="277"/>
      <c r="AB499" s="279"/>
      <c r="AC499" s="279"/>
      <c r="AD499" s="279"/>
      <c r="AE499" s="279"/>
      <c r="AF499" s="279"/>
      <c r="AG499" s="279"/>
      <c r="AH499" s="279"/>
      <c r="AI499" s="51"/>
      <c r="AJ499" s="51"/>
      <c r="AK499" s="51"/>
      <c r="AL499" s="51"/>
      <c r="AM499" s="170" t="e">
        <f t="shared" si="200"/>
        <v>#DIV/0!</v>
      </c>
      <c r="AN499" s="170" t="e">
        <f t="shared" si="201"/>
        <v>#DIV/0!</v>
      </c>
      <c r="AO499" s="280" t="e">
        <f t="shared" si="214"/>
        <v>#REF!</v>
      </c>
      <c r="AP499" s="281" t="e">
        <f t="shared" si="214"/>
        <v>#REF!</v>
      </c>
      <c r="AQ499" s="281" t="e">
        <f t="shared" si="202"/>
        <v>#REF!</v>
      </c>
      <c r="AR499" s="58">
        <f t="shared" si="196"/>
        <v>44307</v>
      </c>
      <c r="AS499" s="212" t="s">
        <v>326</v>
      </c>
      <c r="AT499" s="282"/>
      <c r="AU499" s="282"/>
      <c r="AV499" s="282"/>
      <c r="AW499" s="282"/>
      <c r="AX499" s="282"/>
      <c r="AY499" s="282"/>
      <c r="AZ499" s="282"/>
      <c r="BA499" s="282"/>
      <c r="BB499" s="282"/>
      <c r="BC499" s="282"/>
      <c r="BD499" s="282"/>
      <c r="BE499" s="282" t="e">
        <f t="shared" si="203"/>
        <v>#DIV/0!</v>
      </c>
      <c r="BF499" s="282" t="e">
        <f t="shared" si="204"/>
        <v>#DIV/0!</v>
      </c>
      <c r="BG499" s="14" t="e">
        <f t="shared" si="205"/>
        <v>#DIV/0!</v>
      </c>
      <c r="BH499" s="14" t="e">
        <f t="shared" si="206"/>
        <v>#DIV/0!</v>
      </c>
    </row>
    <row r="500" spans="1:60" ht="16" hidden="1" x14ac:dyDescent="0.2">
      <c r="A500" s="85">
        <v>44308</v>
      </c>
      <c r="B500" s="85"/>
      <c r="C500" s="212"/>
      <c r="D500" s="212" t="s">
        <v>8</v>
      </c>
      <c r="E500" s="212" t="e">
        <f t="shared" si="198"/>
        <v>#DIV/0!</v>
      </c>
      <c r="F500" s="412"/>
      <c r="G500" s="412"/>
      <c r="H500" s="412"/>
      <c r="I500" s="412"/>
      <c r="J500" s="412"/>
      <c r="K500" s="412"/>
      <c r="L500" s="412"/>
      <c r="M500" s="412"/>
      <c r="N500" s="412"/>
      <c r="O500" s="413"/>
      <c r="P500" s="409" t="e">
        <f t="shared" si="208"/>
        <v>#DIV/0!</v>
      </c>
      <c r="Q500" s="409" t="e">
        <f t="shared" si="209"/>
        <v>#DIV/0!</v>
      </c>
      <c r="R500" s="410" t="e">
        <f t="shared" si="210"/>
        <v>#DIV/0!</v>
      </c>
      <c r="S500" s="414" t="e">
        <f t="shared" si="211"/>
        <v>#DIV/0!</v>
      </c>
      <c r="T500" s="408" t="e">
        <f t="shared" si="212"/>
        <v>#DIV/0!</v>
      </c>
      <c r="U500" s="408" t="e">
        <f t="shared" si="213"/>
        <v>#DIV/0!</v>
      </c>
      <c r="V500" s="85">
        <f t="shared" si="195"/>
        <v>44308</v>
      </c>
      <c r="W500" s="298" t="s">
        <v>8</v>
      </c>
      <c r="X500" s="272" t="e">
        <f t="shared" si="199"/>
        <v>#DIV/0!</v>
      </c>
      <c r="Y500" s="277"/>
      <c r="Z500" s="277"/>
      <c r="AA500" s="277"/>
      <c r="AB500" s="279"/>
      <c r="AC500" s="279"/>
      <c r="AD500" s="279"/>
      <c r="AE500" s="279"/>
      <c r="AF500" s="279"/>
      <c r="AG500" s="279"/>
      <c r="AH500" s="279"/>
      <c r="AI500" s="51"/>
      <c r="AJ500" s="51"/>
      <c r="AK500" s="51"/>
      <c r="AL500" s="51"/>
      <c r="AM500" s="170" t="e">
        <f t="shared" si="200"/>
        <v>#DIV/0!</v>
      </c>
      <c r="AN500" s="170" t="e">
        <f t="shared" si="201"/>
        <v>#DIV/0!</v>
      </c>
      <c r="AO500" s="280" t="e">
        <f t="shared" si="214"/>
        <v>#REF!</v>
      </c>
      <c r="AP500" s="281" t="e">
        <f t="shared" si="214"/>
        <v>#REF!</v>
      </c>
      <c r="AQ500" s="281" t="e">
        <f t="shared" si="202"/>
        <v>#REF!</v>
      </c>
      <c r="AR500" s="58">
        <f t="shared" si="196"/>
        <v>44308</v>
      </c>
      <c r="AS500" s="212" t="s">
        <v>327</v>
      </c>
      <c r="AT500" s="282"/>
      <c r="AU500" s="282"/>
      <c r="AV500" s="282"/>
      <c r="AW500" s="282"/>
      <c r="AX500" s="282"/>
      <c r="AY500" s="282"/>
      <c r="AZ500" s="282"/>
      <c r="BA500" s="282"/>
      <c r="BB500" s="282"/>
      <c r="BC500" s="282"/>
      <c r="BD500" s="282"/>
      <c r="BE500" s="282" t="e">
        <f t="shared" si="203"/>
        <v>#DIV/0!</v>
      </c>
      <c r="BF500" s="282" t="e">
        <f t="shared" si="204"/>
        <v>#DIV/0!</v>
      </c>
      <c r="BG500" s="14" t="e">
        <f t="shared" si="205"/>
        <v>#DIV/0!</v>
      </c>
      <c r="BH500" s="14" t="e">
        <f t="shared" si="206"/>
        <v>#DIV/0!</v>
      </c>
    </row>
    <row r="501" spans="1:60" ht="16" hidden="1" x14ac:dyDescent="0.2">
      <c r="A501" s="85">
        <v>44309</v>
      </c>
      <c r="B501" s="85"/>
      <c r="C501" s="212"/>
      <c r="D501" s="212" t="s">
        <v>8</v>
      </c>
      <c r="E501" s="212" t="e">
        <f t="shared" si="198"/>
        <v>#DIV/0!</v>
      </c>
      <c r="F501" s="412"/>
      <c r="G501" s="412"/>
      <c r="H501" s="412"/>
      <c r="I501" s="412"/>
      <c r="J501" s="412"/>
      <c r="K501" s="412"/>
      <c r="L501" s="412"/>
      <c r="M501" s="412"/>
      <c r="N501" s="412"/>
      <c r="O501" s="413"/>
      <c r="P501" s="409" t="e">
        <f t="shared" si="208"/>
        <v>#DIV/0!</v>
      </c>
      <c r="Q501" s="409" t="e">
        <f t="shared" si="209"/>
        <v>#DIV/0!</v>
      </c>
      <c r="R501" s="410" t="e">
        <f t="shared" si="210"/>
        <v>#DIV/0!</v>
      </c>
      <c r="S501" s="414" t="e">
        <f t="shared" si="211"/>
        <v>#DIV/0!</v>
      </c>
      <c r="T501" s="408" t="e">
        <f t="shared" si="212"/>
        <v>#DIV/0!</v>
      </c>
      <c r="U501" s="408" t="e">
        <f t="shared" si="213"/>
        <v>#DIV/0!</v>
      </c>
      <c r="V501" s="85">
        <f t="shared" si="195"/>
        <v>44309</v>
      </c>
      <c r="W501" s="297" t="s">
        <v>8</v>
      </c>
      <c r="X501" s="272" t="e">
        <f t="shared" si="199"/>
        <v>#DIV/0!</v>
      </c>
      <c r="Y501" s="277"/>
      <c r="Z501" s="277"/>
      <c r="AA501" s="277"/>
      <c r="AB501" s="279"/>
      <c r="AC501" s="279"/>
      <c r="AD501" s="279"/>
      <c r="AE501" s="279"/>
      <c r="AF501" s="279"/>
      <c r="AG501" s="279"/>
      <c r="AH501" s="279"/>
      <c r="AI501" s="51"/>
      <c r="AJ501" s="51"/>
      <c r="AK501" s="51"/>
      <c r="AL501" s="51"/>
      <c r="AM501" s="170" t="e">
        <f t="shared" si="200"/>
        <v>#DIV/0!</v>
      </c>
      <c r="AN501" s="170" t="e">
        <f t="shared" si="201"/>
        <v>#DIV/0!</v>
      </c>
      <c r="AO501" s="280" t="e">
        <f t="shared" si="214"/>
        <v>#REF!</v>
      </c>
      <c r="AP501" s="281" t="e">
        <f t="shared" si="214"/>
        <v>#REF!</v>
      </c>
      <c r="AQ501" s="281" t="e">
        <f t="shared" si="202"/>
        <v>#REF!</v>
      </c>
      <c r="AR501" s="58">
        <f t="shared" si="196"/>
        <v>44309</v>
      </c>
      <c r="AS501" s="212" t="s">
        <v>328</v>
      </c>
      <c r="AT501" s="282"/>
      <c r="AU501" s="282"/>
      <c r="AV501" s="282"/>
      <c r="AW501" s="282"/>
      <c r="AX501" s="282"/>
      <c r="AY501" s="282"/>
      <c r="AZ501" s="282"/>
      <c r="BA501" s="282"/>
      <c r="BB501" s="282"/>
      <c r="BC501" s="282"/>
      <c r="BD501" s="282"/>
      <c r="BE501" s="282" t="e">
        <f t="shared" si="203"/>
        <v>#DIV/0!</v>
      </c>
      <c r="BF501" s="282" t="e">
        <f t="shared" si="204"/>
        <v>#DIV/0!</v>
      </c>
      <c r="BG501" s="14" t="e">
        <f t="shared" si="205"/>
        <v>#DIV/0!</v>
      </c>
      <c r="BH501" s="14" t="e">
        <f t="shared" si="206"/>
        <v>#DIV/0!</v>
      </c>
    </row>
    <row r="502" spans="1:60" ht="16" hidden="1" x14ac:dyDescent="0.2">
      <c r="A502" s="85">
        <v>44310</v>
      </c>
      <c r="B502" s="85"/>
      <c r="C502" s="212"/>
      <c r="D502" s="212" t="s">
        <v>8</v>
      </c>
      <c r="E502" s="212" t="e">
        <f t="shared" si="198"/>
        <v>#DIV/0!</v>
      </c>
      <c r="F502" s="412"/>
      <c r="G502" s="412"/>
      <c r="H502" s="412"/>
      <c r="I502" s="412"/>
      <c r="J502" s="412"/>
      <c r="K502" s="412"/>
      <c r="L502" s="412"/>
      <c r="M502" s="412"/>
      <c r="N502" s="412"/>
      <c r="O502" s="413"/>
      <c r="P502" s="409" t="e">
        <f t="shared" si="208"/>
        <v>#DIV/0!</v>
      </c>
      <c r="Q502" s="409" t="e">
        <f t="shared" si="209"/>
        <v>#DIV/0!</v>
      </c>
      <c r="R502" s="410" t="e">
        <f t="shared" si="210"/>
        <v>#DIV/0!</v>
      </c>
      <c r="S502" s="414" t="e">
        <f t="shared" si="211"/>
        <v>#DIV/0!</v>
      </c>
      <c r="T502" s="408" t="e">
        <f t="shared" si="212"/>
        <v>#DIV/0!</v>
      </c>
      <c r="U502" s="408" t="e">
        <f t="shared" si="213"/>
        <v>#DIV/0!</v>
      </c>
      <c r="V502" s="85">
        <f t="shared" si="195"/>
        <v>44310</v>
      </c>
      <c r="W502" s="297" t="s">
        <v>8</v>
      </c>
      <c r="X502" s="272" t="e">
        <f t="shared" si="199"/>
        <v>#DIV/0!</v>
      </c>
      <c r="Y502" s="277"/>
      <c r="Z502" s="277"/>
      <c r="AA502" s="277"/>
      <c r="AB502" s="279"/>
      <c r="AC502" s="279"/>
      <c r="AD502" s="279"/>
      <c r="AE502" s="279"/>
      <c r="AF502" s="279"/>
      <c r="AG502" s="279"/>
      <c r="AH502" s="279"/>
      <c r="AI502" s="51"/>
      <c r="AJ502" s="51"/>
      <c r="AK502" s="51"/>
      <c r="AL502" s="51"/>
      <c r="AM502" s="170" t="e">
        <f t="shared" si="200"/>
        <v>#DIV/0!</v>
      </c>
      <c r="AN502" s="170" t="e">
        <f t="shared" si="201"/>
        <v>#DIV/0!</v>
      </c>
      <c r="AO502" s="280" t="e">
        <f t="shared" si="214"/>
        <v>#REF!</v>
      </c>
      <c r="AP502" s="281" t="e">
        <f t="shared" si="214"/>
        <v>#REF!</v>
      </c>
      <c r="AQ502" s="281" t="e">
        <f t="shared" si="202"/>
        <v>#REF!</v>
      </c>
      <c r="AR502" s="58">
        <f t="shared" si="196"/>
        <v>44310</v>
      </c>
      <c r="AS502" s="212" t="s">
        <v>329</v>
      </c>
      <c r="AT502" s="282"/>
      <c r="AU502" s="282"/>
      <c r="AV502" s="282"/>
      <c r="AW502" s="282"/>
      <c r="AX502" s="282"/>
      <c r="AY502" s="282"/>
      <c r="AZ502" s="282"/>
      <c r="BA502" s="282"/>
      <c r="BB502" s="282"/>
      <c r="BC502" s="282"/>
      <c r="BD502" s="282"/>
      <c r="BE502" s="282" t="e">
        <f t="shared" si="203"/>
        <v>#DIV/0!</v>
      </c>
      <c r="BF502" s="282" t="e">
        <f t="shared" si="204"/>
        <v>#DIV/0!</v>
      </c>
      <c r="BG502" s="14" t="e">
        <f t="shared" si="205"/>
        <v>#DIV/0!</v>
      </c>
      <c r="BH502" s="14" t="e">
        <f t="shared" si="206"/>
        <v>#DIV/0!</v>
      </c>
    </row>
    <row r="503" spans="1:60" ht="16" hidden="1" x14ac:dyDescent="0.2">
      <c r="A503" s="85">
        <v>44311</v>
      </c>
      <c r="B503" s="85"/>
      <c r="C503" s="212"/>
      <c r="D503" s="212" t="s">
        <v>8</v>
      </c>
      <c r="E503" s="212" t="e">
        <f t="shared" si="198"/>
        <v>#DIV/0!</v>
      </c>
      <c r="F503" s="412"/>
      <c r="G503" s="412"/>
      <c r="H503" s="412"/>
      <c r="I503" s="412"/>
      <c r="J503" s="412"/>
      <c r="K503" s="412"/>
      <c r="L503" s="412"/>
      <c r="M503" s="412"/>
      <c r="N503" s="412"/>
      <c r="O503" s="413"/>
      <c r="P503" s="409" t="e">
        <f t="shared" si="208"/>
        <v>#DIV/0!</v>
      </c>
      <c r="Q503" s="409" t="e">
        <f t="shared" si="209"/>
        <v>#DIV/0!</v>
      </c>
      <c r="R503" s="410" t="e">
        <f t="shared" si="210"/>
        <v>#DIV/0!</v>
      </c>
      <c r="S503" s="414" t="e">
        <f t="shared" si="211"/>
        <v>#DIV/0!</v>
      </c>
      <c r="T503" s="408" t="e">
        <f t="shared" si="212"/>
        <v>#DIV/0!</v>
      </c>
      <c r="U503" s="408" t="e">
        <f t="shared" si="213"/>
        <v>#DIV/0!</v>
      </c>
      <c r="V503" s="85">
        <f t="shared" si="195"/>
        <v>44311</v>
      </c>
      <c r="W503" s="298" t="s">
        <v>8</v>
      </c>
      <c r="X503" s="272" t="e">
        <f t="shared" si="199"/>
        <v>#DIV/0!</v>
      </c>
      <c r="Y503" s="277"/>
      <c r="Z503" s="277"/>
      <c r="AA503" s="277"/>
      <c r="AB503" s="279"/>
      <c r="AC503" s="279"/>
      <c r="AD503" s="279"/>
      <c r="AE503" s="279"/>
      <c r="AF503" s="279"/>
      <c r="AG503" s="279"/>
      <c r="AH503" s="279"/>
      <c r="AI503" s="51"/>
      <c r="AJ503" s="51"/>
      <c r="AK503" s="51"/>
      <c r="AL503" s="51"/>
      <c r="AM503" s="170" t="e">
        <f t="shared" si="200"/>
        <v>#DIV/0!</v>
      </c>
      <c r="AN503" s="170" t="e">
        <f t="shared" si="201"/>
        <v>#DIV/0!</v>
      </c>
      <c r="AO503" s="280" t="e">
        <f t="shared" si="214"/>
        <v>#REF!</v>
      </c>
      <c r="AP503" s="281" t="e">
        <f t="shared" si="214"/>
        <v>#REF!</v>
      </c>
      <c r="AQ503" s="281" t="e">
        <f t="shared" si="202"/>
        <v>#REF!</v>
      </c>
      <c r="AR503" s="58">
        <f t="shared" si="196"/>
        <v>44311</v>
      </c>
      <c r="AS503" s="212" t="s">
        <v>330</v>
      </c>
      <c r="AT503" s="282"/>
      <c r="AU503" s="282"/>
      <c r="AV503" s="282"/>
      <c r="AW503" s="282"/>
      <c r="AX503" s="282"/>
      <c r="AY503" s="282"/>
      <c r="AZ503" s="282"/>
      <c r="BA503" s="282"/>
      <c r="BB503" s="282"/>
      <c r="BC503" s="282"/>
      <c r="BD503" s="282"/>
      <c r="BE503" s="282" t="e">
        <f t="shared" si="203"/>
        <v>#DIV/0!</v>
      </c>
      <c r="BF503" s="282" t="e">
        <f t="shared" si="204"/>
        <v>#DIV/0!</v>
      </c>
      <c r="BG503" s="14" t="e">
        <f t="shared" si="205"/>
        <v>#DIV/0!</v>
      </c>
      <c r="BH503" s="14" t="e">
        <f t="shared" si="206"/>
        <v>#DIV/0!</v>
      </c>
    </row>
    <row r="504" spans="1:60" ht="16" hidden="1" x14ac:dyDescent="0.2">
      <c r="A504" s="85">
        <v>44312</v>
      </c>
      <c r="B504" s="85"/>
      <c r="C504" s="212"/>
      <c r="D504" s="212" t="s">
        <v>8</v>
      </c>
      <c r="E504" s="212" t="e">
        <f t="shared" si="198"/>
        <v>#DIV/0!</v>
      </c>
      <c r="F504" s="412"/>
      <c r="G504" s="412"/>
      <c r="H504" s="412"/>
      <c r="I504" s="412"/>
      <c r="J504" s="412"/>
      <c r="K504" s="412"/>
      <c r="L504" s="412"/>
      <c r="M504" s="412"/>
      <c r="N504" s="412"/>
      <c r="O504" s="413"/>
      <c r="P504" s="409" t="e">
        <f t="shared" si="208"/>
        <v>#DIV/0!</v>
      </c>
      <c r="Q504" s="409" t="e">
        <f t="shared" si="209"/>
        <v>#DIV/0!</v>
      </c>
      <c r="R504" s="410" t="e">
        <f t="shared" si="210"/>
        <v>#DIV/0!</v>
      </c>
      <c r="S504" s="414" t="e">
        <f t="shared" si="211"/>
        <v>#DIV/0!</v>
      </c>
      <c r="T504" s="408" t="e">
        <f t="shared" si="212"/>
        <v>#DIV/0!</v>
      </c>
      <c r="U504" s="408" t="e">
        <f t="shared" si="213"/>
        <v>#DIV/0!</v>
      </c>
      <c r="V504" s="85">
        <f t="shared" si="195"/>
        <v>44312</v>
      </c>
      <c r="W504" s="297" t="s">
        <v>8</v>
      </c>
      <c r="X504" s="272" t="e">
        <f t="shared" si="199"/>
        <v>#DIV/0!</v>
      </c>
      <c r="Y504" s="277"/>
      <c r="Z504" s="277"/>
      <c r="AA504" s="277"/>
      <c r="AB504" s="279"/>
      <c r="AC504" s="279"/>
      <c r="AD504" s="279"/>
      <c r="AE504" s="279"/>
      <c r="AF504" s="279"/>
      <c r="AG504" s="279"/>
      <c r="AH504" s="279"/>
      <c r="AI504" s="51"/>
      <c r="AJ504" s="51"/>
      <c r="AK504" s="51"/>
      <c r="AL504" s="51"/>
      <c r="AM504" s="170" t="e">
        <f t="shared" si="200"/>
        <v>#DIV/0!</v>
      </c>
      <c r="AN504" s="170" t="e">
        <f t="shared" si="201"/>
        <v>#DIV/0!</v>
      </c>
      <c r="AO504" s="280" t="e">
        <f t="shared" si="214"/>
        <v>#REF!</v>
      </c>
      <c r="AP504" s="281" t="e">
        <f t="shared" si="214"/>
        <v>#REF!</v>
      </c>
      <c r="AQ504" s="281" t="e">
        <f t="shared" si="202"/>
        <v>#REF!</v>
      </c>
      <c r="AR504" s="58">
        <f t="shared" si="196"/>
        <v>44312</v>
      </c>
      <c r="AS504" s="212" t="s">
        <v>331</v>
      </c>
      <c r="AT504" s="282"/>
      <c r="AU504" s="282"/>
      <c r="AV504" s="282"/>
      <c r="AW504" s="282"/>
      <c r="AX504" s="282"/>
      <c r="AY504" s="282"/>
      <c r="AZ504" s="282"/>
      <c r="BA504" s="282"/>
      <c r="BB504" s="282"/>
      <c r="BC504" s="282"/>
      <c r="BD504" s="282"/>
      <c r="BE504" s="282" t="e">
        <f t="shared" si="203"/>
        <v>#DIV/0!</v>
      </c>
      <c r="BF504" s="282" t="e">
        <f t="shared" si="204"/>
        <v>#DIV/0!</v>
      </c>
      <c r="BG504" s="14" t="e">
        <f t="shared" si="205"/>
        <v>#DIV/0!</v>
      </c>
      <c r="BH504" s="14" t="e">
        <f t="shared" si="206"/>
        <v>#DIV/0!</v>
      </c>
    </row>
    <row r="505" spans="1:60" ht="16" hidden="1" x14ac:dyDescent="0.2">
      <c r="A505" s="85">
        <v>44313</v>
      </c>
      <c r="B505" s="85"/>
      <c r="C505" s="212"/>
      <c r="D505" s="212" t="s">
        <v>8</v>
      </c>
      <c r="E505" s="212" t="e">
        <f t="shared" si="198"/>
        <v>#DIV/0!</v>
      </c>
      <c r="F505" s="412"/>
      <c r="G505" s="412"/>
      <c r="H505" s="412"/>
      <c r="I505" s="412"/>
      <c r="J505" s="412"/>
      <c r="K505" s="412"/>
      <c r="L505" s="412"/>
      <c r="M505" s="412"/>
      <c r="N505" s="412"/>
      <c r="O505" s="413"/>
      <c r="P505" s="409" t="e">
        <f t="shared" si="208"/>
        <v>#DIV/0!</v>
      </c>
      <c r="Q505" s="409" t="e">
        <f t="shared" si="209"/>
        <v>#DIV/0!</v>
      </c>
      <c r="R505" s="410" t="e">
        <f t="shared" si="210"/>
        <v>#DIV/0!</v>
      </c>
      <c r="S505" s="414" t="e">
        <f t="shared" si="211"/>
        <v>#DIV/0!</v>
      </c>
      <c r="T505" s="408" t="e">
        <f t="shared" si="212"/>
        <v>#DIV/0!</v>
      </c>
      <c r="U505" s="408" t="e">
        <f t="shared" si="213"/>
        <v>#DIV/0!</v>
      </c>
      <c r="V505" s="85">
        <f t="shared" si="195"/>
        <v>44313</v>
      </c>
      <c r="W505" s="298" t="s">
        <v>8</v>
      </c>
      <c r="X505" s="272" t="e">
        <f t="shared" si="199"/>
        <v>#DIV/0!</v>
      </c>
      <c r="Y505" s="277"/>
      <c r="Z505" s="277"/>
      <c r="AA505" s="277"/>
      <c r="AB505" s="279"/>
      <c r="AC505" s="279"/>
      <c r="AD505" s="279"/>
      <c r="AE505" s="279"/>
      <c r="AF505" s="279"/>
      <c r="AG505" s="279"/>
      <c r="AH505" s="279"/>
      <c r="AI505" s="51"/>
      <c r="AJ505" s="51"/>
      <c r="AK505" s="51"/>
      <c r="AL505" s="51"/>
      <c r="AM505" s="170" t="e">
        <f t="shared" si="200"/>
        <v>#DIV/0!</v>
      </c>
      <c r="AN505" s="170" t="e">
        <f t="shared" si="201"/>
        <v>#DIV/0!</v>
      </c>
      <c r="AO505" s="280" t="e">
        <f t="shared" si="214"/>
        <v>#REF!</v>
      </c>
      <c r="AP505" s="281" t="e">
        <f t="shared" si="214"/>
        <v>#REF!</v>
      </c>
      <c r="AQ505" s="281" t="e">
        <f t="shared" si="202"/>
        <v>#REF!</v>
      </c>
      <c r="AR505" s="58">
        <f t="shared" si="196"/>
        <v>44313</v>
      </c>
      <c r="AS505" s="212" t="s">
        <v>332</v>
      </c>
      <c r="AT505" s="282"/>
      <c r="AU505" s="282"/>
      <c r="AV505" s="282"/>
      <c r="AW505" s="282"/>
      <c r="AX505" s="282"/>
      <c r="AY505" s="282"/>
      <c r="AZ505" s="282"/>
      <c r="BA505" s="282"/>
      <c r="BB505" s="282"/>
      <c r="BC505" s="282"/>
      <c r="BD505" s="282"/>
      <c r="BE505" s="282" t="e">
        <f t="shared" si="203"/>
        <v>#DIV/0!</v>
      </c>
      <c r="BF505" s="282" t="e">
        <f t="shared" si="204"/>
        <v>#DIV/0!</v>
      </c>
      <c r="BG505" s="14" t="e">
        <f t="shared" si="205"/>
        <v>#DIV/0!</v>
      </c>
      <c r="BH505" s="14" t="e">
        <f t="shared" si="206"/>
        <v>#DIV/0!</v>
      </c>
    </row>
    <row r="506" spans="1:60" ht="16" hidden="1" x14ac:dyDescent="0.2">
      <c r="A506" s="85">
        <v>44314</v>
      </c>
      <c r="B506" s="85"/>
      <c r="C506" s="212"/>
      <c r="D506" s="212" t="s">
        <v>8</v>
      </c>
      <c r="E506" s="212" t="e">
        <f t="shared" si="198"/>
        <v>#DIV/0!</v>
      </c>
      <c r="F506" s="412"/>
      <c r="G506" s="412"/>
      <c r="H506" s="412"/>
      <c r="I506" s="412"/>
      <c r="J506" s="412"/>
      <c r="K506" s="412"/>
      <c r="L506" s="412"/>
      <c r="M506" s="412"/>
      <c r="N506" s="412"/>
      <c r="O506" s="413"/>
      <c r="P506" s="409" t="e">
        <f t="shared" si="208"/>
        <v>#DIV/0!</v>
      </c>
      <c r="Q506" s="409" t="e">
        <f t="shared" si="209"/>
        <v>#DIV/0!</v>
      </c>
      <c r="R506" s="410" t="e">
        <f t="shared" si="210"/>
        <v>#DIV/0!</v>
      </c>
      <c r="S506" s="414" t="e">
        <f t="shared" si="211"/>
        <v>#DIV/0!</v>
      </c>
      <c r="T506" s="408" t="e">
        <f t="shared" si="212"/>
        <v>#DIV/0!</v>
      </c>
      <c r="U506" s="408" t="e">
        <f t="shared" si="213"/>
        <v>#DIV/0!</v>
      </c>
      <c r="V506" s="85">
        <f t="shared" si="195"/>
        <v>44314</v>
      </c>
      <c r="W506" s="297" t="s">
        <v>8</v>
      </c>
      <c r="X506" s="272" t="e">
        <f t="shared" si="199"/>
        <v>#DIV/0!</v>
      </c>
      <c r="Y506" s="277"/>
      <c r="Z506" s="277"/>
      <c r="AA506" s="277"/>
      <c r="AB506" s="279"/>
      <c r="AC506" s="279"/>
      <c r="AD506" s="279"/>
      <c r="AE506" s="279"/>
      <c r="AF506" s="279"/>
      <c r="AG506" s="279"/>
      <c r="AH506" s="279"/>
      <c r="AI506" s="51"/>
      <c r="AJ506" s="51"/>
      <c r="AK506" s="51"/>
      <c r="AL506" s="51"/>
      <c r="AM506" s="170" t="e">
        <f t="shared" si="200"/>
        <v>#DIV/0!</v>
      </c>
      <c r="AN506" s="170" t="e">
        <f t="shared" si="201"/>
        <v>#DIV/0!</v>
      </c>
      <c r="AO506" s="280" t="e">
        <f t="shared" si="214"/>
        <v>#REF!</v>
      </c>
      <c r="AP506" s="281" t="e">
        <f t="shared" si="214"/>
        <v>#REF!</v>
      </c>
      <c r="AQ506" s="281" t="e">
        <f t="shared" si="202"/>
        <v>#REF!</v>
      </c>
      <c r="AR506" s="58">
        <f t="shared" si="196"/>
        <v>44314</v>
      </c>
      <c r="AS506" s="212" t="s">
        <v>333</v>
      </c>
      <c r="AT506" s="282"/>
      <c r="AU506" s="282"/>
      <c r="AV506" s="282"/>
      <c r="AW506" s="282"/>
      <c r="AX506" s="282"/>
      <c r="AY506" s="282"/>
      <c r="AZ506" s="282"/>
      <c r="BA506" s="282"/>
      <c r="BB506" s="282"/>
      <c r="BC506" s="282"/>
      <c r="BD506" s="282"/>
      <c r="BE506" s="282" t="e">
        <f t="shared" si="203"/>
        <v>#DIV/0!</v>
      </c>
      <c r="BF506" s="282" t="e">
        <f t="shared" si="204"/>
        <v>#DIV/0!</v>
      </c>
      <c r="BG506" s="14" t="e">
        <f t="shared" si="205"/>
        <v>#DIV/0!</v>
      </c>
      <c r="BH506" s="14" t="e">
        <f t="shared" si="206"/>
        <v>#DIV/0!</v>
      </c>
    </row>
    <row r="507" spans="1:60" ht="16" hidden="1" x14ac:dyDescent="0.2">
      <c r="A507" s="85">
        <v>44315</v>
      </c>
      <c r="B507" s="85"/>
      <c r="C507" s="212"/>
      <c r="D507" s="212" t="s">
        <v>8</v>
      </c>
      <c r="E507" s="212" t="e">
        <f t="shared" si="198"/>
        <v>#DIV/0!</v>
      </c>
      <c r="F507" s="412"/>
      <c r="G507" s="412"/>
      <c r="H507" s="412"/>
      <c r="I507" s="412"/>
      <c r="J507" s="412"/>
      <c r="K507" s="412"/>
      <c r="L507" s="412"/>
      <c r="M507" s="412"/>
      <c r="N507" s="412"/>
      <c r="O507" s="413"/>
      <c r="P507" s="409" t="e">
        <f t="shared" si="208"/>
        <v>#DIV/0!</v>
      </c>
      <c r="Q507" s="409" t="e">
        <f t="shared" si="209"/>
        <v>#DIV/0!</v>
      </c>
      <c r="R507" s="410" t="e">
        <f t="shared" si="210"/>
        <v>#DIV/0!</v>
      </c>
      <c r="S507" s="414" t="e">
        <f t="shared" si="211"/>
        <v>#DIV/0!</v>
      </c>
      <c r="T507" s="408" t="e">
        <f t="shared" si="212"/>
        <v>#DIV/0!</v>
      </c>
      <c r="U507" s="408" t="e">
        <f t="shared" si="213"/>
        <v>#DIV/0!</v>
      </c>
      <c r="V507" s="85">
        <f t="shared" si="195"/>
        <v>44315</v>
      </c>
      <c r="W507" s="297" t="s">
        <v>8</v>
      </c>
      <c r="X507" s="272" t="e">
        <f t="shared" si="199"/>
        <v>#DIV/0!</v>
      </c>
      <c r="Y507" s="277"/>
      <c r="Z507" s="277"/>
      <c r="AA507" s="277"/>
      <c r="AB507" s="279"/>
      <c r="AC507" s="279"/>
      <c r="AD507" s="279"/>
      <c r="AE507" s="279"/>
      <c r="AF507" s="279"/>
      <c r="AG507" s="279"/>
      <c r="AH507" s="279"/>
      <c r="AI507" s="51"/>
      <c r="AJ507" s="51"/>
      <c r="AK507" s="51"/>
      <c r="AL507" s="51"/>
      <c r="AM507" s="170" t="e">
        <f t="shared" si="200"/>
        <v>#DIV/0!</v>
      </c>
      <c r="AN507" s="170" t="e">
        <f t="shared" si="201"/>
        <v>#DIV/0!</v>
      </c>
      <c r="AO507" s="280" t="e">
        <f t="shared" si="214"/>
        <v>#REF!</v>
      </c>
      <c r="AP507" s="281" t="e">
        <f t="shared" si="214"/>
        <v>#REF!</v>
      </c>
      <c r="AQ507" s="281" t="e">
        <f t="shared" si="202"/>
        <v>#REF!</v>
      </c>
      <c r="AR507" s="58">
        <f t="shared" si="196"/>
        <v>44315</v>
      </c>
      <c r="AS507" s="212" t="s">
        <v>334</v>
      </c>
      <c r="AT507" s="282"/>
      <c r="AU507" s="282"/>
      <c r="AV507" s="282"/>
      <c r="AW507" s="282"/>
      <c r="AX507" s="282"/>
      <c r="AY507" s="282"/>
      <c r="AZ507" s="282"/>
      <c r="BA507" s="282"/>
      <c r="BB507" s="282"/>
      <c r="BC507" s="282"/>
      <c r="BD507" s="282"/>
      <c r="BE507" s="282" t="e">
        <f t="shared" si="203"/>
        <v>#DIV/0!</v>
      </c>
      <c r="BF507" s="282" t="e">
        <f t="shared" si="204"/>
        <v>#DIV/0!</v>
      </c>
      <c r="BG507" s="14" t="e">
        <f t="shared" si="205"/>
        <v>#DIV/0!</v>
      </c>
      <c r="BH507" s="14" t="e">
        <f t="shared" si="206"/>
        <v>#DIV/0!</v>
      </c>
    </row>
    <row r="508" spans="1:60" ht="16" hidden="1" x14ac:dyDescent="0.2">
      <c r="A508" s="85">
        <v>44316</v>
      </c>
      <c r="B508" s="85"/>
      <c r="C508" s="212"/>
      <c r="D508" s="212" t="s">
        <v>8</v>
      </c>
      <c r="E508" s="212" t="e">
        <f t="shared" si="198"/>
        <v>#DIV/0!</v>
      </c>
      <c r="F508" s="412"/>
      <c r="G508" s="412"/>
      <c r="H508" s="412"/>
      <c r="I508" s="412"/>
      <c r="J508" s="412"/>
      <c r="K508" s="412"/>
      <c r="L508" s="412"/>
      <c r="M508" s="412"/>
      <c r="N508" s="412"/>
      <c r="O508" s="413"/>
      <c r="P508" s="409" t="e">
        <f t="shared" si="208"/>
        <v>#DIV/0!</v>
      </c>
      <c r="Q508" s="409" t="e">
        <f t="shared" si="209"/>
        <v>#DIV/0!</v>
      </c>
      <c r="R508" s="410" t="e">
        <f t="shared" si="210"/>
        <v>#DIV/0!</v>
      </c>
      <c r="S508" s="414" t="e">
        <f t="shared" si="211"/>
        <v>#DIV/0!</v>
      </c>
      <c r="T508" s="408" t="e">
        <f t="shared" si="212"/>
        <v>#DIV/0!</v>
      </c>
      <c r="U508" s="408" t="e">
        <f t="shared" si="213"/>
        <v>#DIV/0!</v>
      </c>
      <c r="V508" s="85">
        <f t="shared" si="195"/>
        <v>44316</v>
      </c>
      <c r="W508" s="298" t="s">
        <v>8</v>
      </c>
      <c r="X508" s="272" t="e">
        <f t="shared" si="199"/>
        <v>#DIV/0!</v>
      </c>
      <c r="Y508" s="277"/>
      <c r="Z508" s="277"/>
      <c r="AA508" s="277"/>
      <c r="AB508" s="279"/>
      <c r="AC508" s="279"/>
      <c r="AD508" s="279"/>
      <c r="AE508" s="279"/>
      <c r="AF508" s="279"/>
      <c r="AG508" s="279"/>
      <c r="AH508" s="279"/>
      <c r="AI508" s="51"/>
      <c r="AJ508" s="51"/>
      <c r="AK508" s="51"/>
      <c r="AL508" s="51"/>
      <c r="AM508" s="170" t="e">
        <f t="shared" si="200"/>
        <v>#DIV/0!</v>
      </c>
      <c r="AN508" s="170" t="e">
        <f t="shared" si="201"/>
        <v>#DIV/0!</v>
      </c>
      <c r="AO508" s="280" t="e">
        <f t="shared" si="214"/>
        <v>#REF!</v>
      </c>
      <c r="AP508" s="281" t="e">
        <f t="shared" si="214"/>
        <v>#REF!</v>
      </c>
      <c r="AQ508" s="281" t="e">
        <f t="shared" si="202"/>
        <v>#REF!</v>
      </c>
      <c r="AR508" s="58">
        <f t="shared" si="196"/>
        <v>44316</v>
      </c>
      <c r="AS508" s="212" t="s">
        <v>335</v>
      </c>
      <c r="AT508" s="282"/>
      <c r="AU508" s="282"/>
      <c r="AV508" s="282"/>
      <c r="AW508" s="282"/>
      <c r="AX508" s="282"/>
      <c r="AY508" s="282"/>
      <c r="AZ508" s="282"/>
      <c r="BA508" s="282"/>
      <c r="BB508" s="282"/>
      <c r="BC508" s="282"/>
      <c r="BD508" s="282"/>
      <c r="BE508" s="282" t="e">
        <f t="shared" si="203"/>
        <v>#DIV/0!</v>
      </c>
      <c r="BF508" s="282" t="e">
        <f t="shared" si="204"/>
        <v>#DIV/0!</v>
      </c>
      <c r="BG508" s="14" t="e">
        <f t="shared" si="205"/>
        <v>#DIV/0!</v>
      </c>
      <c r="BH508" s="14" t="e">
        <f t="shared" si="206"/>
        <v>#DIV/0!</v>
      </c>
    </row>
    <row r="509" spans="1:60" ht="16" hidden="1" x14ac:dyDescent="0.2">
      <c r="A509" s="85">
        <v>44317</v>
      </c>
      <c r="B509" s="85"/>
      <c r="C509" s="212"/>
      <c r="D509" s="212" t="s">
        <v>8</v>
      </c>
      <c r="E509" s="212" t="e">
        <f t="shared" si="198"/>
        <v>#DIV/0!</v>
      </c>
      <c r="F509" s="412"/>
      <c r="G509" s="412"/>
      <c r="H509" s="412"/>
      <c r="I509" s="412"/>
      <c r="J509" s="412"/>
      <c r="K509" s="412"/>
      <c r="L509" s="412"/>
      <c r="M509" s="412"/>
      <c r="N509" s="412"/>
      <c r="O509" s="413"/>
      <c r="P509" s="409" t="e">
        <f t="shared" si="208"/>
        <v>#DIV/0!</v>
      </c>
      <c r="Q509" s="409" t="e">
        <f t="shared" si="209"/>
        <v>#DIV/0!</v>
      </c>
      <c r="R509" s="410" t="e">
        <f t="shared" si="210"/>
        <v>#DIV/0!</v>
      </c>
      <c r="S509" s="414" t="e">
        <f t="shared" si="211"/>
        <v>#DIV/0!</v>
      </c>
      <c r="T509" s="408" t="e">
        <f t="shared" si="212"/>
        <v>#DIV/0!</v>
      </c>
      <c r="U509" s="408" t="e">
        <f t="shared" si="213"/>
        <v>#DIV/0!</v>
      </c>
      <c r="V509" s="85">
        <f t="shared" si="195"/>
        <v>44317</v>
      </c>
      <c r="W509" s="297" t="s">
        <v>8</v>
      </c>
      <c r="X509" s="272" t="e">
        <f t="shared" si="199"/>
        <v>#DIV/0!</v>
      </c>
      <c r="Y509" s="277"/>
      <c r="Z509" s="277"/>
      <c r="AA509" s="277"/>
      <c r="AB509" s="279"/>
      <c r="AC509" s="279"/>
      <c r="AD509" s="279"/>
      <c r="AE509" s="279"/>
      <c r="AF509" s="279"/>
      <c r="AG509" s="279"/>
      <c r="AH509" s="279"/>
      <c r="AI509" s="51"/>
      <c r="AJ509" s="51"/>
      <c r="AK509" s="51"/>
      <c r="AL509" s="51"/>
      <c r="AM509" s="170" t="e">
        <f t="shared" si="200"/>
        <v>#DIV/0!</v>
      </c>
      <c r="AN509" s="170" t="e">
        <f t="shared" si="201"/>
        <v>#DIV/0!</v>
      </c>
      <c r="AO509" s="280" t="e">
        <f t="shared" ref="AO509:AP522" si="215">AO291</f>
        <v>#REF!</v>
      </c>
      <c r="AP509" s="281" t="e">
        <f t="shared" si="215"/>
        <v>#REF!</v>
      </c>
      <c r="AQ509" s="281" t="e">
        <f t="shared" si="202"/>
        <v>#REF!</v>
      </c>
      <c r="AR509" s="58">
        <f t="shared" si="196"/>
        <v>44317</v>
      </c>
      <c r="AS509" s="212" t="s">
        <v>336</v>
      </c>
      <c r="AT509" s="282"/>
      <c r="AU509" s="282"/>
      <c r="AV509" s="282"/>
      <c r="AW509" s="282"/>
      <c r="AX509" s="282"/>
      <c r="AY509" s="282"/>
      <c r="AZ509" s="282"/>
      <c r="BA509" s="282"/>
      <c r="BB509" s="282"/>
      <c r="BC509" s="282"/>
      <c r="BD509" s="282"/>
      <c r="BE509" s="282" t="e">
        <f t="shared" si="203"/>
        <v>#DIV/0!</v>
      </c>
      <c r="BF509" s="282" t="e">
        <f t="shared" si="204"/>
        <v>#DIV/0!</v>
      </c>
      <c r="BG509" s="14" t="e">
        <f t="shared" si="205"/>
        <v>#DIV/0!</v>
      </c>
      <c r="BH509" s="14" t="e">
        <f t="shared" si="206"/>
        <v>#DIV/0!</v>
      </c>
    </row>
    <row r="510" spans="1:60" ht="16" hidden="1" x14ac:dyDescent="0.2">
      <c r="A510" s="85">
        <v>44318</v>
      </c>
      <c r="B510" s="85"/>
      <c r="C510" s="212"/>
      <c r="D510" s="212" t="s">
        <v>8</v>
      </c>
      <c r="E510" s="212" t="e">
        <f t="shared" si="198"/>
        <v>#DIV/0!</v>
      </c>
      <c r="F510" s="412"/>
      <c r="G510" s="412"/>
      <c r="H510" s="412"/>
      <c r="I510" s="412"/>
      <c r="J510" s="412"/>
      <c r="K510" s="412"/>
      <c r="L510" s="412"/>
      <c r="M510" s="412"/>
      <c r="N510" s="412"/>
      <c r="O510" s="413"/>
      <c r="P510" s="409" t="e">
        <f t="shared" si="208"/>
        <v>#DIV/0!</v>
      </c>
      <c r="Q510" s="409" t="e">
        <f t="shared" si="209"/>
        <v>#DIV/0!</v>
      </c>
      <c r="R510" s="410" t="e">
        <f t="shared" si="210"/>
        <v>#DIV/0!</v>
      </c>
      <c r="S510" s="414" t="e">
        <f t="shared" si="211"/>
        <v>#DIV/0!</v>
      </c>
      <c r="T510" s="408" t="e">
        <f t="shared" si="212"/>
        <v>#DIV/0!</v>
      </c>
      <c r="U510" s="408" t="e">
        <f t="shared" si="213"/>
        <v>#DIV/0!</v>
      </c>
      <c r="V510" s="85">
        <f t="shared" ref="V510:V522" si="216">A510</f>
        <v>44318</v>
      </c>
      <c r="W510" s="298" t="s">
        <v>8</v>
      </c>
      <c r="X510" s="272" t="e">
        <f t="shared" si="199"/>
        <v>#DIV/0!</v>
      </c>
      <c r="Y510" s="277"/>
      <c r="Z510" s="277"/>
      <c r="AA510" s="277"/>
      <c r="AB510" s="279"/>
      <c r="AC510" s="279"/>
      <c r="AD510" s="279"/>
      <c r="AE510" s="279"/>
      <c r="AF510" s="279"/>
      <c r="AG510" s="279"/>
      <c r="AH510" s="279"/>
      <c r="AI510" s="51"/>
      <c r="AJ510" s="51"/>
      <c r="AK510" s="51"/>
      <c r="AL510" s="51"/>
      <c r="AM510" s="170" t="e">
        <f t="shared" si="200"/>
        <v>#DIV/0!</v>
      </c>
      <c r="AN510" s="170" t="e">
        <f t="shared" si="201"/>
        <v>#DIV/0!</v>
      </c>
      <c r="AO510" s="280" t="e">
        <f t="shared" si="215"/>
        <v>#REF!</v>
      </c>
      <c r="AP510" s="281" t="e">
        <f t="shared" si="215"/>
        <v>#REF!</v>
      </c>
      <c r="AQ510" s="281" t="e">
        <f t="shared" si="202"/>
        <v>#REF!</v>
      </c>
      <c r="AR510" s="58">
        <f t="shared" ref="AR510:AR522" si="217">A510</f>
        <v>44318</v>
      </c>
      <c r="AS510" s="212" t="s">
        <v>337</v>
      </c>
      <c r="AT510" s="282"/>
      <c r="AU510" s="282"/>
      <c r="AV510" s="282"/>
      <c r="AW510" s="282"/>
      <c r="AX510" s="282"/>
      <c r="AY510" s="282"/>
      <c r="AZ510" s="282"/>
      <c r="BA510" s="282"/>
      <c r="BB510" s="282"/>
      <c r="BC510" s="282"/>
      <c r="BD510" s="282"/>
      <c r="BE510" s="282" t="e">
        <f t="shared" si="203"/>
        <v>#DIV/0!</v>
      </c>
      <c r="BF510" s="282" t="e">
        <f t="shared" si="204"/>
        <v>#DIV/0!</v>
      </c>
      <c r="BG510" s="14" t="e">
        <f t="shared" si="205"/>
        <v>#DIV/0!</v>
      </c>
      <c r="BH510" s="14" t="e">
        <f t="shared" si="206"/>
        <v>#DIV/0!</v>
      </c>
    </row>
    <row r="511" spans="1:60" ht="16" hidden="1" x14ac:dyDescent="0.2">
      <c r="A511" s="85">
        <v>44319</v>
      </c>
      <c r="B511" s="85"/>
      <c r="C511" s="212"/>
      <c r="D511" s="212" t="s">
        <v>8</v>
      </c>
      <c r="E511" s="212" t="e">
        <f t="shared" si="198"/>
        <v>#DIV/0!</v>
      </c>
      <c r="F511" s="412"/>
      <c r="G511" s="412"/>
      <c r="H511" s="412"/>
      <c r="I511" s="412"/>
      <c r="J511" s="412"/>
      <c r="K511" s="412"/>
      <c r="L511" s="412"/>
      <c r="M511" s="412"/>
      <c r="N511" s="412"/>
      <c r="O511" s="413"/>
      <c r="P511" s="409" t="e">
        <f t="shared" si="208"/>
        <v>#DIV/0!</v>
      </c>
      <c r="Q511" s="409" t="e">
        <f t="shared" si="209"/>
        <v>#DIV/0!</v>
      </c>
      <c r="R511" s="410" t="e">
        <f t="shared" si="210"/>
        <v>#DIV/0!</v>
      </c>
      <c r="S511" s="414" t="e">
        <f t="shared" si="211"/>
        <v>#DIV/0!</v>
      </c>
      <c r="T511" s="408" t="e">
        <f t="shared" si="212"/>
        <v>#DIV/0!</v>
      </c>
      <c r="U511" s="408" t="e">
        <f t="shared" si="213"/>
        <v>#DIV/0!</v>
      </c>
      <c r="V511" s="85">
        <f t="shared" si="216"/>
        <v>44319</v>
      </c>
      <c r="W511" s="297" t="s">
        <v>8</v>
      </c>
      <c r="X511" s="272" t="e">
        <f t="shared" si="199"/>
        <v>#DIV/0!</v>
      </c>
      <c r="Y511" s="277"/>
      <c r="Z511" s="277"/>
      <c r="AA511" s="277"/>
      <c r="AB511" s="279"/>
      <c r="AC511" s="279"/>
      <c r="AD511" s="279"/>
      <c r="AE511" s="279"/>
      <c r="AF511" s="279"/>
      <c r="AG511" s="279"/>
      <c r="AH511" s="279"/>
      <c r="AI511" s="51"/>
      <c r="AJ511" s="51"/>
      <c r="AK511" s="51"/>
      <c r="AL511" s="51"/>
      <c r="AM511" s="170" t="e">
        <f t="shared" si="200"/>
        <v>#DIV/0!</v>
      </c>
      <c r="AN511" s="170" t="e">
        <f t="shared" si="201"/>
        <v>#DIV/0!</v>
      </c>
      <c r="AO511" s="280" t="e">
        <f t="shared" si="215"/>
        <v>#REF!</v>
      </c>
      <c r="AP511" s="281" t="e">
        <f t="shared" si="215"/>
        <v>#REF!</v>
      </c>
      <c r="AQ511" s="281" t="e">
        <f t="shared" si="202"/>
        <v>#REF!</v>
      </c>
      <c r="AR511" s="58">
        <f t="shared" si="217"/>
        <v>44319</v>
      </c>
      <c r="AS511" s="212" t="s">
        <v>338</v>
      </c>
      <c r="AT511" s="282"/>
      <c r="AU511" s="282"/>
      <c r="AV511" s="282"/>
      <c r="AW511" s="282"/>
      <c r="AX511" s="282"/>
      <c r="AY511" s="282"/>
      <c r="AZ511" s="282"/>
      <c r="BA511" s="282"/>
      <c r="BB511" s="282"/>
      <c r="BC511" s="282"/>
      <c r="BD511" s="282"/>
      <c r="BE511" s="282" t="e">
        <f t="shared" si="203"/>
        <v>#DIV/0!</v>
      </c>
      <c r="BF511" s="282" t="e">
        <f t="shared" si="204"/>
        <v>#DIV/0!</v>
      </c>
      <c r="BG511" s="14" t="e">
        <f t="shared" si="205"/>
        <v>#DIV/0!</v>
      </c>
      <c r="BH511" s="14" t="e">
        <f t="shared" si="206"/>
        <v>#DIV/0!</v>
      </c>
    </row>
    <row r="512" spans="1:60" ht="16" hidden="1" x14ac:dyDescent="0.2">
      <c r="A512" s="85">
        <v>44320</v>
      </c>
      <c r="B512" s="85"/>
      <c r="C512" s="212"/>
      <c r="D512" s="212" t="s">
        <v>8</v>
      </c>
      <c r="E512" s="212" t="e">
        <f t="shared" si="198"/>
        <v>#DIV/0!</v>
      </c>
      <c r="F512" s="412"/>
      <c r="G512" s="412"/>
      <c r="H512" s="412"/>
      <c r="I512" s="412"/>
      <c r="J512" s="412"/>
      <c r="K512" s="412"/>
      <c r="L512" s="412"/>
      <c r="M512" s="412"/>
      <c r="N512" s="412"/>
      <c r="O512" s="413"/>
      <c r="P512" s="409" t="e">
        <f t="shared" si="208"/>
        <v>#DIV/0!</v>
      </c>
      <c r="Q512" s="409" t="e">
        <f t="shared" si="209"/>
        <v>#DIV/0!</v>
      </c>
      <c r="R512" s="410" t="e">
        <f t="shared" si="210"/>
        <v>#DIV/0!</v>
      </c>
      <c r="S512" s="414" t="e">
        <f t="shared" si="211"/>
        <v>#DIV/0!</v>
      </c>
      <c r="T512" s="408" t="e">
        <f t="shared" si="212"/>
        <v>#DIV/0!</v>
      </c>
      <c r="U512" s="408" t="e">
        <f t="shared" si="213"/>
        <v>#DIV/0!</v>
      </c>
      <c r="V512" s="85">
        <f t="shared" si="216"/>
        <v>44320</v>
      </c>
      <c r="W512" s="297" t="s">
        <v>8</v>
      </c>
      <c r="X512" s="272" t="e">
        <f t="shared" si="199"/>
        <v>#DIV/0!</v>
      </c>
      <c r="Y512" s="277"/>
      <c r="Z512" s="277"/>
      <c r="AA512" s="277"/>
      <c r="AB512" s="279"/>
      <c r="AC512" s="279"/>
      <c r="AD512" s="279"/>
      <c r="AE512" s="279"/>
      <c r="AF512" s="279"/>
      <c r="AG512" s="279"/>
      <c r="AH512" s="279"/>
      <c r="AI512" s="51"/>
      <c r="AJ512" s="51"/>
      <c r="AK512" s="51"/>
      <c r="AL512" s="51"/>
      <c r="AM512" s="170" t="e">
        <f t="shared" si="200"/>
        <v>#DIV/0!</v>
      </c>
      <c r="AN512" s="170" t="e">
        <f t="shared" si="201"/>
        <v>#DIV/0!</v>
      </c>
      <c r="AO512" s="280" t="e">
        <f t="shared" si="215"/>
        <v>#REF!</v>
      </c>
      <c r="AP512" s="281" t="e">
        <f t="shared" si="215"/>
        <v>#REF!</v>
      </c>
      <c r="AQ512" s="281" t="e">
        <f t="shared" si="202"/>
        <v>#REF!</v>
      </c>
      <c r="AR512" s="58">
        <f t="shared" si="217"/>
        <v>44320</v>
      </c>
      <c r="AS512" s="212" t="s">
        <v>339</v>
      </c>
      <c r="AT512" s="282"/>
      <c r="AU512" s="282"/>
      <c r="AV512" s="282"/>
      <c r="AW512" s="282"/>
      <c r="AX512" s="282"/>
      <c r="AY512" s="282"/>
      <c r="AZ512" s="282"/>
      <c r="BA512" s="282"/>
      <c r="BB512" s="282"/>
      <c r="BC512" s="282"/>
      <c r="BD512" s="282"/>
      <c r="BE512" s="282" t="e">
        <f t="shared" si="203"/>
        <v>#DIV/0!</v>
      </c>
      <c r="BF512" s="282" t="e">
        <f t="shared" si="204"/>
        <v>#DIV/0!</v>
      </c>
      <c r="BG512" s="14" t="e">
        <f t="shared" si="205"/>
        <v>#DIV/0!</v>
      </c>
      <c r="BH512" s="14" t="e">
        <f t="shared" si="206"/>
        <v>#DIV/0!</v>
      </c>
    </row>
    <row r="513" spans="1:77" ht="16" hidden="1" x14ac:dyDescent="0.2">
      <c r="A513" s="85">
        <v>44321</v>
      </c>
      <c r="B513" s="85"/>
      <c r="C513" s="212"/>
      <c r="D513" s="212" t="s">
        <v>8</v>
      </c>
      <c r="E513" s="212" t="e">
        <f t="shared" si="198"/>
        <v>#DIV/0!</v>
      </c>
      <c r="F513" s="412"/>
      <c r="G513" s="412"/>
      <c r="H513" s="412"/>
      <c r="I513" s="412"/>
      <c r="J513" s="412"/>
      <c r="K513" s="412"/>
      <c r="L513" s="412"/>
      <c r="M513" s="412"/>
      <c r="N513" s="412"/>
      <c r="O513" s="413"/>
      <c r="P513" s="409" t="e">
        <f t="shared" si="208"/>
        <v>#DIV/0!</v>
      </c>
      <c r="Q513" s="409" t="e">
        <f t="shared" si="209"/>
        <v>#DIV/0!</v>
      </c>
      <c r="R513" s="410" t="e">
        <f t="shared" si="210"/>
        <v>#DIV/0!</v>
      </c>
      <c r="S513" s="414" t="e">
        <f t="shared" si="211"/>
        <v>#DIV/0!</v>
      </c>
      <c r="T513" s="408" t="e">
        <f t="shared" si="212"/>
        <v>#DIV/0!</v>
      </c>
      <c r="U513" s="408" t="e">
        <f t="shared" si="213"/>
        <v>#DIV/0!</v>
      </c>
      <c r="V513" s="85">
        <f t="shared" si="216"/>
        <v>44321</v>
      </c>
      <c r="W513" s="298" t="s">
        <v>8</v>
      </c>
      <c r="X513" s="272" t="e">
        <f t="shared" si="199"/>
        <v>#DIV/0!</v>
      </c>
      <c r="Y513" s="277"/>
      <c r="Z513" s="277"/>
      <c r="AA513" s="277"/>
      <c r="AB513" s="279"/>
      <c r="AC513" s="279"/>
      <c r="AD513" s="279"/>
      <c r="AE513" s="279"/>
      <c r="AF513" s="279"/>
      <c r="AG513" s="279"/>
      <c r="AH513" s="279"/>
      <c r="AI513" s="51"/>
      <c r="AJ513" s="51"/>
      <c r="AK513" s="51"/>
      <c r="AL513" s="51"/>
      <c r="AM513" s="170" t="e">
        <f t="shared" si="200"/>
        <v>#DIV/0!</v>
      </c>
      <c r="AN513" s="170" t="e">
        <f t="shared" si="201"/>
        <v>#DIV/0!</v>
      </c>
      <c r="AO513" s="280" t="e">
        <f t="shared" si="215"/>
        <v>#REF!</v>
      </c>
      <c r="AP513" s="281" t="e">
        <f t="shared" si="215"/>
        <v>#REF!</v>
      </c>
      <c r="AQ513" s="281" t="e">
        <f t="shared" si="202"/>
        <v>#REF!</v>
      </c>
      <c r="AR513" s="58">
        <f t="shared" si="217"/>
        <v>44321</v>
      </c>
      <c r="AS513" s="212" t="s">
        <v>340</v>
      </c>
      <c r="AT513" s="282"/>
      <c r="AU513" s="282"/>
      <c r="AV513" s="282"/>
      <c r="AW513" s="282"/>
      <c r="AX513" s="282"/>
      <c r="AY513" s="282"/>
      <c r="AZ513" s="282"/>
      <c r="BA513" s="282"/>
      <c r="BB513" s="282"/>
      <c r="BC513" s="282"/>
      <c r="BD513" s="282"/>
      <c r="BE513" s="282" t="e">
        <f t="shared" si="203"/>
        <v>#DIV/0!</v>
      </c>
      <c r="BF513" s="282" t="e">
        <f t="shared" si="204"/>
        <v>#DIV/0!</v>
      </c>
      <c r="BG513" s="14" t="e">
        <f t="shared" si="205"/>
        <v>#DIV/0!</v>
      </c>
      <c r="BH513" s="14" t="e">
        <f t="shared" si="206"/>
        <v>#DIV/0!</v>
      </c>
    </row>
    <row r="514" spans="1:77" ht="16" hidden="1" x14ac:dyDescent="0.2">
      <c r="A514" s="85">
        <v>44322</v>
      </c>
      <c r="B514" s="85"/>
      <c r="C514" s="212"/>
      <c r="D514" s="212" t="s">
        <v>8</v>
      </c>
      <c r="E514" s="212" t="e">
        <f t="shared" si="198"/>
        <v>#DIV/0!</v>
      </c>
      <c r="F514" s="412"/>
      <c r="G514" s="412"/>
      <c r="H514" s="412"/>
      <c r="I514" s="412"/>
      <c r="J514" s="412"/>
      <c r="K514" s="412"/>
      <c r="L514" s="412"/>
      <c r="M514" s="412"/>
      <c r="N514" s="412"/>
      <c r="O514" s="413"/>
      <c r="P514" s="409" t="e">
        <f t="shared" si="208"/>
        <v>#DIV/0!</v>
      </c>
      <c r="Q514" s="409" t="e">
        <f t="shared" si="209"/>
        <v>#DIV/0!</v>
      </c>
      <c r="R514" s="410" t="e">
        <f t="shared" si="210"/>
        <v>#DIV/0!</v>
      </c>
      <c r="S514" s="414" t="e">
        <f t="shared" si="211"/>
        <v>#DIV/0!</v>
      </c>
      <c r="T514" s="408" t="e">
        <f t="shared" si="212"/>
        <v>#DIV/0!</v>
      </c>
      <c r="U514" s="408" t="e">
        <f t="shared" si="213"/>
        <v>#DIV/0!</v>
      </c>
      <c r="V514" s="85">
        <f t="shared" si="216"/>
        <v>44322</v>
      </c>
      <c r="W514" s="297" t="s">
        <v>8</v>
      </c>
      <c r="X514" s="272" t="e">
        <f t="shared" si="199"/>
        <v>#DIV/0!</v>
      </c>
      <c r="Y514" s="277"/>
      <c r="Z514" s="277"/>
      <c r="AA514" s="277"/>
      <c r="AB514" s="279"/>
      <c r="AC514" s="279"/>
      <c r="AD514" s="279"/>
      <c r="AE514" s="279"/>
      <c r="AF514" s="279"/>
      <c r="AG514" s="279"/>
      <c r="AH514" s="279"/>
      <c r="AI514" s="51"/>
      <c r="AJ514" s="51"/>
      <c r="AK514" s="51"/>
      <c r="AL514" s="51"/>
      <c r="AM514" s="170" t="e">
        <f t="shared" si="200"/>
        <v>#DIV/0!</v>
      </c>
      <c r="AN514" s="170" t="e">
        <f t="shared" si="201"/>
        <v>#DIV/0!</v>
      </c>
      <c r="AO514" s="280" t="e">
        <f t="shared" si="215"/>
        <v>#REF!</v>
      </c>
      <c r="AP514" s="281" t="e">
        <f t="shared" si="215"/>
        <v>#REF!</v>
      </c>
      <c r="AQ514" s="281" t="e">
        <f t="shared" si="202"/>
        <v>#REF!</v>
      </c>
      <c r="AR514" s="58">
        <f t="shared" si="217"/>
        <v>44322</v>
      </c>
      <c r="AS514" s="212" t="s">
        <v>341</v>
      </c>
      <c r="AT514" s="282"/>
      <c r="AU514" s="282"/>
      <c r="AV514" s="282"/>
      <c r="AW514" s="282"/>
      <c r="AX514" s="282"/>
      <c r="AY514" s="282"/>
      <c r="AZ514" s="282"/>
      <c r="BA514" s="282"/>
      <c r="BB514" s="282"/>
      <c r="BC514" s="282"/>
      <c r="BD514" s="282"/>
      <c r="BE514" s="282" t="e">
        <f t="shared" si="203"/>
        <v>#DIV/0!</v>
      </c>
      <c r="BF514" s="282" t="e">
        <f t="shared" si="204"/>
        <v>#DIV/0!</v>
      </c>
      <c r="BG514" s="14" t="e">
        <f t="shared" si="205"/>
        <v>#DIV/0!</v>
      </c>
      <c r="BH514" s="14" t="e">
        <f t="shared" si="206"/>
        <v>#DIV/0!</v>
      </c>
    </row>
    <row r="515" spans="1:77" ht="16" hidden="1" x14ac:dyDescent="0.2">
      <c r="A515" s="85">
        <v>44323</v>
      </c>
      <c r="B515" s="85"/>
      <c r="C515" s="212"/>
      <c r="D515" s="212" t="s">
        <v>8</v>
      </c>
      <c r="E515" s="212" t="e">
        <f t="shared" si="198"/>
        <v>#DIV/0!</v>
      </c>
      <c r="F515" s="412"/>
      <c r="G515" s="412"/>
      <c r="H515" s="412"/>
      <c r="I515" s="412"/>
      <c r="J515" s="412"/>
      <c r="K515" s="412"/>
      <c r="L515" s="412"/>
      <c r="M515" s="412"/>
      <c r="N515" s="412"/>
      <c r="O515" s="413"/>
      <c r="P515" s="409" t="e">
        <f t="shared" si="208"/>
        <v>#DIV/0!</v>
      </c>
      <c r="Q515" s="409" t="e">
        <f t="shared" si="209"/>
        <v>#DIV/0!</v>
      </c>
      <c r="R515" s="410" t="e">
        <f t="shared" si="210"/>
        <v>#DIV/0!</v>
      </c>
      <c r="S515" s="414" t="e">
        <f t="shared" si="211"/>
        <v>#DIV/0!</v>
      </c>
      <c r="T515" s="408" t="e">
        <f t="shared" si="212"/>
        <v>#DIV/0!</v>
      </c>
      <c r="U515" s="408" t="e">
        <f t="shared" si="213"/>
        <v>#DIV/0!</v>
      </c>
      <c r="V515" s="85">
        <f t="shared" si="216"/>
        <v>44323</v>
      </c>
      <c r="W515" s="298" t="s">
        <v>8</v>
      </c>
      <c r="X515" s="272" t="e">
        <f t="shared" si="199"/>
        <v>#DIV/0!</v>
      </c>
      <c r="Y515" s="277"/>
      <c r="Z515" s="277"/>
      <c r="AA515" s="277"/>
      <c r="AB515" s="279"/>
      <c r="AC515" s="279"/>
      <c r="AD515" s="279"/>
      <c r="AE515" s="279"/>
      <c r="AF515" s="279"/>
      <c r="AG515" s="279"/>
      <c r="AH515" s="279"/>
      <c r="AI515" s="51"/>
      <c r="AJ515" s="51"/>
      <c r="AK515" s="51"/>
      <c r="AL515" s="51"/>
      <c r="AM515" s="170" t="e">
        <f t="shared" si="200"/>
        <v>#DIV/0!</v>
      </c>
      <c r="AN515" s="170" t="e">
        <f t="shared" si="201"/>
        <v>#DIV/0!</v>
      </c>
      <c r="AO515" s="280" t="e">
        <f t="shared" si="215"/>
        <v>#REF!</v>
      </c>
      <c r="AP515" s="281" t="e">
        <f t="shared" si="215"/>
        <v>#REF!</v>
      </c>
      <c r="AQ515" s="281" t="e">
        <f t="shared" si="202"/>
        <v>#REF!</v>
      </c>
      <c r="AR515" s="58">
        <f t="shared" si="217"/>
        <v>44323</v>
      </c>
      <c r="AS515" s="212" t="s">
        <v>342</v>
      </c>
      <c r="AT515" s="282"/>
      <c r="AU515" s="282"/>
      <c r="AV515" s="282"/>
      <c r="AW515" s="282"/>
      <c r="AX515" s="282"/>
      <c r="AY515" s="282"/>
      <c r="AZ515" s="282"/>
      <c r="BA515" s="282"/>
      <c r="BB515" s="282"/>
      <c r="BC515" s="282"/>
      <c r="BD515" s="282"/>
      <c r="BE515" s="282" t="e">
        <f t="shared" si="203"/>
        <v>#DIV/0!</v>
      </c>
      <c r="BF515" s="282" t="e">
        <f t="shared" si="204"/>
        <v>#DIV/0!</v>
      </c>
      <c r="BG515" s="14" t="e">
        <f t="shared" si="205"/>
        <v>#DIV/0!</v>
      </c>
      <c r="BH515" s="14" t="e">
        <f t="shared" si="206"/>
        <v>#DIV/0!</v>
      </c>
    </row>
    <row r="516" spans="1:77" ht="16" hidden="1" x14ac:dyDescent="0.2">
      <c r="A516" s="85">
        <v>44324</v>
      </c>
      <c r="B516" s="85"/>
      <c r="C516" s="212"/>
      <c r="D516" s="212" t="s">
        <v>8</v>
      </c>
      <c r="E516" s="212" t="e">
        <f t="shared" si="198"/>
        <v>#DIV/0!</v>
      </c>
      <c r="F516" s="412"/>
      <c r="G516" s="412"/>
      <c r="H516" s="412"/>
      <c r="I516" s="412"/>
      <c r="J516" s="412"/>
      <c r="K516" s="412"/>
      <c r="L516" s="412"/>
      <c r="M516" s="412"/>
      <c r="N516" s="412"/>
      <c r="O516" s="413"/>
      <c r="P516" s="409" t="e">
        <f t="shared" si="208"/>
        <v>#DIV/0!</v>
      </c>
      <c r="Q516" s="409" t="e">
        <f t="shared" si="209"/>
        <v>#DIV/0!</v>
      </c>
      <c r="R516" s="410" t="e">
        <f t="shared" si="210"/>
        <v>#DIV/0!</v>
      </c>
      <c r="S516" s="414" t="e">
        <f t="shared" si="211"/>
        <v>#DIV/0!</v>
      </c>
      <c r="T516" s="408" t="e">
        <f t="shared" si="212"/>
        <v>#DIV/0!</v>
      </c>
      <c r="U516" s="408" t="e">
        <f t="shared" si="213"/>
        <v>#DIV/0!</v>
      </c>
      <c r="V516" s="85">
        <f t="shared" si="216"/>
        <v>44324</v>
      </c>
      <c r="W516" s="297" t="s">
        <v>8</v>
      </c>
      <c r="X516" s="272" t="e">
        <f t="shared" si="199"/>
        <v>#DIV/0!</v>
      </c>
      <c r="Y516" s="277"/>
      <c r="Z516" s="277"/>
      <c r="AA516" s="277"/>
      <c r="AB516" s="279"/>
      <c r="AC516" s="279"/>
      <c r="AD516" s="279"/>
      <c r="AE516" s="279"/>
      <c r="AF516" s="279"/>
      <c r="AG516" s="279"/>
      <c r="AH516" s="279"/>
      <c r="AI516" s="51"/>
      <c r="AJ516" s="51"/>
      <c r="AK516" s="51"/>
      <c r="AL516" s="51"/>
      <c r="AM516" s="170" t="e">
        <f t="shared" si="200"/>
        <v>#DIV/0!</v>
      </c>
      <c r="AN516" s="170" t="e">
        <f t="shared" si="201"/>
        <v>#DIV/0!</v>
      </c>
      <c r="AO516" s="280">
        <f t="shared" si="215"/>
        <v>0</v>
      </c>
      <c r="AP516" s="281" t="e">
        <f t="shared" si="215"/>
        <v>#REF!</v>
      </c>
      <c r="AQ516" s="281" t="e">
        <f t="shared" si="202"/>
        <v>#REF!</v>
      </c>
      <c r="AR516" s="58">
        <f t="shared" si="217"/>
        <v>44324</v>
      </c>
      <c r="AS516" s="212" t="s">
        <v>343</v>
      </c>
      <c r="AT516" s="282"/>
      <c r="AU516" s="282"/>
      <c r="AV516" s="282"/>
      <c r="AW516" s="282"/>
      <c r="AX516" s="282"/>
      <c r="AY516" s="282"/>
      <c r="AZ516" s="282"/>
      <c r="BA516" s="282"/>
      <c r="BB516" s="282"/>
      <c r="BC516" s="282"/>
      <c r="BD516" s="282"/>
      <c r="BE516" s="282" t="e">
        <f t="shared" si="203"/>
        <v>#DIV/0!</v>
      </c>
      <c r="BF516" s="282" t="e">
        <f t="shared" si="204"/>
        <v>#DIV/0!</v>
      </c>
      <c r="BG516" s="14" t="e">
        <f t="shared" si="205"/>
        <v>#DIV/0!</v>
      </c>
      <c r="BH516" s="14" t="e">
        <f t="shared" si="206"/>
        <v>#DIV/0!</v>
      </c>
    </row>
    <row r="517" spans="1:77" ht="16" hidden="1" x14ac:dyDescent="0.2">
      <c r="A517" s="85">
        <v>44325</v>
      </c>
      <c r="B517" s="85"/>
      <c r="C517" s="212"/>
      <c r="D517" s="212" t="s">
        <v>8</v>
      </c>
      <c r="E517" s="212" t="e">
        <f t="shared" si="198"/>
        <v>#DIV/0!</v>
      </c>
      <c r="F517" s="412"/>
      <c r="G517" s="412"/>
      <c r="H517" s="412"/>
      <c r="I517" s="412"/>
      <c r="J517" s="412"/>
      <c r="K517" s="412"/>
      <c r="L517" s="412"/>
      <c r="M517" s="412"/>
      <c r="N517" s="412"/>
      <c r="O517" s="413"/>
      <c r="P517" s="409" t="e">
        <f t="shared" si="208"/>
        <v>#DIV/0!</v>
      </c>
      <c r="Q517" s="409" t="e">
        <f t="shared" si="209"/>
        <v>#DIV/0!</v>
      </c>
      <c r="R517" s="410" t="e">
        <f t="shared" si="210"/>
        <v>#DIV/0!</v>
      </c>
      <c r="S517" s="414" t="e">
        <f t="shared" si="211"/>
        <v>#DIV/0!</v>
      </c>
      <c r="T517" s="408" t="e">
        <f t="shared" si="212"/>
        <v>#DIV/0!</v>
      </c>
      <c r="U517" s="408" t="e">
        <f t="shared" si="213"/>
        <v>#DIV/0!</v>
      </c>
      <c r="V517" s="85">
        <f t="shared" si="216"/>
        <v>44325</v>
      </c>
      <c r="W517" s="297" t="s">
        <v>8</v>
      </c>
      <c r="X517" s="272" t="e">
        <f t="shared" si="199"/>
        <v>#DIV/0!</v>
      </c>
      <c r="Y517" s="277"/>
      <c r="Z517" s="277"/>
      <c r="AA517" s="277"/>
      <c r="AB517" s="279"/>
      <c r="AC517" s="279"/>
      <c r="AD517" s="279"/>
      <c r="AE517" s="279"/>
      <c r="AF517" s="279"/>
      <c r="AG517" s="279"/>
      <c r="AH517" s="279"/>
      <c r="AI517" s="51"/>
      <c r="AJ517" s="51"/>
      <c r="AK517" s="51"/>
      <c r="AL517" s="51"/>
      <c r="AM517" s="170" t="e">
        <f t="shared" si="200"/>
        <v>#DIV/0!</v>
      </c>
      <c r="AN517" s="170" t="e">
        <f t="shared" si="201"/>
        <v>#DIV/0!</v>
      </c>
      <c r="AO517" s="280">
        <f t="shared" si="215"/>
        <v>0</v>
      </c>
      <c r="AP517" s="281" t="e">
        <f t="shared" si="215"/>
        <v>#REF!</v>
      </c>
      <c r="AQ517" s="281" t="e">
        <f t="shared" si="202"/>
        <v>#REF!</v>
      </c>
      <c r="AR517" s="58">
        <f t="shared" si="217"/>
        <v>44325</v>
      </c>
      <c r="AS517" s="212" t="s">
        <v>344</v>
      </c>
      <c r="AT517" s="282"/>
      <c r="AU517" s="282"/>
      <c r="AV517" s="282"/>
      <c r="AW517" s="282"/>
      <c r="AX517" s="282"/>
      <c r="AY517" s="282"/>
      <c r="AZ517" s="282"/>
      <c r="BA517" s="282"/>
      <c r="BB517" s="282"/>
      <c r="BC517" s="282"/>
      <c r="BD517" s="282"/>
      <c r="BE517" s="282" t="e">
        <f t="shared" si="203"/>
        <v>#DIV/0!</v>
      </c>
      <c r="BF517" s="282" t="e">
        <f t="shared" si="204"/>
        <v>#DIV/0!</v>
      </c>
      <c r="BG517" s="14" t="e">
        <f t="shared" si="205"/>
        <v>#DIV/0!</v>
      </c>
      <c r="BH517" s="14" t="e">
        <f t="shared" si="206"/>
        <v>#DIV/0!</v>
      </c>
    </row>
    <row r="518" spans="1:77" ht="16" hidden="1" x14ac:dyDescent="0.2">
      <c r="A518" s="85">
        <v>44326</v>
      </c>
      <c r="B518" s="85"/>
      <c r="C518" s="212"/>
      <c r="D518" s="212" t="s">
        <v>8</v>
      </c>
      <c r="E518" s="212" t="e">
        <f t="shared" si="198"/>
        <v>#DIV/0!</v>
      </c>
      <c r="F518" s="412"/>
      <c r="G518" s="412"/>
      <c r="H518" s="412"/>
      <c r="I518" s="412"/>
      <c r="J518" s="412"/>
      <c r="K518" s="412"/>
      <c r="L518" s="412"/>
      <c r="M518" s="412"/>
      <c r="N518" s="412"/>
      <c r="O518" s="413"/>
      <c r="P518" s="409" t="e">
        <f t="shared" si="208"/>
        <v>#DIV/0!</v>
      </c>
      <c r="Q518" s="409" t="e">
        <f t="shared" si="209"/>
        <v>#DIV/0!</v>
      </c>
      <c r="R518" s="410" t="e">
        <f t="shared" si="210"/>
        <v>#DIV/0!</v>
      </c>
      <c r="S518" s="414" t="e">
        <f t="shared" si="211"/>
        <v>#DIV/0!</v>
      </c>
      <c r="T518" s="408" t="e">
        <f t="shared" si="212"/>
        <v>#DIV/0!</v>
      </c>
      <c r="U518" s="408" t="e">
        <f t="shared" si="213"/>
        <v>#DIV/0!</v>
      </c>
      <c r="V518" s="85">
        <f t="shared" si="216"/>
        <v>44326</v>
      </c>
      <c r="W518" s="298" t="s">
        <v>8</v>
      </c>
      <c r="X518" s="272" t="e">
        <f t="shared" si="199"/>
        <v>#DIV/0!</v>
      </c>
      <c r="Y518" s="277"/>
      <c r="Z518" s="277"/>
      <c r="AA518" s="277"/>
      <c r="AB518" s="279"/>
      <c r="AC518" s="279"/>
      <c r="AD518" s="279"/>
      <c r="AE518" s="279"/>
      <c r="AF518" s="279"/>
      <c r="AG518" s="279"/>
      <c r="AH518" s="279"/>
      <c r="AI518" s="51"/>
      <c r="AJ518" s="51"/>
      <c r="AK518" s="51"/>
      <c r="AL518" s="51"/>
      <c r="AM518" s="170" t="e">
        <f t="shared" si="200"/>
        <v>#DIV/0!</v>
      </c>
      <c r="AN518" s="170" t="e">
        <f t="shared" si="201"/>
        <v>#DIV/0!</v>
      </c>
      <c r="AO518" s="280">
        <f t="shared" si="215"/>
        <v>0</v>
      </c>
      <c r="AP518" s="281" t="e">
        <f t="shared" si="215"/>
        <v>#REF!</v>
      </c>
      <c r="AQ518" s="281" t="e">
        <f t="shared" si="202"/>
        <v>#REF!</v>
      </c>
      <c r="AR518" s="58">
        <f t="shared" si="217"/>
        <v>44326</v>
      </c>
      <c r="AS518" s="212" t="s">
        <v>345</v>
      </c>
      <c r="AT518" s="282"/>
      <c r="AU518" s="282"/>
      <c r="AV518" s="282"/>
      <c r="AW518" s="282"/>
      <c r="AX518" s="282"/>
      <c r="AY518" s="282"/>
      <c r="AZ518" s="282"/>
      <c r="BA518" s="282"/>
      <c r="BB518" s="282"/>
      <c r="BC518" s="282"/>
      <c r="BD518" s="282"/>
      <c r="BE518" s="282" t="e">
        <f t="shared" si="203"/>
        <v>#DIV/0!</v>
      </c>
      <c r="BF518" s="282" t="e">
        <f t="shared" si="204"/>
        <v>#DIV/0!</v>
      </c>
      <c r="BG518" s="14" t="e">
        <f t="shared" si="205"/>
        <v>#DIV/0!</v>
      </c>
      <c r="BH518" s="14" t="e">
        <f t="shared" si="206"/>
        <v>#DIV/0!</v>
      </c>
    </row>
    <row r="519" spans="1:77" ht="16" hidden="1" x14ac:dyDescent="0.2">
      <c r="A519" s="85">
        <v>44327</v>
      </c>
      <c r="B519" s="85"/>
      <c r="C519" s="212"/>
      <c r="D519" s="212" t="s">
        <v>8</v>
      </c>
      <c r="E519" s="212" t="e">
        <f t="shared" si="198"/>
        <v>#DIV/0!</v>
      </c>
      <c r="F519" s="412"/>
      <c r="G519" s="412"/>
      <c r="H519" s="412"/>
      <c r="I519" s="412"/>
      <c r="J519" s="412"/>
      <c r="K519" s="412"/>
      <c r="L519" s="412"/>
      <c r="M519" s="412"/>
      <c r="N519" s="412"/>
      <c r="O519" s="413"/>
      <c r="P519" s="409" t="e">
        <f t="shared" si="208"/>
        <v>#DIV/0!</v>
      </c>
      <c r="Q519" s="409" t="e">
        <f t="shared" si="209"/>
        <v>#DIV/0!</v>
      </c>
      <c r="R519" s="410" t="e">
        <f t="shared" si="210"/>
        <v>#DIV/0!</v>
      </c>
      <c r="S519" s="414" t="e">
        <f t="shared" si="211"/>
        <v>#DIV/0!</v>
      </c>
      <c r="T519" s="408" t="e">
        <f t="shared" si="212"/>
        <v>#DIV/0!</v>
      </c>
      <c r="U519" s="408" t="e">
        <f t="shared" si="213"/>
        <v>#DIV/0!</v>
      </c>
      <c r="V519" s="85">
        <f t="shared" si="216"/>
        <v>44327</v>
      </c>
      <c r="W519" s="297" t="s">
        <v>8</v>
      </c>
      <c r="X519" s="272" t="e">
        <f t="shared" si="199"/>
        <v>#DIV/0!</v>
      </c>
      <c r="Y519" s="277"/>
      <c r="Z519" s="277"/>
      <c r="AA519" s="277"/>
      <c r="AB519" s="279"/>
      <c r="AC519" s="279"/>
      <c r="AD519" s="279"/>
      <c r="AE519" s="279"/>
      <c r="AF519" s="279"/>
      <c r="AG519" s="279"/>
      <c r="AH519" s="279"/>
      <c r="AI519" s="51"/>
      <c r="AJ519" s="51"/>
      <c r="AK519" s="51"/>
      <c r="AL519" s="51"/>
      <c r="AM519" s="170" t="e">
        <f t="shared" si="200"/>
        <v>#DIV/0!</v>
      </c>
      <c r="AN519" s="170" t="e">
        <f t="shared" si="201"/>
        <v>#DIV/0!</v>
      </c>
      <c r="AO519" s="280">
        <f t="shared" si="215"/>
        <v>0</v>
      </c>
      <c r="AP519" s="281" t="e">
        <f t="shared" si="215"/>
        <v>#REF!</v>
      </c>
      <c r="AQ519" s="281" t="e">
        <f t="shared" si="202"/>
        <v>#REF!</v>
      </c>
      <c r="AR519" s="58">
        <f t="shared" si="217"/>
        <v>44327</v>
      </c>
      <c r="AS519" s="212" t="s">
        <v>346</v>
      </c>
      <c r="AT519" s="282"/>
      <c r="AU519" s="282"/>
      <c r="AV519" s="282"/>
      <c r="AW519" s="282"/>
      <c r="AX519" s="282"/>
      <c r="AY519" s="282"/>
      <c r="AZ519" s="282"/>
      <c r="BA519" s="282"/>
      <c r="BB519" s="282"/>
      <c r="BC519" s="282"/>
      <c r="BD519" s="282"/>
      <c r="BE519" s="282" t="e">
        <f t="shared" si="203"/>
        <v>#DIV/0!</v>
      </c>
      <c r="BF519" s="282" t="e">
        <f t="shared" si="204"/>
        <v>#DIV/0!</v>
      </c>
      <c r="BG519" s="14" t="e">
        <f t="shared" si="205"/>
        <v>#DIV/0!</v>
      </c>
      <c r="BH519" s="14" t="e">
        <f t="shared" si="206"/>
        <v>#DIV/0!</v>
      </c>
    </row>
    <row r="520" spans="1:77" ht="16" hidden="1" x14ac:dyDescent="0.2">
      <c r="A520" s="85">
        <v>44328</v>
      </c>
      <c r="B520" s="85"/>
      <c r="C520" s="212"/>
      <c r="D520" s="212" t="s">
        <v>8</v>
      </c>
      <c r="E520" s="212" t="e">
        <f>S520/R520</f>
        <v>#DIV/0!</v>
      </c>
      <c r="F520" s="412"/>
      <c r="G520" s="412"/>
      <c r="H520" s="412"/>
      <c r="I520" s="412"/>
      <c r="J520" s="412"/>
      <c r="K520" s="412"/>
      <c r="L520" s="412"/>
      <c r="M520" s="412"/>
      <c r="N520" s="412"/>
      <c r="O520" s="413"/>
      <c r="P520" s="409" t="e">
        <f t="shared" si="208"/>
        <v>#DIV/0!</v>
      </c>
      <c r="Q520" s="409" t="e">
        <f t="shared" si="209"/>
        <v>#DIV/0!</v>
      </c>
      <c r="R520" s="410" t="e">
        <f t="shared" si="210"/>
        <v>#DIV/0!</v>
      </c>
      <c r="S520" s="414" t="e">
        <f t="shared" si="211"/>
        <v>#DIV/0!</v>
      </c>
      <c r="T520" s="408" t="e">
        <f t="shared" si="212"/>
        <v>#DIV/0!</v>
      </c>
      <c r="U520" s="408" t="e">
        <f t="shared" si="213"/>
        <v>#DIV/0!</v>
      </c>
      <c r="V520" s="85">
        <f t="shared" si="216"/>
        <v>44328</v>
      </c>
      <c r="W520" s="298" t="s">
        <v>8</v>
      </c>
      <c r="X520" s="272" t="e">
        <f>AN520/AM520</f>
        <v>#DIV/0!</v>
      </c>
      <c r="Y520" s="277"/>
      <c r="Z520" s="277"/>
      <c r="AA520" s="277"/>
      <c r="AB520" s="279"/>
      <c r="AC520" s="279"/>
      <c r="AD520" s="279"/>
      <c r="AE520" s="279"/>
      <c r="AF520" s="279"/>
      <c r="AG520" s="279"/>
      <c r="AH520" s="279"/>
      <c r="AI520" s="51"/>
      <c r="AJ520" s="51"/>
      <c r="AK520" s="51"/>
      <c r="AL520" s="51"/>
      <c r="AM520" s="170" t="e">
        <f>AVERAGE(Y520:AL520)</f>
        <v>#DIV/0!</v>
      </c>
      <c r="AN520" s="170" t="e">
        <f>STDEV(Y520:AL520)</f>
        <v>#DIV/0!</v>
      </c>
      <c r="AO520" s="280">
        <f t="shared" si="215"/>
        <v>0</v>
      </c>
      <c r="AP520" s="281" t="e">
        <f t="shared" si="215"/>
        <v>#REF!</v>
      </c>
      <c r="AQ520" s="281" t="e">
        <f>AP520*AO520*1000</f>
        <v>#REF!</v>
      </c>
      <c r="AR520" s="58">
        <f t="shared" si="217"/>
        <v>44328</v>
      </c>
      <c r="AS520" s="212" t="s">
        <v>347</v>
      </c>
      <c r="AT520" s="282"/>
      <c r="AU520" s="282"/>
      <c r="AV520" s="282"/>
      <c r="AW520" s="282"/>
      <c r="AX520" s="282"/>
      <c r="AY520" s="282"/>
      <c r="AZ520" s="282"/>
      <c r="BA520" s="282"/>
      <c r="BB520" s="282"/>
      <c r="BC520" s="282"/>
      <c r="BD520" s="282"/>
      <c r="BE520" s="282" t="e">
        <f>AVERAGE(AT520:BD520)</f>
        <v>#DIV/0!</v>
      </c>
      <c r="BF520" s="282" t="e">
        <f>STDEV(AT520:BD520)</f>
        <v>#DIV/0!</v>
      </c>
      <c r="BG520" s="14" t="e">
        <f t="shared" ref="BG520:BH522" si="218">BE520/10^6</f>
        <v>#DIV/0!</v>
      </c>
      <c r="BH520" s="14" t="e">
        <f t="shared" si="218"/>
        <v>#DIV/0!</v>
      </c>
    </row>
    <row r="521" spans="1:77" ht="16" hidden="1" x14ac:dyDescent="0.2">
      <c r="A521" s="85">
        <v>44329</v>
      </c>
      <c r="B521" s="85"/>
      <c r="C521" s="212"/>
      <c r="D521" s="212" t="s">
        <v>8</v>
      </c>
      <c r="E521" s="212" t="e">
        <f>S521/R521</f>
        <v>#DIV/0!</v>
      </c>
      <c r="F521" s="412"/>
      <c r="G521" s="412"/>
      <c r="H521" s="412"/>
      <c r="I521" s="412"/>
      <c r="J521" s="412"/>
      <c r="K521" s="412"/>
      <c r="L521" s="412"/>
      <c r="M521" s="412"/>
      <c r="N521" s="412"/>
      <c r="O521" s="413"/>
      <c r="P521" s="409" t="e">
        <f t="shared" si="208"/>
        <v>#DIV/0!</v>
      </c>
      <c r="Q521" s="409" t="e">
        <f t="shared" si="209"/>
        <v>#DIV/0!</v>
      </c>
      <c r="R521" s="410" t="e">
        <f t="shared" si="210"/>
        <v>#DIV/0!</v>
      </c>
      <c r="S521" s="414" t="e">
        <f t="shared" si="211"/>
        <v>#DIV/0!</v>
      </c>
      <c r="T521" s="408" t="e">
        <f t="shared" si="212"/>
        <v>#DIV/0!</v>
      </c>
      <c r="U521" s="408" t="e">
        <f t="shared" si="213"/>
        <v>#DIV/0!</v>
      </c>
      <c r="V521" s="85">
        <f t="shared" si="216"/>
        <v>44329</v>
      </c>
      <c r="W521" s="297" t="s">
        <v>8</v>
      </c>
      <c r="X521" s="272" t="e">
        <f>AN521/AM521</f>
        <v>#DIV/0!</v>
      </c>
      <c r="Y521" s="277"/>
      <c r="Z521" s="277"/>
      <c r="AA521" s="277"/>
      <c r="AB521" s="279"/>
      <c r="AC521" s="279"/>
      <c r="AD521" s="279"/>
      <c r="AE521" s="279"/>
      <c r="AF521" s="279"/>
      <c r="AG521" s="279"/>
      <c r="AH521" s="279"/>
      <c r="AI521" s="51"/>
      <c r="AJ521" s="51"/>
      <c r="AK521" s="51"/>
      <c r="AL521" s="51"/>
      <c r="AM521" s="170" t="e">
        <f>AVERAGE(Y521:AL521)</f>
        <v>#DIV/0!</v>
      </c>
      <c r="AN521" s="170" t="e">
        <f>STDEV(Y521:AL521)</f>
        <v>#DIV/0!</v>
      </c>
      <c r="AO521" s="280">
        <f t="shared" si="215"/>
        <v>0</v>
      </c>
      <c r="AP521" s="281" t="e">
        <f t="shared" si="215"/>
        <v>#REF!</v>
      </c>
      <c r="AQ521" s="281" t="e">
        <f>AP521*AO521*1000</f>
        <v>#REF!</v>
      </c>
      <c r="AR521" s="58">
        <f t="shared" si="217"/>
        <v>44329</v>
      </c>
      <c r="AS521" s="212" t="s">
        <v>348</v>
      </c>
      <c r="AT521" s="282"/>
      <c r="AU521" s="282"/>
      <c r="AV521" s="282"/>
      <c r="AW521" s="282"/>
      <c r="AX521" s="282"/>
      <c r="AY521" s="282"/>
      <c r="AZ521" s="282"/>
      <c r="BA521" s="282"/>
      <c r="BB521" s="282"/>
      <c r="BC521" s="282"/>
      <c r="BD521" s="282"/>
      <c r="BE521" s="282" t="e">
        <f>AVERAGE(AT521:BD521)</f>
        <v>#DIV/0!</v>
      </c>
      <c r="BF521" s="282" t="e">
        <f>STDEV(AT521:BD521)</f>
        <v>#DIV/0!</v>
      </c>
      <c r="BG521" s="14" t="e">
        <f t="shared" si="218"/>
        <v>#DIV/0!</v>
      </c>
      <c r="BH521" s="14" t="e">
        <f t="shared" si="218"/>
        <v>#DIV/0!</v>
      </c>
    </row>
    <row r="522" spans="1:77" s="49" customFormat="1" ht="16" hidden="1" x14ac:dyDescent="0.2">
      <c r="A522" s="85">
        <v>44330</v>
      </c>
      <c r="B522" s="85"/>
      <c r="C522" s="212"/>
      <c r="D522" s="212" t="s">
        <v>8</v>
      </c>
      <c r="E522" s="212" t="e">
        <f>S522/R522</f>
        <v>#DIV/0!</v>
      </c>
      <c r="F522" s="412"/>
      <c r="G522" s="412"/>
      <c r="H522" s="412"/>
      <c r="I522" s="412"/>
      <c r="J522" s="412"/>
      <c r="K522" s="412"/>
      <c r="L522" s="412"/>
      <c r="M522" s="412"/>
      <c r="N522" s="412"/>
      <c r="O522" s="413"/>
      <c r="P522" s="409" t="e">
        <f t="shared" si="208"/>
        <v>#DIV/0!</v>
      </c>
      <c r="Q522" s="409" t="e">
        <f t="shared" si="209"/>
        <v>#DIV/0!</v>
      </c>
      <c r="R522" s="410" t="e">
        <f t="shared" si="210"/>
        <v>#DIV/0!</v>
      </c>
      <c r="S522" s="414" t="e">
        <f t="shared" si="211"/>
        <v>#DIV/0!</v>
      </c>
      <c r="T522" s="408" t="e">
        <f t="shared" si="212"/>
        <v>#DIV/0!</v>
      </c>
      <c r="U522" s="408" t="e">
        <f t="shared" si="213"/>
        <v>#DIV/0!</v>
      </c>
      <c r="V522" s="85">
        <f t="shared" si="216"/>
        <v>44330</v>
      </c>
      <c r="W522" s="297" t="s">
        <v>8</v>
      </c>
      <c r="X522" s="272" t="e">
        <f>AN522/AM522</f>
        <v>#DIV/0!</v>
      </c>
      <c r="Y522" s="277"/>
      <c r="Z522" s="277"/>
      <c r="AA522" s="277"/>
      <c r="AB522" s="279"/>
      <c r="AC522" s="279"/>
      <c r="AD522" s="279"/>
      <c r="AE522" s="279"/>
      <c r="AF522" s="279"/>
      <c r="AG522" s="279"/>
      <c r="AH522" s="279"/>
      <c r="AI522" s="51"/>
      <c r="AJ522" s="51"/>
      <c r="AK522" s="51"/>
      <c r="AL522" s="51"/>
      <c r="AM522" s="170" t="e">
        <f>AVERAGE(Y522:AL522)</f>
        <v>#DIV/0!</v>
      </c>
      <c r="AN522" s="170" t="e">
        <f>STDEV(Y522:AL522)</f>
        <v>#DIV/0!</v>
      </c>
      <c r="AO522" s="280">
        <f t="shared" si="215"/>
        <v>0</v>
      </c>
      <c r="AP522" s="281">
        <f t="shared" si="215"/>
        <v>0</v>
      </c>
      <c r="AQ522" s="281">
        <f>AP522*AO522*1000</f>
        <v>0</v>
      </c>
      <c r="AR522" s="58">
        <f t="shared" si="217"/>
        <v>44330</v>
      </c>
      <c r="AS522" s="212" t="s">
        <v>349</v>
      </c>
      <c r="AT522" s="282"/>
      <c r="AU522" s="282"/>
      <c r="AV522" s="282"/>
      <c r="AW522" s="282"/>
      <c r="AX522" s="282"/>
      <c r="AY522" s="282"/>
      <c r="AZ522" s="282"/>
      <c r="BA522" s="282"/>
      <c r="BB522" s="282"/>
      <c r="BC522" s="282"/>
      <c r="BD522" s="282"/>
      <c r="BE522" s="282" t="e">
        <f>AVERAGE(AT522:BD522)</f>
        <v>#DIV/0!</v>
      </c>
      <c r="BF522" s="282" t="e">
        <f>STDEV(AT522:BD522)</f>
        <v>#DIV/0!</v>
      </c>
      <c r="BG522" s="14" t="e">
        <f t="shared" si="218"/>
        <v>#DIV/0!</v>
      </c>
      <c r="BH522" s="14" t="e">
        <f t="shared" si="218"/>
        <v>#DIV/0!</v>
      </c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</row>
    <row r="523" spans="1:77" s="49" customFormat="1" ht="11.25" customHeight="1" x14ac:dyDescent="0.2">
      <c r="A523" s="12"/>
      <c r="B523" s="12"/>
      <c r="F523" s="12"/>
      <c r="J523" s="290"/>
      <c r="K523" s="290"/>
      <c r="L523" s="290"/>
      <c r="M523" s="290"/>
      <c r="N523" s="290"/>
      <c r="O523" s="291"/>
      <c r="P523" s="35"/>
      <c r="Q523" s="35"/>
      <c r="R523" s="292"/>
      <c r="S523" s="292"/>
      <c r="T523" s="292"/>
      <c r="U523" s="292"/>
      <c r="V523" s="12"/>
      <c r="Y523" s="293"/>
      <c r="Z523" s="293"/>
      <c r="AA523" s="293"/>
      <c r="AB523" s="294"/>
      <c r="AC523" s="294"/>
      <c r="AD523" s="294"/>
      <c r="AE523" s="294"/>
      <c r="AF523" s="294"/>
      <c r="AG523" s="294"/>
      <c r="AH523" s="294"/>
      <c r="AM523" s="6"/>
      <c r="AN523" s="6"/>
      <c r="AO523" s="295"/>
      <c r="AP523" s="6"/>
      <c r="AQ523" s="6"/>
      <c r="AR523" s="12"/>
      <c r="AT523" s="296"/>
      <c r="AU523" s="296"/>
      <c r="AV523" s="296"/>
      <c r="AW523" s="296"/>
      <c r="AX523" s="296"/>
      <c r="AY523" s="296"/>
      <c r="AZ523" s="296"/>
      <c r="BA523" s="296"/>
      <c r="BB523" s="296"/>
      <c r="BC523" s="296"/>
      <c r="BD523" s="296"/>
      <c r="BE523" s="296"/>
      <c r="BF523" s="296"/>
      <c r="BG523" s="14"/>
      <c r="BH523" s="14"/>
    </row>
    <row r="524" spans="1:77" s="49" customFormat="1" ht="16" x14ac:dyDescent="0.2">
      <c r="A524" s="12"/>
      <c r="B524" s="12"/>
      <c r="F524" s="12"/>
      <c r="J524" s="290"/>
      <c r="K524" s="290"/>
      <c r="L524" s="290"/>
      <c r="M524" s="290"/>
      <c r="N524" s="290"/>
      <c r="O524" s="291"/>
      <c r="P524" s="35"/>
      <c r="Q524" s="35"/>
      <c r="R524" s="292"/>
      <c r="S524" s="292"/>
      <c r="T524" s="292"/>
      <c r="U524" s="292"/>
      <c r="V524" s="12"/>
      <c r="Y524" s="293"/>
      <c r="Z524" s="293"/>
      <c r="AA524" s="293"/>
      <c r="AB524" s="294"/>
      <c r="AC524" s="294"/>
      <c r="AD524" s="294"/>
      <c r="AE524" s="294"/>
      <c r="AF524" s="294"/>
      <c r="AG524" s="294"/>
      <c r="AH524" s="294"/>
      <c r="AM524" s="6"/>
      <c r="AN524" s="6"/>
      <c r="AO524" s="295"/>
      <c r="AP524" s="6"/>
      <c r="AQ524" s="6"/>
      <c r="AR524" s="12"/>
      <c r="AT524" s="296"/>
      <c r="AU524" s="296"/>
      <c r="AV524" s="296"/>
      <c r="AW524" s="296"/>
      <c r="AX524" s="296"/>
      <c r="AY524" s="296"/>
      <c r="AZ524" s="296"/>
      <c r="BA524" s="296"/>
      <c r="BB524" s="296"/>
      <c r="BC524" s="296"/>
      <c r="BD524" s="296"/>
      <c r="BE524" s="296"/>
      <c r="BF524" s="296"/>
      <c r="BG524" s="14"/>
      <c r="BH524" s="14"/>
      <c r="BL524" s="12"/>
      <c r="BO524" s="324"/>
      <c r="BP524" s="324"/>
      <c r="BQ524" s="324"/>
      <c r="BR524" s="325"/>
      <c r="BS524" s="325"/>
      <c r="BT524" s="325"/>
      <c r="BU524" s="325"/>
      <c r="BV524" s="325"/>
      <c r="BW524" s="325"/>
      <c r="BX524" s="325"/>
      <c r="BY524" s="325"/>
    </row>
    <row r="525" spans="1:77" s="49" customFormat="1" ht="16" x14ac:dyDescent="0.2">
      <c r="A525" s="12"/>
      <c r="B525" s="12"/>
      <c r="F525" s="12"/>
      <c r="J525" s="290"/>
      <c r="K525" s="290"/>
      <c r="L525" s="290"/>
      <c r="M525" s="290"/>
      <c r="N525" s="290"/>
      <c r="O525" s="291"/>
      <c r="P525" s="35"/>
      <c r="Q525" s="35"/>
      <c r="R525" s="292"/>
      <c r="S525" s="292"/>
      <c r="T525" s="292"/>
      <c r="U525" s="292"/>
      <c r="V525" s="12"/>
      <c r="Y525" s="293"/>
      <c r="Z525" s="293"/>
      <c r="AA525" s="293"/>
      <c r="AB525" s="294"/>
      <c r="AC525" s="294"/>
      <c r="AD525" s="294"/>
      <c r="AE525" s="294"/>
      <c r="AF525" s="294"/>
      <c r="AG525" s="294"/>
      <c r="AH525" s="294"/>
      <c r="AM525" s="6"/>
      <c r="AN525" s="6"/>
      <c r="AO525" s="295"/>
      <c r="AP525" s="6"/>
      <c r="AQ525" s="6"/>
      <c r="AR525" s="12"/>
      <c r="AT525" s="296"/>
      <c r="AU525" s="296"/>
      <c r="AV525" s="296"/>
      <c r="AW525" s="296"/>
      <c r="AX525" s="296"/>
      <c r="AY525" s="296"/>
      <c r="AZ525" s="296"/>
      <c r="BA525" s="296"/>
      <c r="BB525" s="296"/>
      <c r="BC525" s="296"/>
      <c r="BD525" s="296"/>
      <c r="BE525" s="296"/>
      <c r="BF525" s="296"/>
      <c r="BG525" s="14"/>
      <c r="BH525" s="14"/>
    </row>
    <row r="526" spans="1:77" s="49" customFormat="1" ht="16" x14ac:dyDescent="0.2">
      <c r="A526" s="12"/>
      <c r="B526" s="12"/>
      <c r="F526" s="12"/>
      <c r="J526" s="290"/>
      <c r="K526" s="290"/>
      <c r="L526" s="290"/>
      <c r="M526" s="290"/>
      <c r="N526" s="290"/>
      <c r="O526" s="291"/>
      <c r="P526" s="35"/>
      <c r="Q526" s="35"/>
      <c r="R526" s="292"/>
      <c r="S526" s="292"/>
      <c r="T526" s="292"/>
      <c r="U526" s="292"/>
      <c r="V526" s="12"/>
      <c r="Y526" s="293"/>
      <c r="Z526" s="293"/>
      <c r="AA526" s="293"/>
      <c r="AB526" s="294"/>
      <c r="AC526" s="294"/>
      <c r="AD526" s="294"/>
      <c r="AE526" s="294"/>
      <c r="AF526" s="294"/>
      <c r="AG526" s="294"/>
      <c r="AH526" s="294"/>
      <c r="AM526" s="6"/>
      <c r="AN526" s="6"/>
      <c r="AO526" s="295"/>
      <c r="AP526" s="6"/>
      <c r="AQ526" s="6"/>
      <c r="AR526" s="12"/>
      <c r="AT526" s="296"/>
      <c r="AU526" s="296"/>
      <c r="AV526" s="296"/>
      <c r="AW526" s="296"/>
      <c r="AX526" s="296"/>
      <c r="AY526" s="296"/>
      <c r="AZ526" s="296"/>
      <c r="BA526" s="296"/>
      <c r="BB526" s="296"/>
      <c r="BC526" s="296"/>
      <c r="BD526" s="296"/>
      <c r="BE526" s="296"/>
      <c r="BF526" s="296"/>
      <c r="BG526" s="14"/>
      <c r="BH526" s="14"/>
      <c r="BL526" s="12"/>
      <c r="BO526" s="324"/>
      <c r="BP526" s="324"/>
      <c r="BQ526" s="324"/>
      <c r="BR526" s="325"/>
      <c r="BS526" s="325"/>
      <c r="BT526" s="325"/>
      <c r="BU526" s="325"/>
      <c r="BV526" s="325"/>
      <c r="BW526" s="325"/>
      <c r="BX526" s="325"/>
      <c r="BY526" s="325"/>
    </row>
    <row r="527" spans="1:77" s="49" customFormat="1" ht="16" x14ac:dyDescent="0.2">
      <c r="A527" s="12"/>
      <c r="B527" s="12"/>
      <c r="F527" s="12"/>
      <c r="J527" s="290"/>
      <c r="K527" s="290"/>
      <c r="L527" s="290"/>
      <c r="M527" s="290"/>
      <c r="N527" s="290"/>
      <c r="O527" s="291"/>
      <c r="P527" s="35"/>
      <c r="Q527" s="35"/>
      <c r="R527" s="292"/>
      <c r="S527" s="292"/>
      <c r="T527" s="292"/>
      <c r="U527" s="292"/>
      <c r="V527" s="12"/>
      <c r="Y527" s="293"/>
      <c r="Z527" s="293"/>
      <c r="AA527" s="293"/>
      <c r="AB527" s="294"/>
      <c r="AC527" s="294"/>
      <c r="AD527" s="294"/>
      <c r="AE527" s="294"/>
      <c r="AF527" s="294"/>
      <c r="AG527" s="294"/>
      <c r="AH527" s="294"/>
      <c r="AM527" s="6"/>
      <c r="AN527" s="6"/>
      <c r="AO527" s="295"/>
      <c r="AP527" s="6"/>
      <c r="AQ527" s="6"/>
      <c r="AR527" s="12"/>
      <c r="AT527" s="296"/>
      <c r="AU527" s="296"/>
      <c r="AV527" s="296"/>
      <c r="AW527" s="296"/>
      <c r="AX527" s="296"/>
      <c r="AY527" s="296"/>
      <c r="AZ527" s="296"/>
      <c r="BA527" s="296"/>
      <c r="BB527" s="296"/>
      <c r="BC527" s="296"/>
      <c r="BD527" s="296"/>
      <c r="BE527" s="296"/>
      <c r="BF527" s="296"/>
      <c r="BG527" s="14"/>
      <c r="BH527" s="14"/>
    </row>
    <row r="528" spans="1:77" s="49" customFormat="1" ht="16" x14ac:dyDescent="0.2">
      <c r="A528" s="12"/>
      <c r="B528" s="12"/>
      <c r="F528" s="12"/>
      <c r="J528" s="290"/>
      <c r="K528" s="290"/>
      <c r="L528" s="290"/>
      <c r="M528" s="290"/>
      <c r="N528" s="290"/>
      <c r="O528" s="291"/>
      <c r="P528" s="35"/>
      <c r="Q528" s="35"/>
      <c r="R528" s="292"/>
      <c r="S528" s="292"/>
      <c r="T528" s="292"/>
      <c r="U528" s="292"/>
      <c r="V528" s="12"/>
      <c r="Y528" s="293"/>
      <c r="Z528" s="293"/>
      <c r="AA528" s="293"/>
      <c r="AB528" s="294"/>
      <c r="AC528" s="294"/>
      <c r="AD528" s="294"/>
      <c r="AE528" s="294"/>
      <c r="AF528" s="294"/>
      <c r="AG528" s="294"/>
      <c r="AH528" s="294"/>
      <c r="AM528" s="6"/>
      <c r="AN528" s="6"/>
      <c r="AO528" s="295"/>
      <c r="AP528" s="6"/>
      <c r="AQ528" s="6"/>
      <c r="AR528" s="12"/>
      <c r="AT528" s="296"/>
      <c r="AU528" s="296"/>
      <c r="AV528" s="296"/>
      <c r="AW528" s="296"/>
      <c r="AX528" s="296"/>
      <c r="AY528" s="296"/>
      <c r="AZ528" s="296"/>
      <c r="BA528" s="296"/>
      <c r="BB528" s="296"/>
      <c r="BC528" s="296"/>
      <c r="BD528" s="296"/>
      <c r="BE528" s="296"/>
      <c r="BF528" s="296"/>
      <c r="BG528" s="14"/>
      <c r="BH528" s="14"/>
      <c r="BL528" s="12"/>
      <c r="BO528" s="324"/>
      <c r="BP528" s="324"/>
      <c r="BQ528" s="324"/>
      <c r="BR528" s="325"/>
      <c r="BS528" s="325"/>
      <c r="BT528" s="325"/>
      <c r="BU528" s="325"/>
      <c r="BV528" s="325"/>
      <c r="BW528" s="325"/>
      <c r="BX528" s="325"/>
      <c r="BY528" s="325"/>
    </row>
    <row r="529" spans="1:77" s="49" customFormat="1" ht="16" x14ac:dyDescent="0.2">
      <c r="A529" s="12"/>
      <c r="B529" s="12"/>
      <c r="F529" s="12"/>
      <c r="J529" s="290"/>
      <c r="K529" s="290"/>
      <c r="L529" s="290"/>
      <c r="M529" s="290"/>
      <c r="N529" s="290"/>
      <c r="O529" s="291"/>
      <c r="P529" s="35"/>
      <c r="Q529" s="35"/>
      <c r="R529" s="292"/>
      <c r="S529" s="292"/>
      <c r="T529" s="292"/>
      <c r="U529" s="292"/>
      <c r="V529" s="12"/>
      <c r="Y529" s="293"/>
      <c r="Z529" s="293"/>
      <c r="AA529" s="293"/>
      <c r="AB529" s="294"/>
      <c r="AC529" s="294"/>
      <c r="AD529" s="294"/>
      <c r="AE529" s="294"/>
      <c r="AF529" s="294"/>
      <c r="AG529" s="294"/>
      <c r="AH529" s="294"/>
      <c r="AM529" s="6"/>
      <c r="AN529" s="6"/>
      <c r="AO529" s="295"/>
      <c r="AP529" s="6"/>
      <c r="AQ529" s="6"/>
      <c r="AR529" s="12"/>
      <c r="AT529" s="296"/>
      <c r="AU529" s="296"/>
      <c r="AV529" s="296"/>
      <c r="AW529" s="296"/>
      <c r="AX529" s="296"/>
      <c r="AY529" s="296"/>
      <c r="AZ529" s="296"/>
      <c r="BA529" s="296"/>
      <c r="BB529" s="296"/>
      <c r="BC529" s="296"/>
      <c r="BD529" s="296"/>
      <c r="BE529" s="296"/>
      <c r="BF529" s="296"/>
      <c r="BG529" s="14"/>
      <c r="BH529" s="14"/>
    </row>
    <row r="530" spans="1:77" s="49" customFormat="1" ht="16" x14ac:dyDescent="0.2">
      <c r="A530" s="12"/>
      <c r="B530" s="12"/>
      <c r="F530" s="12"/>
      <c r="J530" s="290"/>
      <c r="K530" s="290"/>
      <c r="L530" s="290"/>
      <c r="M530" s="290"/>
      <c r="N530" s="290"/>
      <c r="O530" s="291"/>
      <c r="P530" s="35"/>
      <c r="Q530" s="35"/>
      <c r="R530" s="292"/>
      <c r="S530" s="292"/>
      <c r="T530" s="292"/>
      <c r="U530" s="292"/>
      <c r="V530" s="12"/>
      <c r="Y530" s="293"/>
      <c r="Z530" s="293"/>
      <c r="AA530" s="293"/>
      <c r="AB530" s="294"/>
      <c r="AC530" s="294"/>
      <c r="AD530" s="294"/>
      <c r="AE530" s="294"/>
      <c r="AF530" s="294"/>
      <c r="AG530" s="294"/>
      <c r="AH530" s="294"/>
      <c r="AM530" s="6"/>
      <c r="AN530" s="6"/>
      <c r="AO530" s="295"/>
      <c r="AP530" s="6"/>
      <c r="AQ530" s="6"/>
      <c r="AR530" s="12"/>
      <c r="AT530" s="296"/>
      <c r="AU530" s="296"/>
      <c r="AV530" s="296"/>
      <c r="AW530" s="296"/>
      <c r="AX530" s="296"/>
      <c r="AY530" s="296"/>
      <c r="AZ530" s="296"/>
      <c r="BA530" s="296"/>
      <c r="BB530" s="296"/>
      <c r="BC530" s="296"/>
      <c r="BD530" s="296"/>
      <c r="BE530" s="296"/>
      <c r="BF530" s="296"/>
      <c r="BG530" s="14"/>
      <c r="BH530" s="14"/>
      <c r="BL530" s="12"/>
      <c r="BO530" s="324"/>
      <c r="BP530" s="324"/>
      <c r="BQ530" s="324"/>
      <c r="BR530" s="325"/>
      <c r="BS530" s="325"/>
      <c r="BT530" s="325"/>
      <c r="BU530" s="325"/>
      <c r="BV530" s="325"/>
      <c r="BW530" s="325"/>
      <c r="BX530" s="325"/>
      <c r="BY530" s="325"/>
    </row>
    <row r="531" spans="1:77" s="49" customFormat="1" ht="16" x14ac:dyDescent="0.2">
      <c r="A531" s="12"/>
      <c r="B531" s="12"/>
      <c r="F531" s="12"/>
      <c r="J531" s="290"/>
      <c r="K531" s="290"/>
      <c r="L531" s="290"/>
      <c r="M531" s="290"/>
      <c r="N531" s="290"/>
      <c r="O531" s="291"/>
      <c r="P531" s="35"/>
      <c r="Q531" s="35"/>
      <c r="R531" s="292"/>
      <c r="S531" s="292"/>
      <c r="T531" s="292"/>
      <c r="U531" s="292"/>
      <c r="V531" s="12"/>
      <c r="Y531" s="293"/>
      <c r="Z531" s="293"/>
      <c r="AA531" s="293"/>
      <c r="AB531" s="294"/>
      <c r="AC531" s="294"/>
      <c r="AD531" s="294"/>
      <c r="AE531" s="294"/>
      <c r="AF531" s="294"/>
      <c r="AG531" s="294"/>
      <c r="AH531" s="294"/>
      <c r="AM531" s="6"/>
      <c r="AN531" s="6"/>
      <c r="AO531" s="295"/>
      <c r="AP531" s="6"/>
      <c r="AQ531" s="6"/>
      <c r="AR531" s="12"/>
      <c r="AT531" s="296"/>
      <c r="AU531" s="296"/>
      <c r="AV531" s="296"/>
      <c r="AW531" s="296"/>
      <c r="AX531" s="296"/>
      <c r="AY531" s="296"/>
      <c r="AZ531" s="296"/>
      <c r="BA531" s="296"/>
      <c r="BB531" s="296"/>
      <c r="BC531" s="296"/>
      <c r="BD531" s="296"/>
      <c r="BE531" s="296"/>
      <c r="BF531" s="296"/>
      <c r="BG531" s="14"/>
      <c r="BH531" s="14"/>
    </row>
    <row r="532" spans="1:77" s="49" customFormat="1" ht="16" x14ac:dyDescent="0.2">
      <c r="A532" s="12"/>
      <c r="B532" s="12"/>
      <c r="F532" s="12"/>
      <c r="J532" s="290"/>
      <c r="K532" s="290"/>
      <c r="L532" s="290"/>
      <c r="M532" s="290"/>
      <c r="N532" s="290"/>
      <c r="O532" s="291"/>
      <c r="P532" s="35"/>
      <c r="Q532" s="35"/>
      <c r="R532" s="292"/>
      <c r="S532" s="292"/>
      <c r="T532" s="292"/>
      <c r="U532" s="292"/>
      <c r="V532" s="12"/>
      <c r="Y532" s="293"/>
      <c r="Z532" s="293"/>
      <c r="AA532" s="293"/>
      <c r="AB532" s="294"/>
      <c r="AC532" s="294"/>
      <c r="AD532" s="294"/>
      <c r="AE532" s="294"/>
      <c r="AF532" s="294"/>
      <c r="AG532" s="294"/>
      <c r="AH532" s="294"/>
      <c r="AM532" s="6"/>
      <c r="AN532" s="6"/>
      <c r="AO532" s="295"/>
      <c r="AP532" s="6"/>
      <c r="AQ532" s="6"/>
      <c r="AR532" s="12"/>
      <c r="AT532" s="296"/>
      <c r="AU532" s="296"/>
      <c r="AV532" s="296"/>
      <c r="AW532" s="296"/>
      <c r="AX532" s="296"/>
      <c r="AY532" s="296"/>
      <c r="AZ532" s="296"/>
      <c r="BA532" s="296"/>
      <c r="BB532" s="296"/>
      <c r="BC532" s="296"/>
      <c r="BD532" s="296"/>
      <c r="BE532" s="296"/>
      <c r="BF532" s="296"/>
      <c r="BG532" s="14"/>
      <c r="BH532" s="14"/>
      <c r="BL532" s="12"/>
      <c r="BO532" s="324"/>
      <c r="BP532" s="324"/>
      <c r="BQ532" s="324"/>
      <c r="BR532" s="325"/>
      <c r="BS532" s="325"/>
      <c r="BT532" s="325"/>
      <c r="BU532" s="325"/>
      <c r="BV532" s="325"/>
      <c r="BW532" s="325"/>
      <c r="BX532" s="325"/>
      <c r="BY532" s="325"/>
    </row>
    <row r="533" spans="1:77" s="49" customFormat="1" ht="16" x14ac:dyDescent="0.2">
      <c r="A533" s="12"/>
      <c r="B533" s="12"/>
      <c r="F533" s="12"/>
      <c r="J533" s="290"/>
      <c r="K533" s="290"/>
      <c r="L533" s="290"/>
      <c r="M533" s="290"/>
      <c r="N533" s="290"/>
      <c r="O533" s="291"/>
      <c r="P533" s="35"/>
      <c r="Q533" s="35"/>
      <c r="R533" s="292"/>
      <c r="S533" s="292"/>
      <c r="T533" s="292"/>
      <c r="U533" s="292"/>
      <c r="V533" s="12"/>
      <c r="Y533" s="293"/>
      <c r="Z533" s="293"/>
      <c r="AA533" s="293"/>
      <c r="AB533" s="294"/>
      <c r="AC533" s="294"/>
      <c r="AD533" s="294"/>
      <c r="AE533" s="294"/>
      <c r="AF533" s="294"/>
      <c r="AG533" s="294"/>
      <c r="AH533" s="294"/>
      <c r="AM533" s="6"/>
      <c r="AN533" s="6"/>
      <c r="AO533" s="295"/>
      <c r="AP533" s="6"/>
      <c r="AQ533" s="6"/>
      <c r="AR533" s="12"/>
      <c r="AT533" s="296"/>
      <c r="AU533" s="296"/>
      <c r="AV533" s="296"/>
      <c r="AW533" s="296"/>
      <c r="AX533" s="296"/>
      <c r="AY533" s="296"/>
      <c r="AZ533" s="296"/>
      <c r="BA533" s="296"/>
      <c r="BB533" s="296"/>
      <c r="BC533" s="296"/>
      <c r="BD533" s="296"/>
      <c r="BE533" s="296"/>
      <c r="BF533" s="296"/>
      <c r="BG533" s="14"/>
      <c r="BH533" s="14"/>
    </row>
    <row r="534" spans="1:77" s="49" customFormat="1" ht="16" x14ac:dyDescent="0.2">
      <c r="A534" s="12"/>
      <c r="B534" s="12"/>
      <c r="F534" s="12"/>
      <c r="J534" s="290"/>
      <c r="K534" s="290"/>
      <c r="L534" s="290"/>
      <c r="M534" s="290"/>
      <c r="N534" s="290"/>
      <c r="O534" s="291"/>
      <c r="P534" s="35"/>
      <c r="Q534" s="35"/>
      <c r="R534" s="292"/>
      <c r="S534" s="292"/>
      <c r="T534" s="292"/>
      <c r="U534" s="292"/>
      <c r="V534" s="12"/>
      <c r="Y534" s="293"/>
      <c r="Z534" s="293"/>
      <c r="AA534" s="293"/>
      <c r="AB534" s="294"/>
      <c r="AC534" s="294"/>
      <c r="AD534" s="294"/>
      <c r="AE534" s="294"/>
      <c r="AF534" s="294"/>
      <c r="AG534" s="294"/>
      <c r="AH534" s="294"/>
      <c r="AM534" s="6"/>
      <c r="AN534" s="6"/>
      <c r="AO534" s="295"/>
      <c r="AP534" s="6"/>
      <c r="AQ534" s="6"/>
      <c r="AR534" s="12"/>
      <c r="AT534" s="296"/>
      <c r="AU534" s="296"/>
      <c r="AV534" s="296"/>
      <c r="AW534" s="296"/>
      <c r="AX534" s="296"/>
      <c r="AY534" s="296"/>
      <c r="AZ534" s="296"/>
      <c r="BA534" s="296"/>
      <c r="BB534" s="296"/>
      <c r="BC534" s="296"/>
      <c r="BD534" s="296"/>
      <c r="BE534" s="296"/>
      <c r="BF534" s="296"/>
      <c r="BG534" s="14"/>
      <c r="BH534" s="14"/>
      <c r="BL534" s="12"/>
      <c r="BO534" s="324"/>
      <c r="BP534" s="324"/>
      <c r="BQ534" s="324"/>
      <c r="BR534" s="325"/>
      <c r="BS534" s="325"/>
      <c r="BT534" s="325"/>
      <c r="BU534" s="325"/>
      <c r="BV534" s="325"/>
      <c r="BW534" s="325"/>
      <c r="BX534" s="325"/>
      <c r="BY534" s="325"/>
    </row>
    <row r="535" spans="1:77" s="49" customFormat="1" ht="16" x14ac:dyDescent="0.2">
      <c r="A535" s="12"/>
      <c r="B535" s="12"/>
      <c r="F535" s="12"/>
      <c r="J535" s="290"/>
      <c r="K535" s="290"/>
      <c r="L535" s="290"/>
      <c r="M535" s="290"/>
      <c r="N535" s="290"/>
      <c r="O535" s="291"/>
      <c r="P535" s="35"/>
      <c r="Q535" s="35"/>
      <c r="R535" s="292"/>
      <c r="S535" s="292"/>
      <c r="T535" s="292"/>
      <c r="U535" s="292"/>
      <c r="V535" s="12"/>
      <c r="Y535" s="293"/>
      <c r="Z535" s="293"/>
      <c r="AA535" s="293"/>
      <c r="AB535" s="294"/>
      <c r="AC535" s="294"/>
      <c r="AD535" s="294"/>
      <c r="AE535" s="294"/>
      <c r="AF535" s="294"/>
      <c r="AG535" s="294"/>
      <c r="AH535" s="294"/>
      <c r="AM535" s="6"/>
      <c r="AN535" s="6"/>
      <c r="AO535" s="295"/>
      <c r="AP535" s="6"/>
      <c r="AQ535" s="6"/>
      <c r="AR535" s="12"/>
      <c r="AT535" s="296"/>
      <c r="AU535" s="296"/>
      <c r="AV535" s="296"/>
      <c r="AW535" s="296"/>
      <c r="AX535" s="296"/>
      <c r="AY535" s="296"/>
      <c r="AZ535" s="296"/>
      <c r="BA535" s="296"/>
      <c r="BB535" s="296"/>
      <c r="BC535" s="296"/>
      <c r="BD535" s="296"/>
      <c r="BE535" s="296"/>
      <c r="BF535" s="296"/>
      <c r="BG535" s="14"/>
      <c r="BH535" s="14"/>
    </row>
    <row r="536" spans="1:77" s="49" customFormat="1" ht="16" x14ac:dyDescent="0.2">
      <c r="A536" s="12"/>
      <c r="B536" s="12"/>
      <c r="F536" s="12"/>
      <c r="J536" s="290"/>
      <c r="K536" s="290"/>
      <c r="L536" s="290"/>
      <c r="M536" s="290"/>
      <c r="N536" s="290"/>
      <c r="O536" s="291"/>
      <c r="P536" s="35"/>
      <c r="Q536" s="35"/>
      <c r="R536" s="292"/>
      <c r="S536" s="292"/>
      <c r="T536" s="292"/>
      <c r="U536" s="292"/>
      <c r="V536" s="12"/>
      <c r="Y536" s="293"/>
      <c r="Z536" s="293"/>
      <c r="AA536" s="293"/>
      <c r="AB536" s="294"/>
      <c r="AC536" s="294"/>
      <c r="AD536" s="294"/>
      <c r="AE536" s="294"/>
      <c r="AF536" s="294"/>
      <c r="AG536" s="294"/>
      <c r="AH536" s="294"/>
      <c r="AM536" s="6"/>
      <c r="AN536" s="6"/>
      <c r="AO536" s="295"/>
      <c r="AP536" s="6"/>
      <c r="AQ536" s="6"/>
      <c r="AR536" s="12"/>
      <c r="AT536" s="296"/>
      <c r="AU536" s="296"/>
      <c r="AV536" s="296"/>
      <c r="AW536" s="296"/>
      <c r="AX536" s="296"/>
      <c r="AY536" s="296"/>
      <c r="AZ536" s="296"/>
      <c r="BA536" s="296"/>
      <c r="BB536" s="296"/>
      <c r="BC536" s="296"/>
      <c r="BD536" s="296"/>
      <c r="BE536" s="296"/>
      <c r="BF536" s="296"/>
      <c r="BG536" s="14"/>
      <c r="BH536" s="14"/>
      <c r="BL536" s="12"/>
      <c r="BO536" s="324"/>
      <c r="BP536" s="324"/>
      <c r="BQ536" s="324"/>
      <c r="BR536" s="325"/>
      <c r="BS536" s="325"/>
      <c r="BT536" s="325"/>
      <c r="BU536" s="325"/>
      <c r="BV536" s="325"/>
      <c r="BW536" s="325"/>
      <c r="BX536" s="325"/>
      <c r="BY536" s="325"/>
    </row>
    <row r="537" spans="1:77" s="49" customFormat="1" ht="16" x14ac:dyDescent="0.2">
      <c r="A537" s="12"/>
      <c r="B537" s="12"/>
      <c r="F537" s="12"/>
      <c r="J537" s="290"/>
      <c r="K537" s="290"/>
      <c r="L537" s="290"/>
      <c r="M537" s="290"/>
      <c r="N537" s="290"/>
      <c r="O537" s="291"/>
      <c r="P537" s="35"/>
      <c r="Q537" s="35"/>
      <c r="R537" s="292"/>
      <c r="S537" s="292"/>
      <c r="T537" s="292"/>
      <c r="U537" s="292"/>
      <c r="V537" s="12"/>
      <c r="Y537" s="293"/>
      <c r="Z537" s="293"/>
      <c r="AA537" s="293"/>
      <c r="AB537" s="294"/>
      <c r="AC537" s="294"/>
      <c r="AD537" s="294"/>
      <c r="AE537" s="294"/>
      <c r="AF537" s="294"/>
      <c r="AG537" s="294"/>
      <c r="AH537" s="294"/>
      <c r="AM537" s="6"/>
      <c r="AN537" s="6"/>
      <c r="AO537" s="295"/>
      <c r="AP537" s="6"/>
      <c r="AQ537" s="6"/>
      <c r="AR537" s="12"/>
      <c r="AT537" s="296"/>
      <c r="AU537" s="296"/>
      <c r="AV537" s="296"/>
      <c r="AW537" s="296"/>
      <c r="AX537" s="296"/>
      <c r="AY537" s="296"/>
      <c r="AZ537" s="296"/>
      <c r="BA537" s="296"/>
      <c r="BB537" s="296"/>
      <c r="BC537" s="296"/>
      <c r="BD537" s="296"/>
      <c r="BE537" s="296"/>
      <c r="BF537" s="296"/>
      <c r="BG537" s="14"/>
      <c r="BH537" s="14"/>
    </row>
    <row r="538" spans="1:77" s="49" customFormat="1" ht="16" x14ac:dyDescent="0.2">
      <c r="A538" s="12"/>
      <c r="B538" s="12"/>
      <c r="F538" s="12"/>
      <c r="J538" s="290"/>
      <c r="K538" s="290"/>
      <c r="L538" s="290"/>
      <c r="M538" s="290"/>
      <c r="N538" s="290"/>
      <c r="O538" s="291"/>
      <c r="P538" s="35"/>
      <c r="Q538" s="35"/>
      <c r="R538" s="292"/>
      <c r="S538" s="292"/>
      <c r="T538" s="292"/>
      <c r="U538" s="292"/>
      <c r="V538" s="12"/>
      <c r="Y538" s="293"/>
      <c r="Z538" s="293"/>
      <c r="AA538" s="293"/>
      <c r="AB538" s="294"/>
      <c r="AC538" s="294"/>
      <c r="AD538" s="294"/>
      <c r="AE538" s="294"/>
      <c r="AF538" s="294"/>
      <c r="AG538" s="294"/>
      <c r="AH538" s="294"/>
      <c r="AM538" s="6"/>
      <c r="AN538" s="6"/>
      <c r="AO538" s="295"/>
      <c r="AP538" s="6"/>
      <c r="AQ538" s="6"/>
      <c r="AR538" s="12"/>
      <c r="AT538" s="296"/>
      <c r="AU538" s="296"/>
      <c r="AV538" s="296"/>
      <c r="AW538" s="296"/>
      <c r="AX538" s="296"/>
      <c r="AY538" s="296"/>
      <c r="AZ538" s="296"/>
      <c r="BA538" s="296"/>
      <c r="BB538" s="296"/>
      <c r="BC538" s="296"/>
      <c r="BD538" s="296"/>
      <c r="BE538" s="296"/>
      <c r="BF538" s="296"/>
      <c r="BG538" s="14"/>
      <c r="BH538" s="14"/>
      <c r="BL538" s="12"/>
      <c r="BO538" s="324"/>
      <c r="BP538" s="324"/>
      <c r="BQ538" s="324"/>
      <c r="BR538" s="325"/>
      <c r="BS538" s="325"/>
      <c r="BT538" s="325"/>
      <c r="BU538" s="325"/>
      <c r="BV538" s="325"/>
      <c r="BW538" s="325"/>
      <c r="BX538" s="325"/>
      <c r="BY538" s="325"/>
    </row>
    <row r="539" spans="1:77" s="49" customFormat="1" ht="16" x14ac:dyDescent="0.2">
      <c r="A539" s="12"/>
      <c r="B539" s="12"/>
      <c r="F539" s="12"/>
      <c r="J539" s="290"/>
      <c r="K539" s="290"/>
      <c r="L539" s="290"/>
      <c r="M539" s="290"/>
      <c r="N539" s="290"/>
      <c r="O539" s="291"/>
      <c r="P539" s="35"/>
      <c r="Q539" s="35"/>
      <c r="R539" s="292"/>
      <c r="S539" s="292"/>
      <c r="T539" s="292"/>
      <c r="U539" s="292"/>
      <c r="V539" s="12"/>
      <c r="Y539" s="293"/>
      <c r="Z539" s="293"/>
      <c r="AA539" s="293"/>
      <c r="AB539" s="294"/>
      <c r="AC539" s="294"/>
      <c r="AD539" s="294"/>
      <c r="AE539" s="294"/>
      <c r="AF539" s="294"/>
      <c r="AG539" s="294"/>
      <c r="AH539" s="294"/>
      <c r="AM539" s="6"/>
      <c r="AN539" s="6"/>
      <c r="AO539" s="295"/>
      <c r="AP539" s="6"/>
      <c r="AQ539" s="6"/>
      <c r="AR539" s="12"/>
      <c r="AT539" s="296"/>
      <c r="AU539" s="296"/>
      <c r="AV539" s="296"/>
      <c r="AW539" s="296"/>
      <c r="AX539" s="296"/>
      <c r="AY539" s="296"/>
      <c r="AZ539" s="296"/>
      <c r="BA539" s="296"/>
      <c r="BB539" s="296"/>
      <c r="BC539" s="296"/>
      <c r="BD539" s="296"/>
      <c r="BE539" s="296"/>
      <c r="BF539" s="296"/>
      <c r="BG539" s="14"/>
      <c r="BH539" s="14"/>
    </row>
    <row r="540" spans="1:77" s="49" customFormat="1" ht="16" x14ac:dyDescent="0.2">
      <c r="A540" s="12"/>
      <c r="B540" s="12"/>
      <c r="F540" s="12"/>
      <c r="J540" s="290"/>
      <c r="K540" s="290"/>
      <c r="L540" s="290"/>
      <c r="M540" s="290"/>
      <c r="N540" s="290"/>
      <c r="O540" s="291"/>
      <c r="P540" s="35"/>
      <c r="Q540" s="35"/>
      <c r="R540" s="292"/>
      <c r="S540" s="292"/>
      <c r="T540" s="292"/>
      <c r="U540" s="292"/>
      <c r="V540" s="12"/>
      <c r="Y540" s="293"/>
      <c r="Z540" s="293"/>
      <c r="AA540" s="293"/>
      <c r="AB540" s="294"/>
      <c r="AC540" s="294"/>
      <c r="AD540" s="294"/>
      <c r="AE540" s="294"/>
      <c r="AF540" s="294"/>
      <c r="AG540" s="294"/>
      <c r="AH540" s="294"/>
      <c r="AM540" s="6"/>
      <c r="AN540" s="6"/>
      <c r="AO540" s="295"/>
      <c r="AP540" s="6"/>
      <c r="AQ540" s="6"/>
      <c r="AR540" s="12"/>
      <c r="AT540" s="296"/>
      <c r="AU540" s="296"/>
      <c r="AV540" s="296"/>
      <c r="AW540" s="296"/>
      <c r="AX540" s="296"/>
      <c r="AY540" s="296"/>
      <c r="AZ540" s="296"/>
      <c r="BA540" s="296"/>
      <c r="BB540" s="296"/>
      <c r="BC540" s="296"/>
      <c r="BD540" s="296"/>
      <c r="BE540" s="296"/>
      <c r="BF540" s="296"/>
      <c r="BG540" s="14"/>
      <c r="BH540" s="14"/>
      <c r="BL540" s="12"/>
      <c r="BO540" s="324"/>
      <c r="BP540" s="324"/>
      <c r="BQ540" s="324"/>
      <c r="BR540" s="325"/>
      <c r="BS540" s="325"/>
      <c r="BT540" s="325"/>
      <c r="BU540" s="325"/>
      <c r="BV540" s="325"/>
      <c r="BW540" s="325"/>
      <c r="BX540" s="325"/>
      <c r="BY540" s="325"/>
    </row>
    <row r="541" spans="1:77" s="49" customFormat="1" ht="16" x14ac:dyDescent="0.2">
      <c r="A541" s="12"/>
      <c r="B541" s="12"/>
      <c r="F541" s="12"/>
      <c r="J541" s="290"/>
      <c r="K541" s="290"/>
      <c r="L541" s="290"/>
      <c r="M541" s="290"/>
      <c r="N541" s="290"/>
      <c r="O541" s="291"/>
      <c r="P541" s="35"/>
      <c r="Q541" s="35"/>
      <c r="R541" s="292"/>
      <c r="S541" s="292"/>
      <c r="T541" s="292"/>
      <c r="U541" s="292"/>
      <c r="V541" s="12"/>
      <c r="Y541" s="293"/>
      <c r="Z541" s="293"/>
      <c r="AA541" s="293"/>
      <c r="AB541" s="294"/>
      <c r="AC541" s="294"/>
      <c r="AD541" s="294"/>
      <c r="AE541" s="294"/>
      <c r="AF541" s="294"/>
      <c r="AG541" s="294"/>
      <c r="AH541" s="294"/>
      <c r="AM541" s="6"/>
      <c r="AN541" s="6"/>
      <c r="AO541" s="295"/>
      <c r="AP541" s="6"/>
      <c r="AQ541" s="6"/>
      <c r="AR541" s="12"/>
      <c r="AT541" s="296"/>
      <c r="AU541" s="296"/>
      <c r="AV541" s="296"/>
      <c r="AW541" s="296"/>
      <c r="AX541" s="296"/>
      <c r="AY541" s="296"/>
      <c r="AZ541" s="296"/>
      <c r="BA541" s="296"/>
      <c r="BB541" s="296"/>
      <c r="BC541" s="296"/>
      <c r="BD541" s="296"/>
      <c r="BE541" s="296"/>
      <c r="BF541" s="296"/>
      <c r="BG541" s="14"/>
      <c r="BH541" s="14"/>
    </row>
    <row r="542" spans="1:77" s="49" customFormat="1" ht="16" x14ac:dyDescent="0.2">
      <c r="A542" s="12"/>
      <c r="B542" s="12"/>
      <c r="F542" s="12"/>
      <c r="J542" s="290"/>
      <c r="K542" s="290"/>
      <c r="L542" s="290"/>
      <c r="M542" s="290"/>
      <c r="N542" s="290"/>
      <c r="O542" s="291"/>
      <c r="P542" s="35"/>
      <c r="Q542" s="35"/>
      <c r="R542" s="292"/>
      <c r="S542" s="292"/>
      <c r="T542" s="292"/>
      <c r="U542" s="292"/>
      <c r="V542" s="12"/>
      <c r="Y542" s="293"/>
      <c r="Z542" s="293"/>
      <c r="AA542" s="293"/>
      <c r="AB542" s="294"/>
      <c r="AC542" s="294"/>
      <c r="AD542" s="294"/>
      <c r="AE542" s="294"/>
      <c r="AF542" s="294"/>
      <c r="AG542" s="294"/>
      <c r="AH542" s="294"/>
      <c r="AM542" s="6"/>
      <c r="AN542" s="6"/>
      <c r="AO542" s="295"/>
      <c r="AP542" s="6"/>
      <c r="AQ542" s="6"/>
      <c r="AR542" s="12"/>
      <c r="AT542" s="296"/>
      <c r="AU542" s="296"/>
      <c r="AV542" s="296"/>
      <c r="AW542" s="296"/>
      <c r="AX542" s="296"/>
      <c r="AY542" s="296"/>
      <c r="AZ542" s="296"/>
      <c r="BA542" s="296"/>
      <c r="BB542" s="296"/>
      <c r="BC542" s="296"/>
      <c r="BD542" s="296"/>
      <c r="BE542" s="296"/>
      <c r="BF542" s="296"/>
      <c r="BG542" s="14"/>
      <c r="BH542" s="14"/>
      <c r="BL542" s="12"/>
      <c r="BO542" s="324"/>
      <c r="BP542" s="324"/>
      <c r="BQ542" s="324"/>
      <c r="BR542" s="325"/>
      <c r="BS542" s="325"/>
      <c r="BT542" s="325"/>
      <c r="BU542" s="325"/>
      <c r="BV542" s="325"/>
      <c r="BW542" s="325"/>
      <c r="BX542" s="325"/>
      <c r="BY542" s="325"/>
    </row>
    <row r="543" spans="1:77" s="49" customFormat="1" ht="16" x14ac:dyDescent="0.2">
      <c r="A543" s="12"/>
      <c r="B543" s="12"/>
      <c r="F543" s="12"/>
      <c r="J543" s="290"/>
      <c r="K543" s="290"/>
      <c r="L543" s="290"/>
      <c r="M543" s="290"/>
      <c r="N543" s="290"/>
      <c r="O543" s="291"/>
      <c r="P543" s="35"/>
      <c r="Q543" s="35"/>
      <c r="R543" s="292"/>
      <c r="S543" s="292"/>
      <c r="T543" s="292"/>
      <c r="U543" s="292"/>
      <c r="V543" s="12"/>
      <c r="Y543" s="293"/>
      <c r="Z543" s="293"/>
      <c r="AA543" s="293"/>
      <c r="AB543" s="294"/>
      <c r="AC543" s="294"/>
      <c r="AD543" s="294"/>
      <c r="AE543" s="294"/>
      <c r="AF543" s="294"/>
      <c r="AG543" s="294"/>
      <c r="AH543" s="294"/>
      <c r="AM543" s="6"/>
      <c r="AN543" s="6"/>
      <c r="AO543" s="295"/>
      <c r="AP543" s="6"/>
      <c r="AQ543" s="6"/>
      <c r="AR543" s="12"/>
      <c r="AT543" s="296"/>
      <c r="AU543" s="296"/>
      <c r="AV543" s="296"/>
      <c r="AW543" s="296"/>
      <c r="AX543" s="296"/>
      <c r="AY543" s="296"/>
      <c r="AZ543" s="296"/>
      <c r="BA543" s="296"/>
      <c r="BB543" s="296"/>
      <c r="BC543" s="296"/>
      <c r="BD543" s="296"/>
      <c r="BE543" s="296"/>
      <c r="BF543" s="296"/>
      <c r="BG543" s="14"/>
      <c r="BH543" s="14"/>
    </row>
    <row r="544" spans="1:77" s="49" customFormat="1" ht="16" x14ac:dyDescent="0.2">
      <c r="A544" s="12"/>
      <c r="B544" s="12"/>
      <c r="F544" s="12"/>
      <c r="J544" s="290"/>
      <c r="K544" s="290"/>
      <c r="L544" s="290"/>
      <c r="M544" s="290"/>
      <c r="N544" s="290"/>
      <c r="O544" s="291"/>
      <c r="P544" s="35"/>
      <c r="Q544" s="35"/>
      <c r="R544" s="292"/>
      <c r="S544" s="292"/>
      <c r="T544" s="292"/>
      <c r="U544" s="292"/>
      <c r="V544" s="12"/>
      <c r="Y544" s="293"/>
      <c r="Z544" s="293"/>
      <c r="AA544" s="293"/>
      <c r="AB544" s="294"/>
      <c r="AC544" s="294"/>
      <c r="AD544" s="294"/>
      <c r="AE544" s="294"/>
      <c r="AF544" s="294"/>
      <c r="AG544" s="294"/>
      <c r="AH544" s="294"/>
      <c r="AM544" s="6"/>
      <c r="AN544" s="6"/>
      <c r="AO544" s="295"/>
      <c r="AP544" s="6"/>
      <c r="AQ544" s="6"/>
      <c r="AR544" s="12"/>
      <c r="AT544" s="296"/>
      <c r="AU544" s="296"/>
      <c r="AV544" s="296"/>
      <c r="AW544" s="296"/>
      <c r="AX544" s="296"/>
      <c r="AY544" s="296"/>
      <c r="AZ544" s="296"/>
      <c r="BA544" s="296"/>
      <c r="BB544" s="296"/>
      <c r="BC544" s="296"/>
      <c r="BD544" s="296"/>
      <c r="BE544" s="296"/>
      <c r="BF544" s="296"/>
      <c r="BG544" s="14"/>
      <c r="BH544" s="14"/>
      <c r="BL544" s="12"/>
      <c r="BO544" s="324"/>
      <c r="BP544" s="324"/>
      <c r="BQ544" s="324"/>
      <c r="BR544" s="325"/>
      <c r="BS544" s="325"/>
      <c r="BT544" s="325"/>
      <c r="BU544" s="325"/>
      <c r="BV544" s="325"/>
      <c r="BW544" s="325"/>
      <c r="BX544" s="325"/>
      <c r="BY544" s="325"/>
    </row>
    <row r="545" spans="1:77" s="49" customFormat="1" ht="16" x14ac:dyDescent="0.2">
      <c r="A545" s="12"/>
      <c r="B545" s="12"/>
      <c r="F545" s="12"/>
      <c r="J545" s="290"/>
      <c r="K545" s="290"/>
      <c r="L545" s="290"/>
      <c r="M545" s="290"/>
      <c r="N545" s="290"/>
      <c r="O545" s="291"/>
      <c r="P545" s="35"/>
      <c r="Q545" s="35"/>
      <c r="R545" s="292"/>
      <c r="S545" s="292"/>
      <c r="T545" s="292"/>
      <c r="U545" s="292"/>
      <c r="V545" s="12"/>
      <c r="Y545" s="293"/>
      <c r="Z545" s="293"/>
      <c r="AA545" s="293"/>
      <c r="AB545" s="294"/>
      <c r="AC545" s="294"/>
      <c r="AD545" s="294"/>
      <c r="AE545" s="294"/>
      <c r="AF545" s="294"/>
      <c r="AG545" s="294"/>
      <c r="AH545" s="294"/>
      <c r="AM545" s="6"/>
      <c r="AN545" s="6"/>
      <c r="AO545" s="295"/>
      <c r="AP545" s="6"/>
      <c r="AQ545" s="6"/>
      <c r="AR545" s="12"/>
      <c r="AT545" s="296"/>
      <c r="AU545" s="296"/>
      <c r="AV545" s="296"/>
      <c r="AW545" s="296"/>
      <c r="AX545" s="296"/>
      <c r="AY545" s="296"/>
      <c r="AZ545" s="296"/>
      <c r="BA545" s="296"/>
      <c r="BB545" s="296"/>
      <c r="BC545" s="296"/>
      <c r="BD545" s="296"/>
      <c r="BE545" s="296"/>
      <c r="BF545" s="296"/>
      <c r="BG545" s="14"/>
      <c r="BH545" s="14"/>
    </row>
    <row r="546" spans="1:77" s="49" customFormat="1" ht="16" x14ac:dyDescent="0.2">
      <c r="A546" s="12"/>
      <c r="B546" s="12"/>
      <c r="F546" s="12"/>
      <c r="J546" s="290"/>
      <c r="K546" s="290"/>
      <c r="L546" s="290"/>
      <c r="M546" s="290"/>
      <c r="N546" s="290"/>
      <c r="O546" s="291"/>
      <c r="P546" s="35"/>
      <c r="Q546" s="35"/>
      <c r="R546" s="292"/>
      <c r="S546" s="292"/>
      <c r="T546" s="292"/>
      <c r="U546" s="292"/>
      <c r="V546" s="12"/>
      <c r="Y546" s="293"/>
      <c r="Z546" s="293"/>
      <c r="AA546" s="293"/>
      <c r="AB546" s="294"/>
      <c r="AC546" s="294"/>
      <c r="AD546" s="294"/>
      <c r="AE546" s="294"/>
      <c r="AF546" s="294"/>
      <c r="AG546" s="294"/>
      <c r="AH546" s="294"/>
      <c r="AM546" s="6"/>
      <c r="AN546" s="6"/>
      <c r="AO546" s="295"/>
      <c r="AP546" s="6"/>
      <c r="AQ546" s="6"/>
      <c r="AR546" s="12"/>
      <c r="AT546" s="296"/>
      <c r="AU546" s="296"/>
      <c r="AV546" s="296"/>
      <c r="AW546" s="296"/>
      <c r="AX546" s="296"/>
      <c r="AY546" s="296"/>
      <c r="AZ546" s="296"/>
      <c r="BA546" s="296"/>
      <c r="BB546" s="296"/>
      <c r="BC546" s="296"/>
      <c r="BD546" s="296"/>
      <c r="BE546" s="296"/>
      <c r="BF546" s="296"/>
      <c r="BG546" s="14"/>
      <c r="BH546" s="14"/>
      <c r="BL546" s="12"/>
      <c r="BO546" s="324"/>
      <c r="BP546" s="324"/>
      <c r="BQ546" s="324"/>
      <c r="BR546" s="325"/>
      <c r="BS546" s="325"/>
      <c r="BT546" s="325"/>
      <c r="BU546" s="325"/>
      <c r="BV546" s="325"/>
      <c r="BW546" s="325"/>
      <c r="BX546" s="325"/>
      <c r="BY546" s="325"/>
    </row>
    <row r="547" spans="1:77" s="49" customFormat="1" ht="16" x14ac:dyDescent="0.2">
      <c r="A547" s="12"/>
      <c r="B547" s="12"/>
      <c r="F547" s="12"/>
      <c r="J547" s="290"/>
      <c r="K547" s="290"/>
      <c r="L547" s="290"/>
      <c r="M547" s="290"/>
      <c r="N547" s="290"/>
      <c r="O547" s="291"/>
      <c r="P547" s="35"/>
      <c r="Q547" s="35"/>
      <c r="R547" s="292"/>
      <c r="S547" s="292"/>
      <c r="T547" s="292"/>
      <c r="U547" s="292"/>
      <c r="V547" s="12"/>
      <c r="Y547" s="293"/>
      <c r="Z547" s="293"/>
      <c r="AA547" s="293"/>
      <c r="AB547" s="294"/>
      <c r="AC547" s="294"/>
      <c r="AD547" s="294"/>
      <c r="AE547" s="294"/>
      <c r="AF547" s="294"/>
      <c r="AG547" s="294"/>
      <c r="AH547" s="294"/>
      <c r="AM547" s="6"/>
      <c r="AN547" s="6"/>
      <c r="AO547" s="295"/>
      <c r="AP547" s="6"/>
      <c r="AQ547" s="6"/>
      <c r="AR547" s="12"/>
      <c r="AT547" s="296"/>
      <c r="AU547" s="296"/>
      <c r="AV547" s="296"/>
      <c r="AW547" s="296"/>
      <c r="AX547" s="296"/>
      <c r="AY547" s="296"/>
      <c r="AZ547" s="296"/>
      <c r="BA547" s="296"/>
      <c r="BB547" s="296"/>
      <c r="BC547" s="296"/>
      <c r="BD547" s="296"/>
      <c r="BE547" s="296"/>
      <c r="BF547" s="296"/>
      <c r="BG547" s="14"/>
      <c r="BH547" s="14"/>
    </row>
    <row r="548" spans="1:77" s="49" customFormat="1" ht="16" x14ac:dyDescent="0.2">
      <c r="A548" s="12"/>
      <c r="B548" s="12"/>
      <c r="F548" s="12"/>
      <c r="J548" s="290"/>
      <c r="K548" s="290"/>
      <c r="L548" s="290"/>
      <c r="M548" s="290"/>
      <c r="N548" s="290"/>
      <c r="O548" s="291"/>
      <c r="P548" s="35"/>
      <c r="Q548" s="35"/>
      <c r="R548" s="292"/>
      <c r="S548" s="292"/>
      <c r="T548" s="292"/>
      <c r="U548" s="292"/>
      <c r="V548" s="12"/>
      <c r="Y548" s="293"/>
      <c r="Z548" s="293"/>
      <c r="AA548" s="293"/>
      <c r="AB548" s="294"/>
      <c r="AC548" s="294"/>
      <c r="AD548" s="294"/>
      <c r="AE548" s="294"/>
      <c r="AF548" s="294"/>
      <c r="AG548" s="294"/>
      <c r="AH548" s="294"/>
      <c r="AM548" s="6"/>
      <c r="AN548" s="6"/>
      <c r="AO548" s="295"/>
      <c r="AP548" s="6"/>
      <c r="AQ548" s="6"/>
      <c r="AR548" s="12"/>
      <c r="AT548" s="296"/>
      <c r="AU548" s="296"/>
      <c r="AV548" s="296"/>
      <c r="AW548" s="296"/>
      <c r="AX548" s="296"/>
      <c r="AY548" s="296"/>
      <c r="AZ548" s="296"/>
      <c r="BA548" s="296"/>
      <c r="BB548" s="296"/>
      <c r="BC548" s="296"/>
      <c r="BD548" s="296"/>
      <c r="BE548" s="296"/>
      <c r="BF548" s="296"/>
      <c r="BG548" s="14"/>
      <c r="BH548" s="14"/>
      <c r="BL548" s="12"/>
      <c r="BO548" s="324"/>
      <c r="BP548" s="324"/>
      <c r="BQ548" s="324"/>
      <c r="BR548" s="325"/>
      <c r="BS548" s="325"/>
      <c r="BT548" s="325"/>
      <c r="BU548" s="325"/>
      <c r="BV548" s="325"/>
      <c r="BW548" s="325"/>
      <c r="BX548" s="325"/>
      <c r="BY548" s="325"/>
    </row>
    <row r="549" spans="1:77" s="49" customFormat="1" ht="16" x14ac:dyDescent="0.2">
      <c r="A549" s="12"/>
      <c r="B549" s="12"/>
      <c r="F549" s="12"/>
      <c r="J549" s="290"/>
      <c r="K549" s="290"/>
      <c r="L549" s="290"/>
      <c r="M549" s="290"/>
      <c r="N549" s="290"/>
      <c r="O549" s="291"/>
      <c r="P549" s="35"/>
      <c r="Q549" s="35"/>
      <c r="R549" s="292"/>
      <c r="S549" s="292"/>
      <c r="T549" s="292"/>
      <c r="U549" s="292"/>
      <c r="V549" s="12"/>
      <c r="Y549" s="293"/>
      <c r="Z549" s="293"/>
      <c r="AA549" s="293"/>
      <c r="AB549" s="294"/>
      <c r="AC549" s="294"/>
      <c r="AD549" s="294"/>
      <c r="AE549" s="294"/>
      <c r="AF549" s="294"/>
      <c r="AG549" s="294"/>
      <c r="AH549" s="294"/>
      <c r="AM549" s="6"/>
      <c r="AN549" s="6"/>
      <c r="AO549" s="295"/>
      <c r="AP549" s="6"/>
      <c r="AQ549" s="6"/>
      <c r="AR549" s="12"/>
      <c r="AT549" s="296"/>
      <c r="AU549" s="296"/>
      <c r="AV549" s="296"/>
      <c r="AW549" s="296"/>
      <c r="AX549" s="296"/>
      <c r="AY549" s="296"/>
      <c r="AZ549" s="296"/>
      <c r="BA549" s="296"/>
      <c r="BB549" s="296"/>
      <c r="BC549" s="296"/>
      <c r="BD549" s="296"/>
      <c r="BE549" s="296"/>
      <c r="BF549" s="296"/>
      <c r="BG549" s="14"/>
      <c r="BH549" s="14"/>
    </row>
    <row r="550" spans="1:77" s="49" customFormat="1" ht="16" x14ac:dyDescent="0.2">
      <c r="A550" s="12"/>
      <c r="B550" s="12"/>
      <c r="F550" s="12"/>
      <c r="J550" s="290"/>
      <c r="K550" s="290"/>
      <c r="L550" s="290"/>
      <c r="M550" s="290"/>
      <c r="N550" s="290"/>
      <c r="O550" s="291"/>
      <c r="P550" s="35"/>
      <c r="Q550" s="35"/>
      <c r="R550" s="292"/>
      <c r="S550" s="292"/>
      <c r="T550" s="292"/>
      <c r="U550" s="292"/>
      <c r="V550" s="12"/>
      <c r="Y550" s="293"/>
      <c r="Z550" s="293"/>
      <c r="AA550" s="293"/>
      <c r="AB550" s="294"/>
      <c r="AC550" s="294"/>
      <c r="AD550" s="294"/>
      <c r="AE550" s="294"/>
      <c r="AF550" s="294"/>
      <c r="AG550" s="294"/>
      <c r="AH550" s="294"/>
      <c r="AM550" s="6"/>
      <c r="AN550" s="6"/>
      <c r="AO550" s="295"/>
      <c r="AP550" s="6"/>
      <c r="AQ550" s="6"/>
      <c r="AR550" s="12"/>
      <c r="AT550" s="296"/>
      <c r="AU550" s="296"/>
      <c r="AV550" s="296"/>
      <c r="AW550" s="296"/>
      <c r="AX550" s="296"/>
      <c r="AY550" s="296"/>
      <c r="AZ550" s="296"/>
      <c r="BA550" s="296"/>
      <c r="BB550" s="296"/>
      <c r="BC550" s="296"/>
      <c r="BD550" s="296"/>
      <c r="BE550" s="296"/>
      <c r="BF550" s="296"/>
      <c r="BG550" s="14"/>
      <c r="BH550" s="14"/>
      <c r="BL550" s="12"/>
      <c r="BO550" s="324"/>
      <c r="BP550" s="324"/>
      <c r="BQ550" s="324"/>
      <c r="BR550" s="325"/>
      <c r="BS550" s="325"/>
      <c r="BT550" s="325"/>
      <c r="BU550" s="325"/>
      <c r="BV550" s="325"/>
      <c r="BW550" s="325"/>
      <c r="BX550" s="325"/>
      <c r="BY550" s="325"/>
    </row>
    <row r="551" spans="1:77" s="49" customFormat="1" ht="16" x14ac:dyDescent="0.2">
      <c r="A551" s="12"/>
      <c r="B551" s="12"/>
      <c r="F551" s="12"/>
      <c r="J551" s="290"/>
      <c r="K551" s="290"/>
      <c r="L551" s="290"/>
      <c r="M551" s="290"/>
      <c r="N551" s="290"/>
      <c r="O551" s="291"/>
      <c r="P551" s="35"/>
      <c r="Q551" s="35"/>
      <c r="R551" s="292"/>
      <c r="S551" s="292"/>
      <c r="T551" s="292"/>
      <c r="U551" s="292"/>
      <c r="V551" s="12"/>
      <c r="Y551" s="293"/>
      <c r="Z551" s="293"/>
      <c r="AA551" s="293"/>
      <c r="AB551" s="294"/>
      <c r="AC551" s="294"/>
      <c r="AD551" s="294"/>
      <c r="AE551" s="294"/>
      <c r="AF551" s="294"/>
      <c r="AG551" s="294"/>
      <c r="AH551" s="294"/>
      <c r="AM551" s="6"/>
      <c r="AN551" s="6"/>
      <c r="AO551" s="295"/>
      <c r="AP551" s="6"/>
      <c r="AQ551" s="6"/>
      <c r="AR551" s="12"/>
      <c r="AT551" s="296"/>
      <c r="AU551" s="296"/>
      <c r="AV551" s="296"/>
      <c r="AW551" s="296"/>
      <c r="AX551" s="296"/>
      <c r="AY551" s="296"/>
      <c r="AZ551" s="296"/>
      <c r="BA551" s="296"/>
      <c r="BB551" s="296"/>
      <c r="BC551" s="296"/>
      <c r="BD551" s="296"/>
      <c r="BE551" s="296"/>
      <c r="BF551" s="296"/>
      <c r="BG551" s="14"/>
      <c r="BH551" s="14"/>
    </row>
    <row r="552" spans="1:77" s="49" customFormat="1" ht="16" x14ac:dyDescent="0.2">
      <c r="A552" s="12"/>
      <c r="B552" s="12"/>
      <c r="F552" s="12"/>
      <c r="J552" s="290"/>
      <c r="K552" s="290"/>
      <c r="L552" s="290"/>
      <c r="M552" s="290"/>
      <c r="N552" s="290"/>
      <c r="O552" s="291"/>
      <c r="P552" s="35"/>
      <c r="Q552" s="35"/>
      <c r="R552" s="292"/>
      <c r="S552" s="292"/>
      <c r="T552" s="292"/>
      <c r="U552" s="292"/>
      <c r="V552" s="12"/>
      <c r="Y552" s="293"/>
      <c r="Z552" s="293"/>
      <c r="AA552" s="293"/>
      <c r="AB552" s="294"/>
      <c r="AC552" s="294"/>
      <c r="AD552" s="294"/>
      <c r="AE552" s="294"/>
      <c r="AF552" s="294"/>
      <c r="AG552" s="294"/>
      <c r="AH552" s="294"/>
      <c r="AM552" s="6"/>
      <c r="AN552" s="6"/>
      <c r="AO552" s="295"/>
      <c r="AP552" s="6"/>
      <c r="AQ552" s="6"/>
      <c r="AR552" s="12"/>
      <c r="AT552" s="296"/>
      <c r="AU552" s="296"/>
      <c r="AV552" s="296"/>
      <c r="AW552" s="296"/>
      <c r="AX552" s="296"/>
      <c r="AY552" s="296"/>
      <c r="AZ552" s="296"/>
      <c r="BA552" s="296"/>
      <c r="BB552" s="296"/>
      <c r="BC552" s="296"/>
      <c r="BD552" s="296"/>
      <c r="BE552" s="296"/>
      <c r="BF552" s="296"/>
      <c r="BG552" s="14"/>
      <c r="BH552" s="14"/>
      <c r="BL552" s="12"/>
      <c r="BO552" s="324"/>
      <c r="BP552" s="324"/>
      <c r="BQ552" s="324"/>
      <c r="BR552" s="325"/>
      <c r="BS552" s="325"/>
      <c r="BT552" s="325"/>
      <c r="BU552" s="325"/>
      <c r="BV552" s="325"/>
      <c r="BW552" s="325"/>
      <c r="BX552" s="325"/>
      <c r="BY552" s="325"/>
    </row>
    <row r="553" spans="1:77" s="49" customFormat="1" ht="16" x14ac:dyDescent="0.2">
      <c r="A553" s="12"/>
      <c r="B553" s="12"/>
      <c r="F553" s="12"/>
      <c r="J553" s="290"/>
      <c r="K553" s="290"/>
      <c r="L553" s="290"/>
      <c r="M553" s="290"/>
      <c r="N553" s="290"/>
      <c r="O553" s="291"/>
      <c r="P553" s="35"/>
      <c r="Q553" s="35"/>
      <c r="R553" s="292"/>
      <c r="S553" s="292"/>
      <c r="T553" s="292"/>
      <c r="U553" s="292"/>
      <c r="V553" s="12"/>
      <c r="Y553" s="293"/>
      <c r="Z553" s="293"/>
      <c r="AA553" s="293"/>
      <c r="AB553" s="294"/>
      <c r="AC553" s="294"/>
      <c r="AD553" s="294"/>
      <c r="AE553" s="294"/>
      <c r="AF553" s="294"/>
      <c r="AG553" s="294"/>
      <c r="AH553" s="294"/>
      <c r="AM553" s="6"/>
      <c r="AN553" s="6"/>
      <c r="AO553" s="295"/>
      <c r="AP553" s="6"/>
      <c r="AQ553" s="6"/>
      <c r="AR553" s="12"/>
      <c r="AT553" s="296"/>
      <c r="AU553" s="296"/>
      <c r="AV553" s="296"/>
      <c r="AW553" s="296"/>
      <c r="AX553" s="296"/>
      <c r="AY553" s="296"/>
      <c r="AZ553" s="296"/>
      <c r="BA553" s="296"/>
      <c r="BB553" s="296"/>
      <c r="BC553" s="296"/>
      <c r="BD553" s="296"/>
      <c r="BE553" s="296"/>
      <c r="BF553" s="296"/>
      <c r="BG553" s="14"/>
      <c r="BH553" s="14"/>
    </row>
    <row r="554" spans="1:77" s="49" customFormat="1" ht="16" x14ac:dyDescent="0.2">
      <c r="A554" s="12"/>
      <c r="B554" s="12"/>
      <c r="F554" s="12"/>
      <c r="J554" s="290"/>
      <c r="K554" s="290"/>
      <c r="L554" s="290"/>
      <c r="M554" s="290"/>
      <c r="N554" s="290"/>
      <c r="O554" s="291"/>
      <c r="P554" s="35"/>
      <c r="Q554" s="35"/>
      <c r="R554" s="292"/>
      <c r="S554" s="292"/>
      <c r="T554" s="292"/>
      <c r="U554" s="292"/>
      <c r="V554" s="12"/>
      <c r="Y554" s="293"/>
      <c r="Z554" s="293"/>
      <c r="AA554" s="293"/>
      <c r="AB554" s="294"/>
      <c r="AC554" s="294"/>
      <c r="AD554" s="294"/>
      <c r="AE554" s="294"/>
      <c r="AF554" s="294"/>
      <c r="AG554" s="294"/>
      <c r="AH554" s="294"/>
      <c r="AM554" s="6"/>
      <c r="AN554" s="6"/>
      <c r="AO554" s="295"/>
      <c r="AP554" s="6"/>
      <c r="AQ554" s="6"/>
      <c r="AR554" s="12"/>
      <c r="AT554" s="296"/>
      <c r="AU554" s="296"/>
      <c r="AV554" s="296"/>
      <c r="AW554" s="296"/>
      <c r="AX554" s="296"/>
      <c r="AY554" s="296"/>
      <c r="AZ554" s="296"/>
      <c r="BA554" s="296"/>
      <c r="BB554" s="296"/>
      <c r="BC554" s="296"/>
      <c r="BD554" s="296"/>
      <c r="BE554" s="296"/>
      <c r="BF554" s="296"/>
      <c r="BG554" s="14"/>
      <c r="BH554" s="14"/>
      <c r="BL554" s="12"/>
      <c r="BO554" s="324"/>
      <c r="BP554" s="324"/>
      <c r="BQ554" s="324"/>
      <c r="BR554" s="325"/>
      <c r="BS554" s="325"/>
      <c r="BT554" s="325"/>
      <c r="BU554" s="325"/>
      <c r="BV554" s="325"/>
      <c r="BW554" s="325"/>
      <c r="BX554" s="325"/>
      <c r="BY554" s="325"/>
    </row>
    <row r="555" spans="1:77" s="49" customFormat="1" ht="16" x14ac:dyDescent="0.2">
      <c r="A555" s="12"/>
      <c r="B555" s="12"/>
      <c r="F555" s="12"/>
      <c r="J555" s="290"/>
      <c r="K555" s="290"/>
      <c r="L555" s="290"/>
      <c r="M555" s="290"/>
      <c r="N555" s="290"/>
      <c r="O555" s="291"/>
      <c r="P555" s="35"/>
      <c r="Q555" s="35"/>
      <c r="R555" s="292"/>
      <c r="S555" s="292"/>
      <c r="T555" s="292"/>
      <c r="U555" s="292"/>
      <c r="V555" s="12"/>
      <c r="Y555" s="293"/>
      <c r="Z555" s="293"/>
      <c r="AA555" s="293"/>
      <c r="AB555" s="294"/>
      <c r="AC555" s="294"/>
      <c r="AD555" s="294"/>
      <c r="AE555" s="294"/>
      <c r="AF555" s="294"/>
      <c r="AG555" s="294"/>
      <c r="AH555" s="294"/>
      <c r="AM555" s="6"/>
      <c r="AN555" s="6"/>
      <c r="AO555" s="295"/>
      <c r="AP555" s="6"/>
      <c r="AQ555" s="6"/>
      <c r="AR555" s="12"/>
      <c r="AT555" s="296"/>
      <c r="AU555" s="296"/>
      <c r="AV555" s="296"/>
      <c r="AW555" s="296"/>
      <c r="AX555" s="296"/>
      <c r="AY555" s="296"/>
      <c r="AZ555" s="296"/>
      <c r="BA555" s="296"/>
      <c r="BB555" s="296"/>
      <c r="BC555" s="296"/>
      <c r="BD555" s="296"/>
      <c r="BE555" s="296"/>
      <c r="BF555" s="296"/>
      <c r="BG555" s="14"/>
      <c r="BH555" s="14"/>
    </row>
    <row r="556" spans="1:77" s="49" customFormat="1" ht="16" x14ac:dyDescent="0.2">
      <c r="A556" s="12"/>
      <c r="B556" s="12"/>
      <c r="F556" s="12"/>
      <c r="J556" s="290"/>
      <c r="K556" s="290"/>
      <c r="L556" s="290"/>
      <c r="M556" s="290"/>
      <c r="N556" s="290"/>
      <c r="O556" s="291"/>
      <c r="P556" s="35"/>
      <c r="Q556" s="35"/>
      <c r="R556" s="292"/>
      <c r="S556" s="292"/>
      <c r="T556" s="292"/>
      <c r="U556" s="292"/>
      <c r="V556" s="12"/>
      <c r="Y556" s="293"/>
      <c r="Z556" s="293"/>
      <c r="AA556" s="293"/>
      <c r="AB556" s="294"/>
      <c r="AC556" s="294"/>
      <c r="AD556" s="294"/>
      <c r="AE556" s="294"/>
      <c r="AF556" s="294"/>
      <c r="AG556" s="294"/>
      <c r="AH556" s="294"/>
      <c r="AM556" s="6"/>
      <c r="AN556" s="6"/>
      <c r="AO556" s="295"/>
      <c r="AP556" s="6"/>
      <c r="AQ556" s="6"/>
      <c r="AR556" s="12"/>
      <c r="AT556" s="296"/>
      <c r="AU556" s="296"/>
      <c r="AV556" s="296"/>
      <c r="AW556" s="296"/>
      <c r="AX556" s="296"/>
      <c r="AY556" s="296"/>
      <c r="AZ556" s="296"/>
      <c r="BA556" s="296"/>
      <c r="BB556" s="296"/>
      <c r="BC556" s="296"/>
      <c r="BD556" s="296"/>
      <c r="BE556" s="296"/>
      <c r="BF556" s="296"/>
      <c r="BG556" s="14"/>
      <c r="BH556" s="14"/>
      <c r="BL556" s="12"/>
      <c r="BO556" s="324"/>
      <c r="BP556" s="324"/>
      <c r="BQ556" s="324"/>
      <c r="BR556" s="325"/>
      <c r="BS556" s="325"/>
      <c r="BT556" s="325"/>
      <c r="BU556" s="325"/>
      <c r="BV556" s="325"/>
      <c r="BW556" s="325"/>
      <c r="BX556" s="325"/>
      <c r="BY556" s="325"/>
    </row>
    <row r="557" spans="1:77" s="49" customFormat="1" ht="16" x14ac:dyDescent="0.2">
      <c r="A557" s="12"/>
      <c r="B557" s="12"/>
      <c r="F557" s="12"/>
      <c r="J557" s="290"/>
      <c r="K557" s="290"/>
      <c r="L557" s="290"/>
      <c r="M557" s="290"/>
      <c r="N557" s="290"/>
      <c r="O557" s="291"/>
      <c r="P557" s="35"/>
      <c r="Q557" s="35"/>
      <c r="R557" s="292"/>
      <c r="S557" s="292"/>
      <c r="T557" s="292"/>
      <c r="U557" s="292"/>
      <c r="V557" s="12"/>
      <c r="Y557" s="293"/>
      <c r="Z557" s="293"/>
      <c r="AA557" s="293"/>
      <c r="AB557" s="294"/>
      <c r="AC557" s="294"/>
      <c r="AD557" s="294"/>
      <c r="AE557" s="294"/>
      <c r="AF557" s="294"/>
      <c r="AG557" s="294"/>
      <c r="AH557" s="294"/>
      <c r="AM557" s="6"/>
      <c r="AN557" s="6"/>
      <c r="AO557" s="295"/>
      <c r="AP557" s="6"/>
      <c r="AQ557" s="6"/>
      <c r="AR557" s="12"/>
      <c r="AT557" s="296"/>
      <c r="AU557" s="296"/>
      <c r="AV557" s="296"/>
      <c r="AW557" s="296"/>
      <c r="AX557" s="296"/>
      <c r="AY557" s="296"/>
      <c r="AZ557" s="296"/>
      <c r="BA557" s="296"/>
      <c r="BB557" s="296"/>
      <c r="BC557" s="296"/>
      <c r="BD557" s="296"/>
      <c r="BE557" s="296"/>
      <c r="BF557" s="296"/>
      <c r="BG557" s="14"/>
      <c r="BH557" s="14"/>
    </row>
    <row r="558" spans="1:77" s="49" customFormat="1" ht="16" x14ac:dyDescent="0.2">
      <c r="A558" s="12"/>
      <c r="B558" s="12"/>
      <c r="F558" s="12"/>
      <c r="J558" s="290"/>
      <c r="K558" s="290"/>
      <c r="L558" s="290"/>
      <c r="M558" s="290"/>
      <c r="N558" s="290"/>
      <c r="O558" s="291"/>
      <c r="P558" s="35"/>
      <c r="Q558" s="35"/>
      <c r="R558" s="292"/>
      <c r="S558" s="292"/>
      <c r="T558" s="292"/>
      <c r="U558" s="292"/>
      <c r="V558" s="12"/>
      <c r="Y558" s="293"/>
      <c r="Z558" s="293"/>
      <c r="AA558" s="293"/>
      <c r="AB558" s="294"/>
      <c r="AC558" s="294"/>
      <c r="AD558" s="294"/>
      <c r="AE558" s="294"/>
      <c r="AF558" s="294"/>
      <c r="AG558" s="294"/>
      <c r="AH558" s="294"/>
      <c r="AM558" s="6"/>
      <c r="AN558" s="6"/>
      <c r="AO558" s="295"/>
      <c r="AP558" s="6"/>
      <c r="AQ558" s="6"/>
      <c r="AR558" s="12"/>
      <c r="AT558" s="296"/>
      <c r="AU558" s="296"/>
      <c r="AV558" s="296"/>
      <c r="AW558" s="296"/>
      <c r="AX558" s="296"/>
      <c r="AY558" s="296"/>
      <c r="AZ558" s="296"/>
      <c r="BA558" s="296"/>
      <c r="BB558" s="296"/>
      <c r="BC558" s="296"/>
      <c r="BD558" s="296"/>
      <c r="BE558" s="296"/>
      <c r="BF558" s="296"/>
      <c r="BG558" s="14"/>
      <c r="BH558" s="14"/>
      <c r="BL558" s="12"/>
      <c r="BO558" s="324"/>
      <c r="BP558" s="324"/>
      <c r="BQ558" s="324"/>
      <c r="BR558" s="325"/>
      <c r="BS558" s="325"/>
      <c r="BT558" s="325"/>
      <c r="BU558" s="325"/>
      <c r="BV558" s="325"/>
      <c r="BW558" s="325"/>
      <c r="BX558" s="325"/>
      <c r="BY558" s="325"/>
    </row>
    <row r="559" spans="1:77" s="49" customFormat="1" ht="16" x14ac:dyDescent="0.2">
      <c r="A559" s="12"/>
      <c r="B559" s="12"/>
      <c r="F559" s="12"/>
      <c r="J559" s="290"/>
      <c r="K559" s="290"/>
      <c r="L559" s="290"/>
      <c r="M559" s="290"/>
      <c r="N559" s="290"/>
      <c r="O559" s="291"/>
      <c r="P559" s="35"/>
      <c r="Q559" s="35"/>
      <c r="R559" s="292"/>
      <c r="S559" s="292"/>
      <c r="T559" s="292"/>
      <c r="U559" s="292"/>
      <c r="V559" s="12"/>
      <c r="Y559" s="293"/>
      <c r="Z559" s="293"/>
      <c r="AA559" s="293"/>
      <c r="AB559" s="294"/>
      <c r="AC559" s="294"/>
      <c r="AD559" s="294"/>
      <c r="AE559" s="294"/>
      <c r="AF559" s="294"/>
      <c r="AG559" s="294"/>
      <c r="AH559" s="294"/>
      <c r="AM559" s="6"/>
      <c r="AN559" s="6"/>
      <c r="AO559" s="295"/>
      <c r="AP559" s="6"/>
      <c r="AQ559" s="6"/>
      <c r="AR559" s="12"/>
      <c r="AT559" s="296"/>
      <c r="AU559" s="296"/>
      <c r="AV559" s="296"/>
      <c r="AW559" s="296"/>
      <c r="AX559" s="296"/>
      <c r="AY559" s="296"/>
      <c r="AZ559" s="296"/>
      <c r="BA559" s="296"/>
      <c r="BB559" s="296"/>
      <c r="BC559" s="296"/>
      <c r="BD559" s="296"/>
      <c r="BE559" s="296"/>
      <c r="BF559" s="296"/>
      <c r="BG559" s="14"/>
      <c r="BH559" s="14"/>
    </row>
    <row r="560" spans="1:77" s="49" customFormat="1" ht="16" x14ac:dyDescent="0.2">
      <c r="A560" s="12"/>
      <c r="B560" s="12"/>
      <c r="F560" s="12"/>
      <c r="J560" s="290"/>
      <c r="K560" s="290"/>
      <c r="L560" s="290"/>
      <c r="M560" s="290"/>
      <c r="N560" s="290"/>
      <c r="O560" s="291"/>
      <c r="P560" s="35"/>
      <c r="Q560" s="35"/>
      <c r="R560" s="292"/>
      <c r="S560" s="292"/>
      <c r="T560" s="292"/>
      <c r="U560" s="292"/>
      <c r="V560" s="12"/>
      <c r="Y560" s="293"/>
      <c r="Z560" s="293"/>
      <c r="AA560" s="293"/>
      <c r="AB560" s="294"/>
      <c r="AC560" s="294"/>
      <c r="AD560" s="294"/>
      <c r="AE560" s="294"/>
      <c r="AF560" s="294"/>
      <c r="AG560" s="294"/>
      <c r="AH560" s="294"/>
      <c r="AM560" s="6"/>
      <c r="AN560" s="6"/>
      <c r="AO560" s="295"/>
      <c r="AP560" s="6"/>
      <c r="AQ560" s="6"/>
      <c r="AR560" s="12"/>
      <c r="AT560" s="296"/>
      <c r="AU560" s="296"/>
      <c r="AV560" s="296"/>
      <c r="AW560" s="296"/>
      <c r="AX560" s="296"/>
      <c r="AY560" s="296"/>
      <c r="AZ560" s="296"/>
      <c r="BA560" s="296"/>
      <c r="BB560" s="296"/>
      <c r="BC560" s="296"/>
      <c r="BD560" s="296"/>
      <c r="BE560" s="296"/>
      <c r="BF560" s="296"/>
      <c r="BG560" s="14"/>
      <c r="BH560" s="14"/>
      <c r="BL560" s="12"/>
      <c r="BO560" s="324"/>
      <c r="BP560" s="324"/>
      <c r="BQ560" s="324"/>
      <c r="BR560" s="325"/>
      <c r="BS560" s="325"/>
      <c r="BT560" s="325"/>
      <c r="BU560" s="325"/>
      <c r="BV560" s="325"/>
      <c r="BW560" s="325"/>
      <c r="BX560" s="325"/>
      <c r="BY560" s="325"/>
    </row>
    <row r="561" spans="1:77" s="49" customFormat="1" ht="16" x14ac:dyDescent="0.2">
      <c r="A561" s="12"/>
      <c r="B561" s="12"/>
      <c r="F561" s="12"/>
      <c r="J561" s="290"/>
      <c r="K561" s="290"/>
      <c r="L561" s="290"/>
      <c r="M561" s="290"/>
      <c r="N561" s="290"/>
      <c r="O561" s="291"/>
      <c r="P561" s="35"/>
      <c r="Q561" s="35"/>
      <c r="R561" s="292"/>
      <c r="S561" s="292"/>
      <c r="T561" s="292"/>
      <c r="U561" s="292"/>
      <c r="V561" s="12"/>
      <c r="Y561" s="293"/>
      <c r="Z561" s="293"/>
      <c r="AA561" s="293"/>
      <c r="AB561" s="294"/>
      <c r="AC561" s="294"/>
      <c r="AD561" s="294"/>
      <c r="AE561" s="294"/>
      <c r="AF561" s="294"/>
      <c r="AG561" s="294"/>
      <c r="AH561" s="294"/>
      <c r="AM561" s="6"/>
      <c r="AN561" s="6"/>
      <c r="AO561" s="295"/>
      <c r="AP561" s="6"/>
      <c r="AQ561" s="6"/>
      <c r="AR561" s="12"/>
      <c r="AT561" s="296"/>
      <c r="AU561" s="296"/>
      <c r="AV561" s="296"/>
      <c r="AW561" s="296"/>
      <c r="AX561" s="296"/>
      <c r="AY561" s="296"/>
      <c r="AZ561" s="296"/>
      <c r="BA561" s="296"/>
      <c r="BB561" s="296"/>
      <c r="BC561" s="296"/>
      <c r="BD561" s="296"/>
      <c r="BE561" s="296"/>
      <c r="BF561" s="296"/>
      <c r="BG561" s="14"/>
      <c r="BH561" s="14"/>
    </row>
    <row r="562" spans="1:77" s="49" customFormat="1" ht="16" x14ac:dyDescent="0.2">
      <c r="A562" s="12"/>
      <c r="B562" s="12"/>
      <c r="F562" s="12"/>
      <c r="J562" s="290"/>
      <c r="K562" s="290"/>
      <c r="L562" s="290"/>
      <c r="M562" s="290"/>
      <c r="N562" s="290"/>
      <c r="O562" s="291"/>
      <c r="P562" s="35"/>
      <c r="Q562" s="35"/>
      <c r="R562" s="292"/>
      <c r="S562" s="292"/>
      <c r="T562" s="292"/>
      <c r="U562" s="292"/>
      <c r="V562" s="12"/>
      <c r="Y562" s="293"/>
      <c r="Z562" s="293"/>
      <c r="AA562" s="293"/>
      <c r="AB562" s="294"/>
      <c r="AC562" s="294"/>
      <c r="AD562" s="294"/>
      <c r="AE562" s="294"/>
      <c r="AF562" s="294"/>
      <c r="AG562" s="294"/>
      <c r="AH562" s="294"/>
      <c r="AM562" s="6"/>
      <c r="AN562" s="6"/>
      <c r="AO562" s="295"/>
      <c r="AP562" s="6"/>
      <c r="AQ562" s="6"/>
      <c r="AR562" s="12"/>
      <c r="AT562" s="296"/>
      <c r="AU562" s="296"/>
      <c r="AV562" s="296"/>
      <c r="AW562" s="296"/>
      <c r="AX562" s="296"/>
      <c r="AY562" s="296"/>
      <c r="AZ562" s="296"/>
      <c r="BA562" s="296"/>
      <c r="BB562" s="296"/>
      <c r="BC562" s="296"/>
      <c r="BD562" s="296"/>
      <c r="BE562" s="296"/>
      <c r="BF562" s="296"/>
      <c r="BG562" s="14"/>
      <c r="BH562" s="14"/>
      <c r="BL562" s="12"/>
      <c r="BO562" s="324"/>
      <c r="BP562" s="324"/>
      <c r="BQ562" s="324"/>
      <c r="BR562" s="325"/>
      <c r="BS562" s="325"/>
      <c r="BT562" s="325"/>
      <c r="BU562" s="325"/>
      <c r="BV562" s="325"/>
      <c r="BW562" s="325"/>
      <c r="BX562" s="325"/>
      <c r="BY562" s="325"/>
    </row>
    <row r="563" spans="1:77" s="49" customFormat="1" ht="16" x14ac:dyDescent="0.2">
      <c r="A563" s="12"/>
      <c r="B563" s="12"/>
      <c r="F563" s="12"/>
      <c r="J563" s="290"/>
      <c r="K563" s="290"/>
      <c r="L563" s="290"/>
      <c r="M563" s="290"/>
      <c r="N563" s="290"/>
      <c r="O563" s="291"/>
      <c r="P563" s="35"/>
      <c r="Q563" s="35"/>
      <c r="R563" s="292"/>
      <c r="S563" s="292"/>
      <c r="T563" s="292"/>
      <c r="U563" s="292"/>
      <c r="V563" s="12"/>
      <c r="Y563" s="293"/>
      <c r="Z563" s="293"/>
      <c r="AA563" s="293"/>
      <c r="AB563" s="294"/>
      <c r="AC563" s="294"/>
      <c r="AD563" s="294"/>
      <c r="AE563" s="294"/>
      <c r="AF563" s="294"/>
      <c r="AG563" s="294"/>
      <c r="AH563" s="294"/>
      <c r="AM563" s="6"/>
      <c r="AN563" s="6"/>
      <c r="AO563" s="295"/>
      <c r="AP563" s="6"/>
      <c r="AQ563" s="6"/>
      <c r="AR563" s="12"/>
      <c r="AT563" s="296"/>
      <c r="AU563" s="296"/>
      <c r="AV563" s="296"/>
      <c r="AW563" s="296"/>
      <c r="AX563" s="296"/>
      <c r="AY563" s="296"/>
      <c r="AZ563" s="296"/>
      <c r="BA563" s="296"/>
      <c r="BB563" s="296"/>
      <c r="BC563" s="296"/>
      <c r="BD563" s="296"/>
      <c r="BE563" s="296"/>
      <c r="BF563" s="296"/>
      <c r="BG563" s="14"/>
      <c r="BH563" s="14"/>
    </row>
    <row r="564" spans="1:77" s="49" customFormat="1" ht="16" x14ac:dyDescent="0.2">
      <c r="A564" s="12"/>
      <c r="B564" s="12"/>
      <c r="F564" s="12"/>
      <c r="J564" s="290"/>
      <c r="K564" s="290"/>
      <c r="L564" s="290"/>
      <c r="M564" s="290"/>
      <c r="N564" s="290"/>
      <c r="O564" s="291"/>
      <c r="P564" s="35"/>
      <c r="Q564" s="35"/>
      <c r="R564" s="292"/>
      <c r="S564" s="292"/>
      <c r="T564" s="292"/>
      <c r="U564" s="292"/>
      <c r="V564" s="12"/>
      <c r="Y564" s="293"/>
      <c r="Z564" s="293"/>
      <c r="AA564" s="293"/>
      <c r="AB564" s="294"/>
      <c r="AC564" s="294"/>
      <c r="AD564" s="294"/>
      <c r="AE564" s="294"/>
      <c r="AF564" s="294"/>
      <c r="AG564" s="294"/>
      <c r="AH564" s="294"/>
      <c r="AM564" s="6"/>
      <c r="AN564" s="6"/>
      <c r="AO564" s="295"/>
      <c r="AP564" s="6"/>
      <c r="AQ564" s="6"/>
      <c r="AR564" s="12"/>
      <c r="AT564" s="296"/>
      <c r="AU564" s="296"/>
      <c r="AV564" s="296"/>
      <c r="AW564" s="296"/>
      <c r="AX564" s="296"/>
      <c r="AY564" s="296"/>
      <c r="AZ564" s="296"/>
      <c r="BA564" s="296"/>
      <c r="BB564" s="296"/>
      <c r="BC564" s="296"/>
      <c r="BD564" s="296"/>
      <c r="BE564" s="296"/>
      <c r="BF564" s="296"/>
      <c r="BG564" s="14"/>
      <c r="BH564" s="14"/>
      <c r="BL564" s="12"/>
      <c r="BO564" s="324"/>
      <c r="BP564" s="324"/>
      <c r="BQ564" s="324"/>
      <c r="BR564" s="325"/>
      <c r="BS564" s="325"/>
      <c r="BT564" s="325"/>
      <c r="BU564" s="325"/>
      <c r="BV564" s="325"/>
      <c r="BW564" s="325"/>
      <c r="BX564" s="325"/>
      <c r="BY564" s="325"/>
    </row>
    <row r="565" spans="1:77" s="49" customFormat="1" ht="16" x14ac:dyDescent="0.2">
      <c r="A565" s="12"/>
      <c r="B565" s="12"/>
      <c r="F565" s="12"/>
      <c r="J565" s="290"/>
      <c r="K565" s="290"/>
      <c r="L565" s="290"/>
      <c r="M565" s="290"/>
      <c r="N565" s="290"/>
      <c r="O565" s="291"/>
      <c r="P565" s="35"/>
      <c r="Q565" s="35"/>
      <c r="R565" s="292"/>
      <c r="S565" s="292"/>
      <c r="T565" s="292"/>
      <c r="U565" s="292"/>
      <c r="V565" s="12"/>
      <c r="Y565" s="293"/>
      <c r="Z565" s="293"/>
      <c r="AA565" s="293"/>
      <c r="AB565" s="294"/>
      <c r="AC565" s="294"/>
      <c r="AD565" s="294"/>
      <c r="AE565" s="294"/>
      <c r="AF565" s="294"/>
      <c r="AG565" s="294"/>
      <c r="AH565" s="294"/>
      <c r="AM565" s="6"/>
      <c r="AN565" s="6"/>
      <c r="AO565" s="295"/>
      <c r="AP565" s="6"/>
      <c r="AQ565" s="6"/>
      <c r="AR565" s="12"/>
      <c r="AT565" s="296"/>
      <c r="AU565" s="296"/>
      <c r="AV565" s="296"/>
      <c r="AW565" s="296"/>
      <c r="AX565" s="296"/>
      <c r="AY565" s="296"/>
      <c r="AZ565" s="296"/>
      <c r="BA565" s="296"/>
      <c r="BB565" s="296"/>
      <c r="BC565" s="296"/>
      <c r="BD565" s="296"/>
      <c r="BE565" s="296"/>
      <c r="BF565" s="296"/>
      <c r="BG565" s="14"/>
      <c r="BH565" s="14"/>
    </row>
    <row r="566" spans="1:77" s="49" customFormat="1" ht="16" x14ac:dyDescent="0.2">
      <c r="A566" s="12"/>
      <c r="B566" s="12"/>
      <c r="F566" s="12"/>
      <c r="J566" s="290"/>
      <c r="K566" s="290"/>
      <c r="L566" s="290"/>
      <c r="M566" s="290"/>
      <c r="N566" s="290"/>
      <c r="O566" s="291"/>
      <c r="P566" s="35"/>
      <c r="Q566" s="35"/>
      <c r="R566" s="292"/>
      <c r="S566" s="292"/>
      <c r="T566" s="292"/>
      <c r="U566" s="292"/>
      <c r="V566" s="12"/>
      <c r="Y566" s="293"/>
      <c r="Z566" s="293"/>
      <c r="AA566" s="293"/>
      <c r="AB566" s="294"/>
      <c r="AC566" s="294"/>
      <c r="AD566" s="294"/>
      <c r="AE566" s="294"/>
      <c r="AF566" s="294"/>
      <c r="AG566" s="294"/>
      <c r="AH566" s="294"/>
      <c r="AM566" s="6"/>
      <c r="AN566" s="6"/>
      <c r="AO566" s="295"/>
      <c r="AP566" s="6"/>
      <c r="AQ566" s="6"/>
      <c r="AR566" s="12"/>
      <c r="AT566" s="296"/>
      <c r="AU566" s="296"/>
      <c r="AV566" s="296"/>
      <c r="AW566" s="296"/>
      <c r="AX566" s="296"/>
      <c r="AY566" s="296"/>
      <c r="AZ566" s="296"/>
      <c r="BA566" s="296"/>
      <c r="BB566" s="296"/>
      <c r="BC566" s="296"/>
      <c r="BD566" s="296"/>
      <c r="BE566" s="296"/>
      <c r="BF566" s="296"/>
      <c r="BG566" s="14"/>
      <c r="BH566" s="14"/>
      <c r="BL566" s="12"/>
      <c r="BO566" s="324"/>
      <c r="BP566" s="324"/>
      <c r="BQ566" s="324"/>
      <c r="BR566" s="325"/>
      <c r="BS566" s="325"/>
      <c r="BT566" s="325"/>
      <c r="BU566" s="325"/>
      <c r="BV566" s="325"/>
      <c r="BW566" s="325"/>
      <c r="BX566" s="325"/>
      <c r="BY566" s="325"/>
    </row>
    <row r="567" spans="1:77" s="49" customFormat="1" ht="16" x14ac:dyDescent="0.2">
      <c r="A567" s="12"/>
      <c r="B567" s="12"/>
      <c r="F567" s="12"/>
      <c r="J567" s="290"/>
      <c r="K567" s="290"/>
      <c r="L567" s="290"/>
      <c r="M567" s="290"/>
      <c r="N567" s="290"/>
      <c r="O567" s="291"/>
      <c r="P567" s="35"/>
      <c r="Q567" s="35"/>
      <c r="R567" s="292"/>
      <c r="S567" s="292"/>
      <c r="T567" s="292"/>
      <c r="U567" s="292"/>
      <c r="V567" s="12"/>
      <c r="Y567" s="293"/>
      <c r="Z567" s="293"/>
      <c r="AA567" s="293"/>
      <c r="AB567" s="294"/>
      <c r="AC567" s="294"/>
      <c r="AD567" s="294"/>
      <c r="AE567" s="294"/>
      <c r="AF567" s="294"/>
      <c r="AG567" s="294"/>
      <c r="AH567" s="294"/>
      <c r="AM567" s="6"/>
      <c r="AN567" s="6"/>
      <c r="AO567" s="295"/>
      <c r="AP567" s="6"/>
      <c r="AQ567" s="6"/>
      <c r="AR567" s="12"/>
      <c r="AT567" s="296"/>
      <c r="AU567" s="296"/>
      <c r="AV567" s="296"/>
      <c r="AW567" s="296"/>
      <c r="AX567" s="296"/>
      <c r="AY567" s="296"/>
      <c r="AZ567" s="296"/>
      <c r="BA567" s="296"/>
      <c r="BB567" s="296"/>
      <c r="BC567" s="296"/>
      <c r="BD567" s="296"/>
      <c r="BE567" s="296"/>
      <c r="BF567" s="296"/>
      <c r="BG567" s="14"/>
      <c r="BH567" s="14"/>
    </row>
    <row r="568" spans="1:77" s="49" customFormat="1" ht="16" x14ac:dyDescent="0.2">
      <c r="A568" s="12"/>
      <c r="B568" s="12"/>
      <c r="F568" s="12"/>
      <c r="J568" s="290"/>
      <c r="K568" s="290"/>
      <c r="L568" s="290"/>
      <c r="M568" s="290"/>
      <c r="N568" s="290"/>
      <c r="O568" s="291"/>
      <c r="P568" s="35"/>
      <c r="Q568" s="35"/>
      <c r="R568" s="292"/>
      <c r="S568" s="292"/>
      <c r="T568" s="292"/>
      <c r="U568" s="292"/>
      <c r="V568" s="12"/>
      <c r="Y568" s="293"/>
      <c r="Z568" s="293"/>
      <c r="AA568" s="293"/>
      <c r="AB568" s="294"/>
      <c r="AC568" s="294"/>
      <c r="AD568" s="294"/>
      <c r="AE568" s="294"/>
      <c r="AF568" s="294"/>
      <c r="AG568" s="294"/>
      <c r="AH568" s="294"/>
      <c r="AM568" s="6"/>
      <c r="AN568" s="6"/>
      <c r="AO568" s="295"/>
      <c r="AP568" s="6"/>
      <c r="AQ568" s="6"/>
      <c r="AR568" s="12"/>
      <c r="AT568" s="296"/>
      <c r="AU568" s="296"/>
      <c r="AV568" s="296"/>
      <c r="AW568" s="296"/>
      <c r="AX568" s="296"/>
      <c r="AY568" s="296"/>
      <c r="AZ568" s="296"/>
      <c r="BA568" s="296"/>
      <c r="BB568" s="296"/>
      <c r="BC568" s="296"/>
      <c r="BD568" s="296"/>
      <c r="BE568" s="296"/>
      <c r="BF568" s="296"/>
      <c r="BG568" s="14"/>
      <c r="BH568" s="14"/>
      <c r="BL568" s="12"/>
      <c r="BO568" s="324"/>
      <c r="BP568" s="324"/>
      <c r="BQ568" s="324"/>
      <c r="BR568" s="325"/>
      <c r="BS568" s="325"/>
      <c r="BT568" s="325"/>
      <c r="BU568" s="325"/>
      <c r="BV568" s="325"/>
      <c r="BW568" s="325"/>
      <c r="BX568" s="325"/>
      <c r="BY568" s="325"/>
    </row>
    <row r="569" spans="1:77" s="49" customFormat="1" ht="16" x14ac:dyDescent="0.2">
      <c r="A569" s="12"/>
      <c r="B569" s="12"/>
      <c r="F569" s="12"/>
      <c r="J569" s="290"/>
      <c r="K569" s="290"/>
      <c r="L569" s="290"/>
      <c r="M569" s="290"/>
      <c r="N569" s="290"/>
      <c r="O569" s="291"/>
      <c r="P569" s="35"/>
      <c r="Q569" s="35"/>
      <c r="R569" s="292"/>
      <c r="S569" s="292"/>
      <c r="T569" s="292"/>
      <c r="U569" s="292"/>
      <c r="V569" s="12"/>
      <c r="Y569" s="293"/>
      <c r="Z569" s="293"/>
      <c r="AA569" s="293"/>
      <c r="AB569" s="294"/>
      <c r="AC569" s="294"/>
      <c r="AD569" s="294"/>
      <c r="AE569" s="294"/>
      <c r="AF569" s="294"/>
      <c r="AG569" s="294"/>
      <c r="AH569" s="294"/>
      <c r="AM569" s="6"/>
      <c r="AN569" s="6"/>
      <c r="AO569" s="295"/>
      <c r="AP569" s="6"/>
      <c r="AQ569" s="6"/>
      <c r="AR569" s="12"/>
      <c r="AT569" s="296"/>
      <c r="AU569" s="296"/>
      <c r="AV569" s="296"/>
      <c r="AW569" s="296"/>
      <c r="AX569" s="296"/>
      <c r="AY569" s="296"/>
      <c r="AZ569" s="296"/>
      <c r="BA569" s="296"/>
      <c r="BB569" s="296"/>
      <c r="BC569" s="296"/>
      <c r="BD569" s="296"/>
      <c r="BE569" s="296"/>
      <c r="BF569" s="296"/>
      <c r="BG569" s="14"/>
      <c r="BH569" s="14"/>
    </row>
    <row r="570" spans="1:77" s="49" customFormat="1" ht="16" x14ac:dyDescent="0.2">
      <c r="A570" s="12"/>
      <c r="B570" s="12"/>
      <c r="F570" s="12"/>
      <c r="J570" s="290"/>
      <c r="K570" s="290"/>
      <c r="L570" s="290"/>
      <c r="M570" s="290"/>
      <c r="N570" s="290"/>
      <c r="O570" s="291"/>
      <c r="P570" s="35"/>
      <c r="Q570" s="35"/>
      <c r="R570" s="292"/>
      <c r="S570" s="292"/>
      <c r="T570" s="292"/>
      <c r="U570" s="292"/>
      <c r="V570" s="12"/>
      <c r="Y570" s="293"/>
      <c r="Z570" s="293"/>
      <c r="AA570" s="293"/>
      <c r="AB570" s="294"/>
      <c r="AC570" s="294"/>
      <c r="AD570" s="294"/>
      <c r="AE570" s="294"/>
      <c r="AF570" s="294"/>
      <c r="AG570" s="294"/>
      <c r="AH570" s="294"/>
      <c r="AM570" s="6"/>
      <c r="AN570" s="6"/>
      <c r="AO570" s="295"/>
      <c r="AP570" s="6"/>
      <c r="AQ570" s="6"/>
      <c r="AR570" s="12"/>
      <c r="AT570" s="296"/>
      <c r="AU570" s="296"/>
      <c r="AV570" s="296"/>
      <c r="AW570" s="296"/>
      <c r="AX570" s="296"/>
      <c r="AY570" s="296"/>
      <c r="AZ570" s="296"/>
      <c r="BA570" s="296"/>
      <c r="BB570" s="296"/>
      <c r="BC570" s="296"/>
      <c r="BD570" s="296"/>
      <c r="BE570" s="296"/>
      <c r="BF570" s="296"/>
      <c r="BG570" s="14"/>
      <c r="BH570" s="14"/>
      <c r="BL570" s="12"/>
      <c r="BO570" s="324"/>
      <c r="BP570" s="324"/>
      <c r="BQ570" s="324"/>
      <c r="BR570" s="325"/>
      <c r="BS570" s="325"/>
      <c r="BT570" s="325"/>
      <c r="BU570" s="325"/>
      <c r="BV570" s="325"/>
      <c r="BW570" s="325"/>
      <c r="BX570" s="325"/>
      <c r="BY570" s="325"/>
    </row>
    <row r="571" spans="1:77" s="49" customFormat="1" ht="16" x14ac:dyDescent="0.2">
      <c r="A571" s="12"/>
      <c r="B571" s="12"/>
      <c r="F571" s="12"/>
      <c r="J571" s="290"/>
      <c r="K571" s="290"/>
      <c r="L571" s="290"/>
      <c r="M571" s="290"/>
      <c r="N571" s="290"/>
      <c r="O571" s="291"/>
      <c r="P571" s="35"/>
      <c r="Q571" s="35"/>
      <c r="R571" s="292"/>
      <c r="S571" s="292"/>
      <c r="T571" s="292"/>
      <c r="U571" s="292"/>
      <c r="V571" s="12"/>
      <c r="Y571" s="293"/>
      <c r="Z571" s="293"/>
      <c r="AA571" s="293"/>
      <c r="AB571" s="294"/>
      <c r="AC571" s="294"/>
      <c r="AD571" s="294"/>
      <c r="AE571" s="294"/>
      <c r="AF571" s="294"/>
      <c r="AG571" s="294"/>
      <c r="AH571" s="294"/>
      <c r="AM571" s="6"/>
      <c r="AN571" s="6"/>
      <c r="AO571" s="295"/>
      <c r="AP571" s="6"/>
      <c r="AQ571" s="6"/>
      <c r="AR571" s="12"/>
      <c r="AT571" s="296"/>
      <c r="AU571" s="296"/>
      <c r="AV571" s="296"/>
      <c r="AW571" s="296"/>
      <c r="AX571" s="296"/>
      <c r="AY571" s="296"/>
      <c r="AZ571" s="296"/>
      <c r="BA571" s="296"/>
      <c r="BB571" s="296"/>
      <c r="BC571" s="296"/>
      <c r="BD571" s="296"/>
      <c r="BE571" s="296"/>
      <c r="BF571" s="296"/>
      <c r="BG571" s="14"/>
      <c r="BH571" s="14"/>
    </row>
    <row r="572" spans="1:77" s="49" customFormat="1" ht="16" x14ac:dyDescent="0.2">
      <c r="A572" s="12"/>
      <c r="B572" s="12"/>
      <c r="F572" s="12"/>
      <c r="J572" s="290"/>
      <c r="K572" s="290"/>
      <c r="L572" s="290"/>
      <c r="M572" s="290"/>
      <c r="N572" s="290"/>
      <c r="O572" s="291"/>
      <c r="P572" s="35"/>
      <c r="Q572" s="35"/>
      <c r="R572" s="292"/>
      <c r="S572" s="292"/>
      <c r="T572" s="292"/>
      <c r="U572" s="292"/>
      <c r="V572" s="12"/>
      <c r="Y572" s="293"/>
      <c r="Z572" s="293"/>
      <c r="AA572" s="293"/>
      <c r="AB572" s="294"/>
      <c r="AC572" s="294"/>
      <c r="AD572" s="294"/>
      <c r="AE572" s="294"/>
      <c r="AF572" s="294"/>
      <c r="AG572" s="294"/>
      <c r="AH572" s="294"/>
      <c r="AM572" s="6"/>
      <c r="AN572" s="6"/>
      <c r="AO572" s="295"/>
      <c r="AP572" s="6"/>
      <c r="AQ572" s="6"/>
      <c r="AR572" s="12"/>
      <c r="AT572" s="296"/>
      <c r="AU572" s="296"/>
      <c r="AV572" s="296"/>
      <c r="AW572" s="296"/>
      <c r="AX572" s="296"/>
      <c r="AY572" s="296"/>
      <c r="AZ572" s="296"/>
      <c r="BA572" s="296"/>
      <c r="BB572" s="296"/>
      <c r="BC572" s="296"/>
      <c r="BD572" s="296"/>
      <c r="BE572" s="296"/>
      <c r="BF572" s="296"/>
      <c r="BG572" s="14"/>
      <c r="BH572" s="14"/>
      <c r="BL572" s="12"/>
      <c r="BO572" s="324"/>
      <c r="BP572" s="324"/>
      <c r="BQ572" s="324"/>
      <c r="BR572" s="325"/>
      <c r="BS572" s="325"/>
      <c r="BT572" s="325"/>
      <c r="BU572" s="325"/>
      <c r="BV572" s="325"/>
      <c r="BW572" s="325"/>
      <c r="BX572" s="325"/>
      <c r="BY572" s="325"/>
    </row>
    <row r="573" spans="1:77" s="49" customFormat="1" ht="16" x14ac:dyDescent="0.2">
      <c r="A573" s="12"/>
      <c r="B573" s="12"/>
      <c r="F573" s="12"/>
      <c r="J573" s="290"/>
      <c r="K573" s="290"/>
      <c r="L573" s="290"/>
      <c r="M573" s="290"/>
      <c r="N573" s="290"/>
      <c r="O573" s="291"/>
      <c r="P573" s="35"/>
      <c r="Q573" s="35"/>
      <c r="R573" s="292"/>
      <c r="S573" s="292"/>
      <c r="T573" s="292"/>
      <c r="U573" s="292"/>
      <c r="V573" s="12"/>
      <c r="Y573" s="293"/>
      <c r="Z573" s="293"/>
      <c r="AA573" s="293"/>
      <c r="AB573" s="294"/>
      <c r="AC573" s="294"/>
      <c r="AD573" s="294"/>
      <c r="AE573" s="294"/>
      <c r="AF573" s="294"/>
      <c r="AG573" s="294"/>
      <c r="AH573" s="294"/>
      <c r="AM573" s="6"/>
      <c r="AN573" s="6"/>
      <c r="AO573" s="295"/>
      <c r="AP573" s="6"/>
      <c r="AQ573" s="6"/>
      <c r="AR573" s="12"/>
      <c r="AT573" s="296"/>
      <c r="AU573" s="296"/>
      <c r="AV573" s="296"/>
      <c r="AW573" s="296"/>
      <c r="AX573" s="296"/>
      <c r="AY573" s="296"/>
      <c r="AZ573" s="296"/>
      <c r="BA573" s="296"/>
      <c r="BB573" s="296"/>
      <c r="BC573" s="296"/>
      <c r="BD573" s="296"/>
      <c r="BE573" s="296"/>
      <c r="BF573" s="296"/>
      <c r="BG573" s="14"/>
      <c r="BH573" s="14"/>
    </row>
    <row r="574" spans="1:77" s="49" customFormat="1" ht="16" x14ac:dyDescent="0.2">
      <c r="A574" s="12"/>
      <c r="B574" s="12"/>
      <c r="F574" s="12"/>
      <c r="J574" s="290"/>
      <c r="K574" s="290"/>
      <c r="L574" s="290"/>
      <c r="M574" s="290"/>
      <c r="N574" s="290"/>
      <c r="O574" s="291"/>
      <c r="P574" s="35"/>
      <c r="Q574" s="35"/>
      <c r="R574" s="292"/>
      <c r="S574" s="292"/>
      <c r="T574" s="292"/>
      <c r="U574" s="292"/>
      <c r="V574" s="12"/>
      <c r="Y574" s="293"/>
      <c r="Z574" s="293"/>
      <c r="AA574" s="293"/>
      <c r="AB574" s="294"/>
      <c r="AC574" s="294"/>
      <c r="AD574" s="294"/>
      <c r="AE574" s="294"/>
      <c r="AF574" s="294"/>
      <c r="AG574" s="294"/>
      <c r="AH574" s="294"/>
      <c r="AM574" s="6"/>
      <c r="AN574" s="6"/>
      <c r="AO574" s="295"/>
      <c r="AP574" s="6"/>
      <c r="AQ574" s="6"/>
      <c r="AR574" s="12"/>
      <c r="AT574" s="296"/>
      <c r="AU574" s="296"/>
      <c r="AV574" s="296"/>
      <c r="AW574" s="296"/>
      <c r="AX574" s="296"/>
      <c r="AY574" s="296"/>
      <c r="AZ574" s="296"/>
      <c r="BA574" s="296"/>
      <c r="BB574" s="296"/>
      <c r="BC574" s="296"/>
      <c r="BD574" s="296"/>
      <c r="BE574" s="296"/>
      <c r="BF574" s="296"/>
      <c r="BG574" s="14"/>
      <c r="BH574" s="14"/>
      <c r="BL574" s="12"/>
      <c r="BO574" s="324"/>
      <c r="BP574" s="324"/>
      <c r="BQ574" s="324"/>
      <c r="BR574" s="325"/>
      <c r="BS574" s="325"/>
      <c r="BT574" s="325"/>
      <c r="BU574" s="325"/>
      <c r="BV574" s="325"/>
      <c r="BW574" s="325"/>
      <c r="BX574" s="325"/>
      <c r="BY574" s="325"/>
    </row>
    <row r="575" spans="1:77" s="49" customFormat="1" ht="16" x14ac:dyDescent="0.2">
      <c r="A575" s="12"/>
      <c r="B575" s="12"/>
      <c r="F575" s="12"/>
      <c r="J575" s="290"/>
      <c r="K575" s="290"/>
      <c r="L575" s="290"/>
      <c r="M575" s="290"/>
      <c r="N575" s="290"/>
      <c r="O575" s="291"/>
      <c r="P575" s="35"/>
      <c r="Q575" s="35"/>
      <c r="R575" s="292"/>
      <c r="S575" s="292"/>
      <c r="T575" s="292"/>
      <c r="U575" s="292"/>
      <c r="V575" s="12"/>
      <c r="Y575" s="293"/>
      <c r="Z575" s="293"/>
      <c r="AA575" s="293"/>
      <c r="AB575" s="294"/>
      <c r="AC575" s="294"/>
      <c r="AD575" s="294"/>
      <c r="AE575" s="294"/>
      <c r="AF575" s="294"/>
      <c r="AG575" s="294"/>
      <c r="AH575" s="294"/>
      <c r="AM575" s="6"/>
      <c r="AN575" s="6"/>
      <c r="AO575" s="295"/>
      <c r="AP575" s="6"/>
      <c r="AQ575" s="6"/>
      <c r="AR575" s="12"/>
      <c r="AT575" s="296"/>
      <c r="AU575" s="296"/>
      <c r="AV575" s="296"/>
      <c r="AW575" s="296"/>
      <c r="AX575" s="296"/>
      <c r="AY575" s="296"/>
      <c r="AZ575" s="296"/>
      <c r="BA575" s="296"/>
      <c r="BB575" s="296"/>
      <c r="BC575" s="296"/>
      <c r="BD575" s="296"/>
      <c r="BE575" s="296"/>
      <c r="BF575" s="296"/>
      <c r="BG575" s="14"/>
      <c r="BH575" s="14"/>
    </row>
    <row r="576" spans="1:77" s="49" customFormat="1" ht="16" x14ac:dyDescent="0.2">
      <c r="A576" s="12"/>
      <c r="B576" s="12"/>
      <c r="F576" s="12"/>
      <c r="J576" s="290"/>
      <c r="K576" s="290"/>
      <c r="L576" s="290"/>
      <c r="M576" s="290"/>
      <c r="N576" s="290"/>
      <c r="O576" s="291"/>
      <c r="P576" s="35"/>
      <c r="Q576" s="35"/>
      <c r="R576" s="292"/>
      <c r="S576" s="292"/>
      <c r="T576" s="292"/>
      <c r="U576" s="292"/>
      <c r="V576" s="12"/>
      <c r="Y576" s="293"/>
      <c r="Z576" s="293"/>
      <c r="AA576" s="293"/>
      <c r="AB576" s="294"/>
      <c r="AC576" s="294"/>
      <c r="AD576" s="294"/>
      <c r="AE576" s="294"/>
      <c r="AF576" s="294"/>
      <c r="AG576" s="294"/>
      <c r="AH576" s="294"/>
      <c r="AM576" s="6"/>
      <c r="AN576" s="6"/>
      <c r="AO576" s="295"/>
      <c r="AP576" s="6"/>
      <c r="AQ576" s="6"/>
      <c r="AR576" s="12"/>
      <c r="AT576" s="296"/>
      <c r="AU576" s="296"/>
      <c r="AV576" s="296"/>
      <c r="AW576" s="296"/>
      <c r="AX576" s="296"/>
      <c r="AY576" s="296"/>
      <c r="AZ576" s="296"/>
      <c r="BA576" s="296"/>
      <c r="BB576" s="296"/>
      <c r="BC576" s="296"/>
      <c r="BD576" s="296"/>
      <c r="BE576" s="296"/>
      <c r="BF576" s="296"/>
      <c r="BG576" s="14"/>
      <c r="BH576" s="14"/>
      <c r="BL576" s="12"/>
      <c r="BO576" s="324"/>
      <c r="BP576" s="324"/>
      <c r="BQ576" s="324"/>
      <c r="BR576" s="325"/>
      <c r="BS576" s="325"/>
      <c r="BT576" s="325"/>
      <c r="BU576" s="325"/>
      <c r="BV576" s="325"/>
      <c r="BW576" s="325"/>
      <c r="BX576" s="325"/>
      <c r="BY576" s="325"/>
    </row>
    <row r="577" spans="1:77" s="49" customFormat="1" ht="16" x14ac:dyDescent="0.2">
      <c r="A577" s="12"/>
      <c r="B577" s="12"/>
      <c r="F577" s="12"/>
      <c r="J577" s="290"/>
      <c r="K577" s="290"/>
      <c r="L577" s="290"/>
      <c r="M577" s="290"/>
      <c r="N577" s="290"/>
      <c r="O577" s="291"/>
      <c r="P577" s="35"/>
      <c r="Q577" s="35"/>
      <c r="R577" s="292"/>
      <c r="S577" s="292"/>
      <c r="T577" s="292"/>
      <c r="U577" s="292"/>
      <c r="V577" s="12"/>
      <c r="Y577" s="293"/>
      <c r="Z577" s="293"/>
      <c r="AA577" s="293"/>
      <c r="AB577" s="294"/>
      <c r="AC577" s="294"/>
      <c r="AD577" s="294"/>
      <c r="AE577" s="294"/>
      <c r="AF577" s="294"/>
      <c r="AG577" s="294"/>
      <c r="AH577" s="294"/>
      <c r="AM577" s="6"/>
      <c r="AN577" s="6"/>
      <c r="AO577" s="295"/>
      <c r="AP577" s="6"/>
      <c r="AQ577" s="6"/>
      <c r="AR577" s="12"/>
      <c r="AT577" s="296"/>
      <c r="AU577" s="296"/>
      <c r="AV577" s="296"/>
      <c r="AW577" s="296"/>
      <c r="AX577" s="296"/>
      <c r="AY577" s="296"/>
      <c r="AZ577" s="296"/>
      <c r="BA577" s="296"/>
      <c r="BB577" s="296"/>
      <c r="BC577" s="296"/>
      <c r="BD577" s="296"/>
      <c r="BE577" s="296"/>
      <c r="BF577" s="296"/>
      <c r="BG577" s="14"/>
      <c r="BH577" s="14"/>
    </row>
    <row r="578" spans="1:77" s="49" customFormat="1" ht="16" x14ac:dyDescent="0.2">
      <c r="A578" s="12"/>
      <c r="B578" s="12"/>
      <c r="F578" s="12"/>
      <c r="J578" s="290"/>
      <c r="K578" s="290"/>
      <c r="L578" s="290"/>
      <c r="M578" s="290"/>
      <c r="N578" s="290"/>
      <c r="O578" s="291"/>
      <c r="P578" s="35"/>
      <c r="Q578" s="35"/>
      <c r="R578" s="292"/>
      <c r="S578" s="292"/>
      <c r="T578" s="292"/>
      <c r="U578" s="292"/>
      <c r="V578" s="12"/>
      <c r="Y578" s="293"/>
      <c r="Z578" s="293"/>
      <c r="AA578" s="293"/>
      <c r="AB578" s="294"/>
      <c r="AC578" s="294"/>
      <c r="AD578" s="294"/>
      <c r="AE578" s="294"/>
      <c r="AF578" s="294"/>
      <c r="AG578" s="294"/>
      <c r="AH578" s="294"/>
      <c r="AM578" s="6"/>
      <c r="AN578" s="6"/>
      <c r="AO578" s="295"/>
      <c r="AP578" s="6"/>
      <c r="AQ578" s="6"/>
      <c r="AR578" s="12"/>
      <c r="AT578" s="296"/>
      <c r="AU578" s="296"/>
      <c r="AV578" s="296"/>
      <c r="AW578" s="296"/>
      <c r="AX578" s="296"/>
      <c r="AY578" s="296"/>
      <c r="AZ578" s="296"/>
      <c r="BA578" s="296"/>
      <c r="BB578" s="296"/>
      <c r="BC578" s="296"/>
      <c r="BD578" s="296"/>
      <c r="BE578" s="296"/>
      <c r="BF578" s="296"/>
      <c r="BG578" s="14"/>
      <c r="BH578" s="14"/>
      <c r="BL578" s="12"/>
      <c r="BO578" s="324"/>
      <c r="BP578" s="324"/>
      <c r="BQ578" s="324"/>
      <c r="BR578" s="325"/>
      <c r="BS578" s="325"/>
      <c r="BT578" s="325"/>
      <c r="BU578" s="325"/>
      <c r="BV578" s="325"/>
      <c r="BW578" s="325"/>
      <c r="BX578" s="325"/>
      <c r="BY578" s="325"/>
    </row>
    <row r="579" spans="1:77" s="49" customFormat="1" ht="16" x14ac:dyDescent="0.2">
      <c r="A579" s="12"/>
      <c r="B579" s="12"/>
      <c r="F579" s="12"/>
      <c r="J579" s="290"/>
      <c r="K579" s="290"/>
      <c r="L579" s="290"/>
      <c r="M579" s="290"/>
      <c r="N579" s="290"/>
      <c r="O579" s="291"/>
      <c r="P579" s="35"/>
      <c r="Q579" s="35"/>
      <c r="R579" s="292"/>
      <c r="S579" s="292"/>
      <c r="T579" s="292"/>
      <c r="U579" s="292"/>
      <c r="V579" s="12"/>
      <c r="Y579" s="293"/>
      <c r="Z579" s="293"/>
      <c r="AA579" s="293"/>
      <c r="AB579" s="294"/>
      <c r="AC579" s="294"/>
      <c r="AD579" s="294"/>
      <c r="AE579" s="294"/>
      <c r="AF579" s="294"/>
      <c r="AG579" s="294"/>
      <c r="AH579" s="294"/>
      <c r="AM579" s="6"/>
      <c r="AN579" s="6"/>
      <c r="AO579" s="295"/>
      <c r="AP579" s="6"/>
      <c r="AQ579" s="6"/>
      <c r="AR579" s="12"/>
      <c r="AT579" s="296"/>
      <c r="AU579" s="296"/>
      <c r="AV579" s="296"/>
      <c r="AW579" s="296"/>
      <c r="AX579" s="296"/>
      <c r="AY579" s="296"/>
      <c r="AZ579" s="296"/>
      <c r="BA579" s="296"/>
      <c r="BB579" s="296"/>
      <c r="BC579" s="296"/>
      <c r="BD579" s="296"/>
      <c r="BE579" s="296"/>
      <c r="BF579" s="296"/>
      <c r="BG579" s="14"/>
      <c r="BH579" s="14"/>
    </row>
    <row r="580" spans="1:77" s="49" customFormat="1" ht="16" x14ac:dyDescent="0.2">
      <c r="A580" s="12"/>
      <c r="B580" s="12"/>
      <c r="F580" s="12"/>
      <c r="J580" s="290"/>
      <c r="K580" s="290"/>
      <c r="L580" s="290"/>
      <c r="M580" s="290"/>
      <c r="N580" s="290"/>
      <c r="O580" s="291"/>
      <c r="P580" s="35"/>
      <c r="Q580" s="35"/>
      <c r="R580" s="292"/>
      <c r="S580" s="292"/>
      <c r="T580" s="292"/>
      <c r="U580" s="292"/>
      <c r="V580" s="12"/>
      <c r="Y580" s="293"/>
      <c r="Z580" s="293"/>
      <c r="AA580" s="293"/>
      <c r="AB580" s="294"/>
      <c r="AC580" s="294"/>
      <c r="AD580" s="294"/>
      <c r="AE580" s="294"/>
      <c r="AF580" s="294"/>
      <c r="AG580" s="294"/>
      <c r="AH580" s="294"/>
      <c r="AM580" s="6"/>
      <c r="AN580" s="6"/>
      <c r="AO580" s="295"/>
      <c r="AP580" s="6"/>
      <c r="AQ580" s="6"/>
      <c r="AR580" s="12"/>
      <c r="AT580" s="296"/>
      <c r="AU580" s="296"/>
      <c r="AV580" s="296"/>
      <c r="AW580" s="296"/>
      <c r="AX580" s="296"/>
      <c r="AY580" s="296"/>
      <c r="AZ580" s="296"/>
      <c r="BA580" s="296"/>
      <c r="BB580" s="296"/>
      <c r="BC580" s="296"/>
      <c r="BD580" s="296"/>
      <c r="BE580" s="296"/>
      <c r="BF580" s="296"/>
      <c r="BG580" s="14"/>
      <c r="BH580" s="14"/>
      <c r="BL580" s="12"/>
      <c r="BO580" s="324"/>
      <c r="BP580" s="324"/>
      <c r="BQ580" s="324"/>
      <c r="BR580" s="325"/>
      <c r="BS580" s="325"/>
      <c r="BT580" s="325"/>
      <c r="BU580" s="325"/>
      <c r="BV580" s="325"/>
      <c r="BW580" s="325"/>
      <c r="BX580" s="325"/>
      <c r="BY580" s="325"/>
    </row>
    <row r="581" spans="1:77" s="49" customFormat="1" ht="16" x14ac:dyDescent="0.2">
      <c r="A581" s="12"/>
      <c r="B581" s="12"/>
      <c r="F581" s="12"/>
      <c r="J581" s="290"/>
      <c r="K581" s="290"/>
      <c r="L581" s="290"/>
      <c r="M581" s="290"/>
      <c r="N581" s="290"/>
      <c r="O581" s="291"/>
      <c r="P581" s="35"/>
      <c r="Q581" s="35"/>
      <c r="R581" s="292"/>
      <c r="S581" s="292"/>
      <c r="T581" s="292"/>
      <c r="U581" s="292"/>
      <c r="V581" s="12"/>
      <c r="Y581" s="293"/>
      <c r="Z581" s="293"/>
      <c r="AA581" s="293"/>
      <c r="AB581" s="294"/>
      <c r="AC581" s="294"/>
      <c r="AD581" s="294"/>
      <c r="AE581" s="294"/>
      <c r="AF581" s="294"/>
      <c r="AG581" s="294"/>
      <c r="AH581" s="294"/>
      <c r="AM581" s="6"/>
      <c r="AN581" s="6"/>
      <c r="AO581" s="295"/>
      <c r="AP581" s="6"/>
      <c r="AQ581" s="6"/>
      <c r="AR581" s="12"/>
      <c r="AT581" s="296"/>
      <c r="AU581" s="296"/>
      <c r="AV581" s="296"/>
      <c r="AW581" s="296"/>
      <c r="AX581" s="296"/>
      <c r="AY581" s="296"/>
      <c r="AZ581" s="296"/>
      <c r="BA581" s="296"/>
      <c r="BB581" s="296"/>
      <c r="BC581" s="296"/>
      <c r="BD581" s="296"/>
      <c r="BE581" s="296"/>
      <c r="BF581" s="296"/>
      <c r="BG581" s="14"/>
      <c r="BH581" s="14"/>
    </row>
    <row r="582" spans="1:77" s="49" customFormat="1" ht="16" x14ac:dyDescent="0.2">
      <c r="A582" s="12"/>
      <c r="B582" s="12"/>
      <c r="F582" s="12"/>
      <c r="J582" s="290"/>
      <c r="K582" s="290"/>
      <c r="L582" s="290"/>
      <c r="M582" s="290"/>
      <c r="N582" s="290"/>
      <c r="O582" s="291"/>
      <c r="P582" s="35"/>
      <c r="Q582" s="35"/>
      <c r="R582" s="292"/>
      <c r="S582" s="292"/>
      <c r="T582" s="292"/>
      <c r="U582" s="292"/>
      <c r="V582" s="12"/>
      <c r="Y582" s="293"/>
      <c r="Z582" s="293"/>
      <c r="AA582" s="293"/>
      <c r="AB582" s="294"/>
      <c r="AC582" s="294"/>
      <c r="AD582" s="294"/>
      <c r="AE582" s="294"/>
      <c r="AF582" s="294"/>
      <c r="AG582" s="294"/>
      <c r="AH582" s="294"/>
      <c r="AM582" s="6"/>
      <c r="AN582" s="6"/>
      <c r="AO582" s="295"/>
      <c r="AP582" s="6"/>
      <c r="AQ582" s="6"/>
      <c r="AR582" s="12"/>
      <c r="AT582" s="296"/>
      <c r="AU582" s="296"/>
      <c r="AV582" s="296"/>
      <c r="AW582" s="296"/>
      <c r="AX582" s="296"/>
      <c r="AY582" s="296"/>
      <c r="AZ582" s="296"/>
      <c r="BA582" s="296"/>
      <c r="BB582" s="296"/>
      <c r="BC582" s="296"/>
      <c r="BD582" s="296"/>
      <c r="BE582" s="296"/>
      <c r="BF582" s="296"/>
      <c r="BG582" s="14"/>
      <c r="BH582" s="14"/>
      <c r="BL582" s="12"/>
      <c r="BO582" s="324"/>
      <c r="BP582" s="324"/>
      <c r="BQ582" s="324"/>
      <c r="BR582" s="325"/>
      <c r="BS582" s="325"/>
      <c r="BT582" s="325"/>
      <c r="BU582" s="325"/>
      <c r="BV582" s="325"/>
      <c r="BW582" s="325"/>
      <c r="BX582" s="325"/>
      <c r="BY582" s="325"/>
    </row>
    <row r="583" spans="1:77" s="49" customFormat="1" ht="16" x14ac:dyDescent="0.2">
      <c r="A583" s="12"/>
      <c r="B583" s="12"/>
      <c r="F583" s="12"/>
      <c r="J583" s="290"/>
      <c r="K583" s="290"/>
      <c r="L583" s="290"/>
      <c r="M583" s="290"/>
      <c r="N583" s="290"/>
      <c r="O583" s="291"/>
      <c r="P583" s="35"/>
      <c r="Q583" s="35"/>
      <c r="R583" s="292"/>
      <c r="S583" s="292"/>
      <c r="T583" s="292"/>
      <c r="U583" s="292"/>
      <c r="V583" s="12"/>
      <c r="Y583" s="293"/>
      <c r="Z583" s="293"/>
      <c r="AA583" s="293"/>
      <c r="AB583" s="294"/>
      <c r="AC583" s="294"/>
      <c r="AD583" s="294"/>
      <c r="AE583" s="294"/>
      <c r="AF583" s="294"/>
      <c r="AG583" s="294"/>
      <c r="AH583" s="294"/>
      <c r="AM583" s="6"/>
      <c r="AN583" s="6"/>
      <c r="AO583" s="295"/>
      <c r="AP583" s="6"/>
      <c r="AQ583" s="6"/>
      <c r="AR583" s="12"/>
      <c r="AT583" s="296"/>
      <c r="AU583" s="296"/>
      <c r="AV583" s="296"/>
      <c r="AW583" s="296"/>
      <c r="AX583" s="296"/>
      <c r="AY583" s="296"/>
      <c r="AZ583" s="296"/>
      <c r="BA583" s="296"/>
      <c r="BB583" s="296"/>
      <c r="BC583" s="296"/>
      <c r="BD583" s="296"/>
      <c r="BE583" s="296"/>
      <c r="BF583" s="296"/>
      <c r="BG583" s="14"/>
      <c r="BH583" s="14"/>
    </row>
    <row r="584" spans="1:77" s="49" customFormat="1" ht="16" x14ac:dyDescent="0.2">
      <c r="A584" s="12"/>
      <c r="B584" s="12"/>
      <c r="F584" s="12"/>
      <c r="J584" s="290"/>
      <c r="K584" s="290"/>
      <c r="L584" s="290"/>
      <c r="M584" s="290"/>
      <c r="N584" s="290"/>
      <c r="O584" s="291"/>
      <c r="P584" s="35"/>
      <c r="Q584" s="35"/>
      <c r="R584" s="292"/>
      <c r="S584" s="292"/>
      <c r="T584" s="292"/>
      <c r="U584" s="292"/>
      <c r="V584" s="12"/>
      <c r="Y584" s="293"/>
      <c r="Z584" s="293"/>
      <c r="AA584" s="293"/>
      <c r="AB584" s="294"/>
      <c r="AC584" s="294"/>
      <c r="AD584" s="294"/>
      <c r="AE584" s="294"/>
      <c r="AF584" s="294"/>
      <c r="AG584" s="294"/>
      <c r="AH584" s="294"/>
      <c r="AM584" s="6"/>
      <c r="AN584" s="6"/>
      <c r="AO584" s="295"/>
      <c r="AP584" s="6"/>
      <c r="AQ584" s="6"/>
      <c r="AR584" s="12"/>
      <c r="AT584" s="296"/>
      <c r="AU584" s="296"/>
      <c r="AV584" s="296"/>
      <c r="AW584" s="296"/>
      <c r="AX584" s="296"/>
      <c r="AY584" s="296"/>
      <c r="AZ584" s="296"/>
      <c r="BA584" s="296"/>
      <c r="BB584" s="296"/>
      <c r="BC584" s="296"/>
      <c r="BD584" s="296"/>
      <c r="BE584" s="296"/>
      <c r="BF584" s="296"/>
      <c r="BG584" s="14"/>
      <c r="BH584" s="14"/>
      <c r="BL584" s="12"/>
      <c r="BO584" s="324"/>
      <c r="BP584" s="324"/>
      <c r="BQ584" s="324"/>
      <c r="BR584" s="325"/>
      <c r="BS584" s="325"/>
      <c r="BT584" s="325"/>
      <c r="BU584" s="325"/>
      <c r="BV584" s="325"/>
      <c r="BW584" s="325"/>
      <c r="BX584" s="325"/>
      <c r="BY584" s="325"/>
    </row>
    <row r="585" spans="1:77" s="49" customFormat="1" ht="16" x14ac:dyDescent="0.2">
      <c r="A585" s="12"/>
      <c r="B585" s="12"/>
      <c r="F585" s="12"/>
      <c r="J585" s="290"/>
      <c r="K585" s="290"/>
      <c r="L585" s="290"/>
      <c r="M585" s="290"/>
      <c r="N585" s="290"/>
      <c r="O585" s="291"/>
      <c r="P585" s="35"/>
      <c r="Q585" s="35"/>
      <c r="R585" s="292"/>
      <c r="S585" s="292"/>
      <c r="T585" s="292"/>
      <c r="U585" s="292"/>
      <c r="V585" s="12"/>
      <c r="Y585" s="293"/>
      <c r="Z585" s="293"/>
      <c r="AA585" s="293"/>
      <c r="AB585" s="294"/>
      <c r="AC585" s="294"/>
      <c r="AD585" s="294"/>
      <c r="AE585" s="294"/>
      <c r="AF585" s="294"/>
      <c r="AG585" s="294"/>
      <c r="AH585" s="294"/>
      <c r="AM585" s="6"/>
      <c r="AN585" s="6"/>
      <c r="AO585" s="295"/>
      <c r="AP585" s="6"/>
      <c r="AQ585" s="6"/>
      <c r="AR585" s="12"/>
      <c r="AT585" s="296"/>
      <c r="AU585" s="296"/>
      <c r="AV585" s="296"/>
      <c r="AW585" s="296"/>
      <c r="AX585" s="296"/>
      <c r="AY585" s="296"/>
      <c r="AZ585" s="296"/>
      <c r="BA585" s="296"/>
      <c r="BB585" s="296"/>
      <c r="BC585" s="296"/>
      <c r="BD585" s="296"/>
      <c r="BE585" s="296"/>
      <c r="BF585" s="296"/>
      <c r="BG585" s="14"/>
      <c r="BH585" s="14"/>
    </row>
    <row r="586" spans="1:77" s="49" customFormat="1" ht="16" x14ac:dyDescent="0.2">
      <c r="A586" s="12"/>
      <c r="B586" s="12"/>
      <c r="F586" s="12"/>
      <c r="J586" s="290"/>
      <c r="K586" s="290"/>
      <c r="L586" s="290"/>
      <c r="M586" s="290"/>
      <c r="N586" s="290"/>
      <c r="O586" s="291"/>
      <c r="P586" s="35"/>
      <c r="Q586" s="35"/>
      <c r="R586" s="292"/>
      <c r="S586" s="292"/>
      <c r="T586" s="292"/>
      <c r="U586" s="292"/>
      <c r="V586" s="12"/>
      <c r="Y586" s="293"/>
      <c r="Z586" s="293"/>
      <c r="AA586" s="293"/>
      <c r="AB586" s="294"/>
      <c r="AC586" s="294"/>
      <c r="AD586" s="294"/>
      <c r="AE586" s="294"/>
      <c r="AF586" s="294"/>
      <c r="AG586" s="294"/>
      <c r="AH586" s="294"/>
      <c r="AM586" s="6"/>
      <c r="AN586" s="6"/>
      <c r="AO586" s="295"/>
      <c r="AP586" s="6"/>
      <c r="AQ586" s="6"/>
      <c r="AR586" s="12"/>
      <c r="AT586" s="296"/>
      <c r="AU586" s="296"/>
      <c r="AV586" s="296"/>
      <c r="AW586" s="296"/>
      <c r="AX586" s="296"/>
      <c r="AY586" s="296"/>
      <c r="AZ586" s="296"/>
      <c r="BA586" s="296"/>
      <c r="BB586" s="296"/>
      <c r="BC586" s="296"/>
      <c r="BD586" s="296"/>
      <c r="BE586" s="296"/>
      <c r="BF586" s="296"/>
      <c r="BG586" s="14"/>
      <c r="BH586" s="14"/>
      <c r="BL586" s="12"/>
      <c r="BO586" s="324"/>
      <c r="BP586" s="324"/>
      <c r="BQ586" s="324"/>
      <c r="BR586" s="325"/>
      <c r="BS586" s="325"/>
      <c r="BT586" s="325"/>
      <c r="BU586" s="325"/>
      <c r="BV586" s="325"/>
      <c r="BW586" s="325"/>
      <c r="BX586" s="325"/>
      <c r="BY586" s="325"/>
    </row>
    <row r="587" spans="1:77" s="49" customFormat="1" ht="16" x14ac:dyDescent="0.2">
      <c r="A587" s="12"/>
      <c r="B587" s="12"/>
      <c r="F587" s="12"/>
      <c r="J587" s="290"/>
      <c r="K587" s="290"/>
      <c r="L587" s="290"/>
      <c r="M587" s="290"/>
      <c r="N587" s="290"/>
      <c r="O587" s="291"/>
      <c r="P587" s="35"/>
      <c r="Q587" s="35"/>
      <c r="R587" s="292"/>
      <c r="S587" s="292"/>
      <c r="T587" s="292"/>
      <c r="U587" s="292"/>
      <c r="V587" s="12"/>
      <c r="Y587" s="293"/>
      <c r="Z587" s="293"/>
      <c r="AA587" s="293"/>
      <c r="AB587" s="294"/>
      <c r="AC587" s="294"/>
      <c r="AD587" s="294"/>
      <c r="AE587" s="294"/>
      <c r="AF587" s="294"/>
      <c r="AG587" s="294"/>
      <c r="AH587" s="294"/>
      <c r="AM587" s="6"/>
      <c r="AN587" s="6"/>
      <c r="AO587" s="295"/>
      <c r="AP587" s="6"/>
      <c r="AQ587" s="6"/>
      <c r="AR587" s="12"/>
      <c r="AT587" s="296"/>
      <c r="AU587" s="296"/>
      <c r="AV587" s="296"/>
      <c r="AW587" s="296"/>
      <c r="AX587" s="296"/>
      <c r="AY587" s="296"/>
      <c r="AZ587" s="296"/>
      <c r="BA587" s="296"/>
      <c r="BB587" s="296"/>
      <c r="BC587" s="296"/>
      <c r="BD587" s="296"/>
      <c r="BE587" s="296"/>
      <c r="BF587" s="296"/>
      <c r="BG587" s="14"/>
      <c r="BH587" s="14"/>
    </row>
    <row r="588" spans="1:77" s="49" customFormat="1" ht="16" x14ac:dyDescent="0.2">
      <c r="A588" s="12"/>
      <c r="B588" s="12"/>
      <c r="F588" s="12"/>
      <c r="J588" s="290"/>
      <c r="K588" s="290"/>
      <c r="L588" s="290"/>
      <c r="M588" s="290"/>
      <c r="N588" s="290"/>
      <c r="O588" s="291"/>
      <c r="P588" s="35"/>
      <c r="Q588" s="35"/>
      <c r="R588" s="292"/>
      <c r="S588" s="292"/>
      <c r="T588" s="292"/>
      <c r="U588" s="292"/>
      <c r="V588" s="12"/>
      <c r="Y588" s="293"/>
      <c r="Z588" s="293"/>
      <c r="AA588" s="293"/>
      <c r="AB588" s="294"/>
      <c r="AC588" s="294"/>
      <c r="AD588" s="294"/>
      <c r="AE588" s="294"/>
      <c r="AF588" s="294"/>
      <c r="AG588" s="294"/>
      <c r="AH588" s="294"/>
      <c r="AM588" s="6"/>
      <c r="AN588" s="6"/>
      <c r="AO588" s="295"/>
      <c r="AP588" s="6"/>
      <c r="AQ588" s="6"/>
      <c r="AR588" s="12"/>
      <c r="AT588" s="296"/>
      <c r="AU588" s="296"/>
      <c r="AV588" s="296"/>
      <c r="AW588" s="296"/>
      <c r="AX588" s="296"/>
      <c r="AY588" s="296"/>
      <c r="AZ588" s="296"/>
      <c r="BA588" s="296"/>
      <c r="BB588" s="296"/>
      <c r="BC588" s="296"/>
      <c r="BD588" s="296"/>
      <c r="BE588" s="296"/>
      <c r="BF588" s="296"/>
      <c r="BG588" s="14"/>
      <c r="BH588" s="14"/>
      <c r="BL588" s="12"/>
      <c r="BO588" s="324"/>
      <c r="BP588" s="324"/>
      <c r="BQ588" s="324"/>
      <c r="BR588" s="325"/>
      <c r="BS588" s="325"/>
      <c r="BT588" s="325"/>
      <c r="BU588" s="325"/>
      <c r="BV588" s="325"/>
      <c r="BW588" s="325"/>
      <c r="BX588" s="325"/>
      <c r="BY588" s="325"/>
    </row>
    <row r="589" spans="1:77" s="49" customFormat="1" ht="16" x14ac:dyDescent="0.2">
      <c r="A589" s="12"/>
      <c r="B589" s="12"/>
      <c r="F589" s="12"/>
      <c r="J589" s="290"/>
      <c r="K589" s="290"/>
      <c r="L589" s="290"/>
      <c r="M589" s="290"/>
      <c r="N589" s="290"/>
      <c r="O589" s="291"/>
      <c r="P589" s="35"/>
      <c r="Q589" s="35"/>
      <c r="R589" s="292"/>
      <c r="S589" s="292"/>
      <c r="T589" s="292"/>
      <c r="U589" s="292"/>
      <c r="V589" s="12"/>
      <c r="Y589" s="293"/>
      <c r="Z589" s="293"/>
      <c r="AA589" s="293"/>
      <c r="AB589" s="294"/>
      <c r="AC589" s="294"/>
      <c r="AD589" s="294"/>
      <c r="AE589" s="294"/>
      <c r="AF589" s="294"/>
      <c r="AG589" s="294"/>
      <c r="AH589" s="294"/>
      <c r="AM589" s="6"/>
      <c r="AN589" s="6"/>
      <c r="AO589" s="295"/>
      <c r="AP589" s="6"/>
      <c r="AQ589" s="6"/>
      <c r="AR589" s="12"/>
      <c r="AT589" s="296"/>
      <c r="AU589" s="296"/>
      <c r="AV589" s="296"/>
      <c r="AW589" s="296"/>
      <c r="AX589" s="296"/>
      <c r="AY589" s="296"/>
      <c r="AZ589" s="296"/>
      <c r="BA589" s="296"/>
      <c r="BB589" s="296"/>
      <c r="BC589" s="296"/>
      <c r="BD589" s="296"/>
      <c r="BE589" s="296"/>
      <c r="BF589" s="296"/>
      <c r="BG589" s="14"/>
      <c r="BH589" s="14"/>
    </row>
    <row r="590" spans="1:77" s="49" customFormat="1" ht="16" x14ac:dyDescent="0.2">
      <c r="A590" s="12"/>
      <c r="B590" s="12"/>
      <c r="F590" s="12"/>
      <c r="J590" s="290"/>
      <c r="K590" s="290"/>
      <c r="L590" s="290"/>
      <c r="M590" s="290"/>
      <c r="N590" s="290"/>
      <c r="O590" s="291"/>
      <c r="P590" s="35"/>
      <c r="Q590" s="35"/>
      <c r="R590" s="292"/>
      <c r="S590" s="292"/>
      <c r="T590" s="292"/>
      <c r="U590" s="292"/>
      <c r="V590" s="12"/>
      <c r="Y590" s="293"/>
      <c r="Z590" s="293"/>
      <c r="AA590" s="293"/>
      <c r="AB590" s="294"/>
      <c r="AC590" s="294"/>
      <c r="AD590" s="294"/>
      <c r="AE590" s="294"/>
      <c r="AF590" s="294"/>
      <c r="AG590" s="294"/>
      <c r="AH590" s="294"/>
      <c r="AM590" s="6"/>
      <c r="AN590" s="6"/>
      <c r="AO590" s="295"/>
      <c r="AP590" s="6"/>
      <c r="AQ590" s="6"/>
      <c r="AR590" s="12"/>
      <c r="AT590" s="296"/>
      <c r="AU590" s="296"/>
      <c r="AV590" s="296"/>
      <c r="AW590" s="296"/>
      <c r="AX590" s="296"/>
      <c r="AY590" s="296"/>
      <c r="AZ590" s="296"/>
      <c r="BA590" s="296"/>
      <c r="BB590" s="296"/>
      <c r="BC590" s="296"/>
      <c r="BD590" s="296"/>
      <c r="BE590" s="296"/>
      <c r="BF590" s="296"/>
      <c r="BG590" s="14"/>
      <c r="BH590" s="14"/>
      <c r="BL590" s="12"/>
      <c r="BO590" s="324"/>
      <c r="BP590" s="324"/>
      <c r="BQ590" s="324"/>
      <c r="BR590" s="325"/>
      <c r="BS590" s="325"/>
      <c r="BT590" s="325"/>
      <c r="BU590" s="325"/>
      <c r="BV590" s="325"/>
      <c r="BW590" s="325"/>
      <c r="BX590" s="325"/>
      <c r="BY590" s="325"/>
    </row>
    <row r="591" spans="1:77" s="49" customFormat="1" ht="16" x14ac:dyDescent="0.2">
      <c r="A591" s="12"/>
      <c r="B591" s="12"/>
      <c r="F591" s="12"/>
      <c r="J591" s="290"/>
      <c r="K591" s="290"/>
      <c r="L591" s="290"/>
      <c r="M591" s="290"/>
      <c r="N591" s="290"/>
      <c r="O591" s="291"/>
      <c r="P591" s="35"/>
      <c r="Q591" s="35"/>
      <c r="R591" s="292"/>
      <c r="S591" s="292"/>
      <c r="T591" s="292"/>
      <c r="U591" s="292"/>
      <c r="V591" s="12"/>
      <c r="Y591" s="293"/>
      <c r="Z591" s="293"/>
      <c r="AA591" s="293"/>
      <c r="AB591" s="294"/>
      <c r="AC591" s="294"/>
      <c r="AD591" s="294"/>
      <c r="AE591" s="294"/>
      <c r="AF591" s="294"/>
      <c r="AG591" s="294"/>
      <c r="AH591" s="294"/>
      <c r="AM591" s="6"/>
      <c r="AN591" s="6"/>
      <c r="AO591" s="295"/>
      <c r="AP591" s="6"/>
      <c r="AQ591" s="6"/>
      <c r="AR591" s="12"/>
      <c r="AT591" s="296"/>
      <c r="AU591" s="296"/>
      <c r="AV591" s="296"/>
      <c r="AW591" s="296"/>
      <c r="AX591" s="296"/>
      <c r="AY591" s="296"/>
      <c r="AZ591" s="296"/>
      <c r="BA591" s="296"/>
      <c r="BB591" s="296"/>
      <c r="BC591" s="296"/>
      <c r="BD591" s="296"/>
      <c r="BE591" s="296"/>
      <c r="BF591" s="296"/>
      <c r="BG591" s="14"/>
      <c r="BH591" s="14"/>
    </row>
    <row r="592" spans="1:77" s="49" customFormat="1" ht="16" x14ac:dyDescent="0.2">
      <c r="A592" s="12"/>
      <c r="B592" s="12"/>
      <c r="F592" s="12"/>
      <c r="J592" s="290"/>
      <c r="K592" s="290"/>
      <c r="L592" s="290"/>
      <c r="M592" s="290"/>
      <c r="N592" s="290"/>
      <c r="O592" s="291"/>
      <c r="P592" s="35"/>
      <c r="Q592" s="35"/>
      <c r="R592" s="292"/>
      <c r="S592" s="292"/>
      <c r="T592" s="292"/>
      <c r="U592" s="292"/>
      <c r="V592" s="12"/>
      <c r="Y592" s="293"/>
      <c r="Z592" s="293"/>
      <c r="AA592" s="293"/>
      <c r="AB592" s="294"/>
      <c r="AC592" s="294"/>
      <c r="AD592" s="294"/>
      <c r="AE592" s="294"/>
      <c r="AF592" s="294"/>
      <c r="AG592" s="294"/>
      <c r="AH592" s="294"/>
      <c r="AM592" s="6"/>
      <c r="AN592" s="6"/>
      <c r="AO592" s="295"/>
      <c r="AP592" s="6"/>
      <c r="AQ592" s="6"/>
      <c r="AR592" s="12"/>
      <c r="AT592" s="296"/>
      <c r="AU592" s="296"/>
      <c r="AV592" s="296"/>
      <c r="AW592" s="296"/>
      <c r="AX592" s="296"/>
      <c r="AY592" s="296"/>
      <c r="AZ592" s="296"/>
      <c r="BA592" s="296"/>
      <c r="BB592" s="296"/>
      <c r="BC592" s="296"/>
      <c r="BD592" s="296"/>
      <c r="BE592" s="296"/>
      <c r="BF592" s="296"/>
      <c r="BG592" s="14"/>
      <c r="BH592" s="14"/>
      <c r="BL592" s="12"/>
      <c r="BO592" s="324"/>
      <c r="BP592" s="324"/>
      <c r="BQ592" s="324"/>
      <c r="BR592" s="325"/>
      <c r="BS592" s="325"/>
      <c r="BT592" s="325"/>
      <c r="BU592" s="325"/>
      <c r="BV592" s="325"/>
      <c r="BW592" s="325"/>
      <c r="BX592" s="325"/>
      <c r="BY592" s="325"/>
    </row>
    <row r="593" spans="1:77" s="49" customFormat="1" ht="16" x14ac:dyDescent="0.2">
      <c r="A593" s="12"/>
      <c r="B593" s="12"/>
      <c r="F593" s="12"/>
      <c r="J593" s="290"/>
      <c r="K593" s="290"/>
      <c r="L593" s="290"/>
      <c r="M593" s="290"/>
      <c r="N593" s="290"/>
      <c r="O593" s="291"/>
      <c r="P593" s="35"/>
      <c r="Q593" s="35"/>
      <c r="R593" s="292"/>
      <c r="S593" s="292"/>
      <c r="T593" s="292"/>
      <c r="U593" s="292"/>
      <c r="V593" s="12"/>
      <c r="Y593" s="293"/>
      <c r="Z593" s="293"/>
      <c r="AA593" s="293"/>
      <c r="AB593" s="294"/>
      <c r="AC593" s="294"/>
      <c r="AD593" s="294"/>
      <c r="AE593" s="294"/>
      <c r="AF593" s="294"/>
      <c r="AG593" s="294"/>
      <c r="AH593" s="294"/>
      <c r="AM593" s="6"/>
      <c r="AN593" s="6"/>
      <c r="AO593" s="295"/>
      <c r="AP593" s="6"/>
      <c r="AQ593" s="6"/>
      <c r="AR593" s="12"/>
      <c r="AT593" s="296"/>
      <c r="AU593" s="296"/>
      <c r="AV593" s="296"/>
      <c r="AW593" s="296"/>
      <c r="AX593" s="296"/>
      <c r="AY593" s="296"/>
      <c r="AZ593" s="296"/>
      <c r="BA593" s="296"/>
      <c r="BB593" s="296"/>
      <c r="BC593" s="296"/>
      <c r="BD593" s="296"/>
      <c r="BE593" s="296"/>
      <c r="BF593" s="296"/>
      <c r="BG593" s="14"/>
      <c r="BH593" s="14"/>
    </row>
    <row r="594" spans="1:77" s="49" customFormat="1" ht="16" x14ac:dyDescent="0.2">
      <c r="A594" s="12"/>
      <c r="B594" s="12"/>
      <c r="F594" s="12"/>
      <c r="J594" s="290"/>
      <c r="K594" s="290"/>
      <c r="L594" s="290"/>
      <c r="M594" s="290"/>
      <c r="N594" s="290"/>
      <c r="O594" s="291"/>
      <c r="P594" s="35"/>
      <c r="Q594" s="35"/>
      <c r="R594" s="292"/>
      <c r="S594" s="292"/>
      <c r="T594" s="292"/>
      <c r="U594" s="292"/>
      <c r="V594" s="12"/>
      <c r="Y594" s="293"/>
      <c r="Z594" s="293"/>
      <c r="AA594" s="293"/>
      <c r="AB594" s="294"/>
      <c r="AC594" s="294"/>
      <c r="AD594" s="294"/>
      <c r="AE594" s="294"/>
      <c r="AF594" s="294"/>
      <c r="AG594" s="294"/>
      <c r="AH594" s="294"/>
      <c r="AM594" s="6"/>
      <c r="AN594" s="6"/>
      <c r="AO594" s="295"/>
      <c r="AP594" s="6"/>
      <c r="AQ594" s="6"/>
      <c r="AR594" s="12"/>
      <c r="AT594" s="296"/>
      <c r="AU594" s="296"/>
      <c r="AV594" s="296"/>
      <c r="AW594" s="296"/>
      <c r="AX594" s="296"/>
      <c r="AY594" s="296"/>
      <c r="AZ594" s="296"/>
      <c r="BA594" s="296"/>
      <c r="BB594" s="296"/>
      <c r="BC594" s="296"/>
      <c r="BD594" s="296"/>
      <c r="BE594" s="296"/>
      <c r="BF594" s="296"/>
      <c r="BG594" s="14"/>
      <c r="BH594" s="14"/>
      <c r="BL594" s="12"/>
      <c r="BO594" s="324"/>
      <c r="BP594" s="324"/>
      <c r="BQ594" s="324"/>
      <c r="BR594" s="325"/>
      <c r="BS594" s="325"/>
      <c r="BT594" s="325"/>
      <c r="BU594" s="325"/>
      <c r="BV594" s="325"/>
      <c r="BW594" s="325"/>
      <c r="BX594" s="325"/>
      <c r="BY594" s="325"/>
    </row>
    <row r="595" spans="1:77" s="49" customFormat="1" ht="16" x14ac:dyDescent="0.2">
      <c r="A595" s="12"/>
      <c r="B595" s="12"/>
      <c r="F595" s="12"/>
      <c r="J595" s="290"/>
      <c r="K595" s="290"/>
      <c r="L595" s="290"/>
      <c r="M595" s="290"/>
      <c r="N595" s="290"/>
      <c r="O595" s="291"/>
      <c r="P595" s="35"/>
      <c r="Q595" s="35"/>
      <c r="R595" s="292"/>
      <c r="S595" s="292"/>
      <c r="T595" s="292"/>
      <c r="U595" s="292"/>
      <c r="V595" s="12"/>
      <c r="Y595" s="293"/>
      <c r="Z595" s="293"/>
      <c r="AA595" s="293"/>
      <c r="AB595" s="294"/>
      <c r="AC595" s="294"/>
      <c r="AD595" s="294"/>
      <c r="AE595" s="294"/>
      <c r="AF595" s="294"/>
      <c r="AG595" s="294"/>
      <c r="AH595" s="294"/>
      <c r="AM595" s="6"/>
      <c r="AN595" s="6"/>
      <c r="AO595" s="295"/>
      <c r="AP595" s="6"/>
      <c r="AQ595" s="6"/>
      <c r="AR595" s="12"/>
      <c r="AT595" s="296"/>
      <c r="AU595" s="296"/>
      <c r="AV595" s="296"/>
      <c r="AW595" s="296"/>
      <c r="AX595" s="296"/>
      <c r="AY595" s="296"/>
      <c r="AZ595" s="296"/>
      <c r="BA595" s="296"/>
      <c r="BB595" s="296"/>
      <c r="BC595" s="296"/>
      <c r="BD595" s="296"/>
      <c r="BE595" s="296"/>
      <c r="BF595" s="296"/>
      <c r="BG595" s="14"/>
      <c r="BH595" s="14"/>
    </row>
    <row r="596" spans="1:77" s="49" customFormat="1" ht="16" x14ac:dyDescent="0.2">
      <c r="A596" s="12"/>
      <c r="B596" s="12"/>
      <c r="F596" s="12"/>
      <c r="J596" s="290"/>
      <c r="K596" s="290"/>
      <c r="L596" s="290"/>
      <c r="M596" s="290"/>
      <c r="N596" s="290"/>
      <c r="O596" s="291"/>
      <c r="P596" s="35"/>
      <c r="Q596" s="35"/>
      <c r="R596" s="292"/>
      <c r="S596" s="292"/>
      <c r="T596" s="292"/>
      <c r="U596" s="292"/>
      <c r="V596" s="12"/>
      <c r="Y596" s="293"/>
      <c r="Z596" s="293"/>
      <c r="AA596" s="293"/>
      <c r="AB596" s="294"/>
      <c r="AC596" s="294"/>
      <c r="AD596" s="294"/>
      <c r="AE596" s="294"/>
      <c r="AF596" s="294"/>
      <c r="AG596" s="294"/>
      <c r="AH596" s="294"/>
      <c r="AM596" s="6"/>
      <c r="AN596" s="6"/>
      <c r="AO596" s="295"/>
      <c r="AP596" s="6"/>
      <c r="AQ596" s="6"/>
      <c r="AR596" s="12"/>
      <c r="AT596" s="296"/>
      <c r="AU596" s="296"/>
      <c r="AV596" s="296"/>
      <c r="AW596" s="296"/>
      <c r="AX596" s="296"/>
      <c r="AY596" s="296"/>
      <c r="AZ596" s="296"/>
      <c r="BA596" s="296"/>
      <c r="BB596" s="296"/>
      <c r="BC596" s="296"/>
      <c r="BD596" s="296"/>
      <c r="BE596" s="296"/>
      <c r="BF596" s="296"/>
      <c r="BG596" s="14"/>
      <c r="BH596" s="14"/>
      <c r="BL596" s="12"/>
      <c r="BO596" s="324"/>
      <c r="BP596" s="324"/>
      <c r="BQ596" s="324"/>
      <c r="BR596" s="325"/>
      <c r="BS596" s="325"/>
      <c r="BT596" s="325"/>
      <c r="BU596" s="325"/>
      <c r="BV596" s="325"/>
      <c r="BW596" s="325"/>
      <c r="BX596" s="325"/>
      <c r="BY596" s="325"/>
    </row>
    <row r="597" spans="1:77" s="49" customFormat="1" ht="16" x14ac:dyDescent="0.2">
      <c r="A597" s="12"/>
      <c r="B597" s="12"/>
      <c r="F597" s="12"/>
      <c r="J597" s="290"/>
      <c r="K597" s="290"/>
      <c r="L597" s="290"/>
      <c r="M597" s="290"/>
      <c r="N597" s="290"/>
      <c r="O597" s="291"/>
      <c r="P597" s="35"/>
      <c r="Q597" s="35"/>
      <c r="R597" s="292"/>
      <c r="S597" s="292"/>
      <c r="T597" s="292"/>
      <c r="U597" s="292"/>
      <c r="V597" s="12"/>
      <c r="Y597" s="293"/>
      <c r="Z597" s="293"/>
      <c r="AA597" s="293"/>
      <c r="AB597" s="294"/>
      <c r="AC597" s="294"/>
      <c r="AD597" s="294"/>
      <c r="AE597" s="294"/>
      <c r="AF597" s="294"/>
      <c r="AG597" s="294"/>
      <c r="AH597" s="294"/>
      <c r="AM597" s="6"/>
      <c r="AN597" s="6"/>
      <c r="AO597" s="295"/>
      <c r="AP597" s="6"/>
      <c r="AQ597" s="6"/>
      <c r="AR597" s="12"/>
      <c r="AT597" s="296"/>
      <c r="AU597" s="296"/>
      <c r="AV597" s="296"/>
      <c r="AW597" s="296"/>
      <c r="AX597" s="296"/>
      <c r="AY597" s="296"/>
      <c r="AZ597" s="296"/>
      <c r="BA597" s="296"/>
      <c r="BB597" s="296"/>
      <c r="BC597" s="296"/>
      <c r="BD597" s="296"/>
      <c r="BE597" s="296"/>
      <c r="BF597" s="296"/>
      <c r="BG597" s="14"/>
      <c r="BH597" s="14"/>
    </row>
    <row r="598" spans="1:77" s="49" customFormat="1" ht="16" x14ac:dyDescent="0.2">
      <c r="A598" s="12"/>
      <c r="B598" s="12"/>
      <c r="F598" s="12"/>
      <c r="J598" s="290"/>
      <c r="K598" s="290"/>
      <c r="L598" s="290"/>
      <c r="M598" s="290"/>
      <c r="N598" s="290"/>
      <c r="O598" s="291"/>
      <c r="P598" s="35"/>
      <c r="Q598" s="35"/>
      <c r="R598" s="292"/>
      <c r="S598" s="292"/>
      <c r="T598" s="292"/>
      <c r="U598" s="292"/>
      <c r="V598" s="12"/>
      <c r="Y598" s="293"/>
      <c r="Z598" s="293"/>
      <c r="AA598" s="293"/>
      <c r="AB598" s="294"/>
      <c r="AC598" s="294"/>
      <c r="AD598" s="294"/>
      <c r="AE598" s="294"/>
      <c r="AF598" s="294"/>
      <c r="AG598" s="294"/>
      <c r="AH598" s="294"/>
      <c r="AM598" s="6"/>
      <c r="AN598" s="6"/>
      <c r="AO598" s="295"/>
      <c r="AP598" s="6"/>
      <c r="AQ598" s="6"/>
      <c r="AR598" s="12"/>
      <c r="AT598" s="296"/>
      <c r="AU598" s="296"/>
      <c r="AV598" s="296"/>
      <c r="AW598" s="296"/>
      <c r="AX598" s="296"/>
      <c r="AY598" s="296"/>
      <c r="AZ598" s="296"/>
      <c r="BA598" s="296"/>
      <c r="BB598" s="296"/>
      <c r="BC598" s="296"/>
      <c r="BD598" s="296"/>
      <c r="BE598" s="296"/>
      <c r="BF598" s="296"/>
      <c r="BG598" s="14"/>
      <c r="BH598" s="14"/>
      <c r="BL598" s="12"/>
      <c r="BO598" s="324"/>
      <c r="BP598" s="324"/>
      <c r="BQ598" s="324"/>
      <c r="BR598" s="325"/>
      <c r="BS598" s="325"/>
      <c r="BT598" s="325"/>
      <c r="BU598" s="325"/>
      <c r="BV598" s="325"/>
      <c r="BW598" s="325"/>
      <c r="BX598" s="325"/>
      <c r="BY598" s="325"/>
    </row>
    <row r="599" spans="1:77" s="49" customFormat="1" ht="16" x14ac:dyDescent="0.2">
      <c r="A599" s="12"/>
      <c r="B599" s="12"/>
      <c r="F599" s="12"/>
      <c r="J599" s="290"/>
      <c r="K599" s="290"/>
      <c r="L599" s="290"/>
      <c r="M599" s="290"/>
      <c r="N599" s="290"/>
      <c r="O599" s="291"/>
      <c r="P599" s="35"/>
      <c r="Q599" s="35"/>
      <c r="R599" s="292"/>
      <c r="S599" s="292"/>
      <c r="T599" s="292"/>
      <c r="U599" s="292"/>
      <c r="V599" s="12"/>
      <c r="Y599" s="293"/>
      <c r="Z599" s="293"/>
      <c r="AA599" s="293"/>
      <c r="AB599" s="294"/>
      <c r="AC599" s="294"/>
      <c r="AD599" s="294"/>
      <c r="AE599" s="294"/>
      <c r="AF599" s="294"/>
      <c r="AG599" s="294"/>
      <c r="AH599" s="294"/>
      <c r="AM599" s="6"/>
      <c r="AN599" s="6"/>
      <c r="AO599" s="295"/>
      <c r="AP599" s="6"/>
      <c r="AQ599" s="6"/>
      <c r="AR599" s="12"/>
      <c r="AT599" s="296"/>
      <c r="AU599" s="296"/>
      <c r="AV599" s="296"/>
      <c r="AW599" s="296"/>
      <c r="AX599" s="296"/>
      <c r="AY599" s="296"/>
      <c r="AZ599" s="296"/>
      <c r="BA599" s="296"/>
      <c r="BB599" s="296"/>
      <c r="BC599" s="296"/>
      <c r="BD599" s="296"/>
      <c r="BE599" s="296"/>
      <c r="BF599" s="296"/>
      <c r="BG599" s="14"/>
      <c r="BH599" s="14"/>
    </row>
    <row r="600" spans="1:77" s="49" customFormat="1" ht="16" x14ac:dyDescent="0.2">
      <c r="A600" s="12"/>
      <c r="B600" s="12"/>
      <c r="F600" s="12"/>
      <c r="J600" s="290"/>
      <c r="K600" s="290"/>
      <c r="L600" s="290"/>
      <c r="M600" s="290"/>
      <c r="N600" s="290"/>
      <c r="O600" s="291"/>
      <c r="P600" s="35"/>
      <c r="Q600" s="35"/>
      <c r="R600" s="292"/>
      <c r="S600" s="292"/>
      <c r="T600" s="292"/>
      <c r="U600" s="292"/>
      <c r="V600" s="12"/>
      <c r="Y600" s="293"/>
      <c r="Z600" s="293"/>
      <c r="AA600" s="293"/>
      <c r="AB600" s="294"/>
      <c r="AC600" s="294"/>
      <c r="AD600" s="294"/>
      <c r="AE600" s="294"/>
      <c r="AF600" s="294"/>
      <c r="AG600" s="294"/>
      <c r="AH600" s="294"/>
      <c r="AM600" s="6"/>
      <c r="AN600" s="6"/>
      <c r="AO600" s="295"/>
      <c r="AP600" s="6"/>
      <c r="AQ600" s="6"/>
      <c r="AR600" s="12"/>
      <c r="AT600" s="296"/>
      <c r="AU600" s="296"/>
      <c r="AV600" s="296"/>
      <c r="AW600" s="296"/>
      <c r="AX600" s="296"/>
      <c r="AY600" s="296"/>
      <c r="AZ600" s="296"/>
      <c r="BA600" s="296"/>
      <c r="BB600" s="296"/>
      <c r="BC600" s="296"/>
      <c r="BD600" s="296"/>
      <c r="BE600" s="296"/>
      <c r="BF600" s="296"/>
      <c r="BG600" s="14"/>
      <c r="BH600" s="14"/>
      <c r="BL600" s="12"/>
      <c r="BO600" s="324"/>
      <c r="BP600" s="324"/>
      <c r="BQ600" s="324"/>
      <c r="BR600" s="325"/>
      <c r="BS600" s="325"/>
      <c r="BT600" s="325"/>
      <c r="BU600" s="325"/>
      <c r="BV600" s="325"/>
      <c r="BW600" s="325"/>
      <c r="BX600" s="325"/>
      <c r="BY600" s="325"/>
    </row>
    <row r="601" spans="1:77" s="49" customFormat="1" ht="16" x14ac:dyDescent="0.2">
      <c r="A601" s="12"/>
      <c r="B601" s="12"/>
      <c r="F601" s="12"/>
      <c r="J601" s="290"/>
      <c r="K601" s="290"/>
      <c r="L601" s="290"/>
      <c r="M601" s="290"/>
      <c r="N601" s="290"/>
      <c r="O601" s="291"/>
      <c r="P601" s="35"/>
      <c r="Q601" s="35"/>
      <c r="R601" s="292"/>
      <c r="S601" s="292"/>
      <c r="T601" s="292"/>
      <c r="U601" s="292"/>
      <c r="V601" s="12"/>
      <c r="Y601" s="293"/>
      <c r="Z601" s="293"/>
      <c r="AA601" s="293"/>
      <c r="AB601" s="294"/>
      <c r="AC601" s="294"/>
      <c r="AD601" s="294"/>
      <c r="AE601" s="294"/>
      <c r="AF601" s="294"/>
      <c r="AG601" s="294"/>
      <c r="AH601" s="294"/>
      <c r="AM601" s="6"/>
      <c r="AN601" s="6"/>
      <c r="AO601" s="295"/>
      <c r="AP601" s="6"/>
      <c r="AQ601" s="6"/>
      <c r="AR601" s="12"/>
      <c r="AT601" s="296"/>
      <c r="AU601" s="296"/>
      <c r="AV601" s="296"/>
      <c r="AW601" s="296"/>
      <c r="AX601" s="296"/>
      <c r="AY601" s="296"/>
      <c r="AZ601" s="296"/>
      <c r="BA601" s="296"/>
      <c r="BB601" s="296"/>
      <c r="BC601" s="296"/>
      <c r="BD601" s="296"/>
      <c r="BE601" s="296"/>
      <c r="BF601" s="296"/>
      <c r="BG601" s="14"/>
      <c r="BH601" s="14"/>
    </row>
    <row r="602" spans="1:77" s="49" customFormat="1" ht="16" x14ac:dyDescent="0.2">
      <c r="A602" s="12"/>
      <c r="B602" s="12"/>
      <c r="F602" s="12"/>
      <c r="J602" s="290"/>
      <c r="K602" s="290"/>
      <c r="L602" s="290"/>
      <c r="M602" s="290"/>
      <c r="N602" s="290"/>
      <c r="O602" s="291"/>
      <c r="P602" s="35"/>
      <c r="Q602" s="35"/>
      <c r="R602" s="292"/>
      <c r="S602" s="292"/>
      <c r="T602" s="292"/>
      <c r="U602" s="292"/>
      <c r="V602" s="12"/>
      <c r="Y602" s="293"/>
      <c r="Z602" s="293"/>
      <c r="AA602" s="293"/>
      <c r="AB602" s="294"/>
      <c r="AC602" s="294"/>
      <c r="AD602" s="294"/>
      <c r="AE602" s="294"/>
      <c r="AF602" s="294"/>
      <c r="AG602" s="294"/>
      <c r="AH602" s="294"/>
      <c r="AM602" s="6"/>
      <c r="AN602" s="6"/>
      <c r="AO602" s="295"/>
      <c r="AP602" s="6"/>
      <c r="AQ602" s="6"/>
      <c r="AR602" s="12"/>
      <c r="AT602" s="296"/>
      <c r="AU602" s="296"/>
      <c r="AV602" s="296"/>
      <c r="AW602" s="296"/>
      <c r="AX602" s="296"/>
      <c r="AY602" s="296"/>
      <c r="AZ602" s="296"/>
      <c r="BA602" s="296"/>
      <c r="BB602" s="296"/>
      <c r="BC602" s="296"/>
      <c r="BD602" s="296"/>
      <c r="BE602" s="296"/>
      <c r="BF602" s="296"/>
      <c r="BG602" s="14"/>
      <c r="BH602" s="14"/>
      <c r="BL602" s="12"/>
      <c r="BO602" s="324"/>
      <c r="BP602" s="324"/>
      <c r="BQ602" s="324"/>
      <c r="BR602" s="325"/>
      <c r="BS602" s="325"/>
      <c r="BT602" s="325"/>
      <c r="BU602" s="325"/>
      <c r="BV602" s="325"/>
      <c r="BW602" s="325"/>
      <c r="BX602" s="325"/>
      <c r="BY602" s="325"/>
    </row>
    <row r="603" spans="1:77" s="49" customFormat="1" ht="16" x14ac:dyDescent="0.2">
      <c r="A603" s="12"/>
      <c r="B603" s="12"/>
      <c r="F603" s="12"/>
      <c r="J603" s="290"/>
      <c r="K603" s="290"/>
      <c r="L603" s="290"/>
      <c r="M603" s="290"/>
      <c r="N603" s="290"/>
      <c r="O603" s="291"/>
      <c r="P603" s="35"/>
      <c r="Q603" s="35"/>
      <c r="R603" s="292"/>
      <c r="S603" s="292"/>
      <c r="T603" s="292"/>
      <c r="U603" s="292"/>
      <c r="V603" s="12"/>
      <c r="Y603" s="293"/>
      <c r="Z603" s="293"/>
      <c r="AA603" s="293"/>
      <c r="AB603" s="294"/>
      <c r="AC603" s="294"/>
      <c r="AD603" s="294"/>
      <c r="AE603" s="294"/>
      <c r="AF603" s="294"/>
      <c r="AG603" s="294"/>
      <c r="AH603" s="294"/>
      <c r="AM603" s="6"/>
      <c r="AN603" s="6"/>
      <c r="AO603" s="295"/>
      <c r="AP603" s="6"/>
      <c r="AQ603" s="6"/>
      <c r="AR603" s="12"/>
      <c r="AT603" s="296"/>
      <c r="AU603" s="296"/>
      <c r="AV603" s="296"/>
      <c r="AW603" s="296"/>
      <c r="AX603" s="296"/>
      <c r="AY603" s="296"/>
      <c r="AZ603" s="296"/>
      <c r="BA603" s="296"/>
      <c r="BB603" s="296"/>
      <c r="BC603" s="296"/>
      <c r="BD603" s="296"/>
      <c r="BE603" s="296"/>
      <c r="BF603" s="296"/>
      <c r="BG603" s="14"/>
      <c r="BH603" s="14"/>
    </row>
    <row r="604" spans="1:77" s="49" customFormat="1" ht="16" x14ac:dyDescent="0.2">
      <c r="A604" s="12"/>
      <c r="B604" s="12"/>
      <c r="F604" s="12"/>
      <c r="J604" s="290"/>
      <c r="K604" s="290"/>
      <c r="L604" s="290"/>
      <c r="M604" s="290"/>
      <c r="N604" s="290"/>
      <c r="O604" s="291"/>
      <c r="P604" s="35"/>
      <c r="Q604" s="35"/>
      <c r="R604" s="292"/>
      <c r="S604" s="292"/>
      <c r="T604" s="292"/>
      <c r="U604" s="292"/>
      <c r="V604" s="12"/>
      <c r="Y604" s="293"/>
      <c r="Z604" s="293"/>
      <c r="AA604" s="293"/>
      <c r="AB604" s="294"/>
      <c r="AC604" s="294"/>
      <c r="AD604" s="294"/>
      <c r="AE604" s="294"/>
      <c r="AF604" s="294"/>
      <c r="AG604" s="294"/>
      <c r="AH604" s="294"/>
      <c r="AM604" s="6"/>
      <c r="AN604" s="6"/>
      <c r="AO604" s="295"/>
      <c r="AP604" s="6"/>
      <c r="AQ604" s="6"/>
      <c r="AR604" s="12"/>
      <c r="AT604" s="296"/>
      <c r="AU604" s="296"/>
      <c r="AV604" s="296"/>
      <c r="AW604" s="296"/>
      <c r="AX604" s="296"/>
      <c r="AY604" s="296"/>
      <c r="AZ604" s="296"/>
      <c r="BA604" s="296"/>
      <c r="BB604" s="296"/>
      <c r="BC604" s="296"/>
      <c r="BD604" s="296"/>
      <c r="BE604" s="296"/>
      <c r="BF604" s="296"/>
      <c r="BG604" s="14"/>
      <c r="BH604" s="14"/>
      <c r="BL604" s="12"/>
      <c r="BO604" s="324"/>
      <c r="BP604" s="324"/>
      <c r="BQ604" s="324"/>
      <c r="BR604" s="325"/>
      <c r="BS604" s="325"/>
      <c r="BT604" s="325"/>
      <c r="BU604" s="325"/>
      <c r="BV604" s="325"/>
      <c r="BW604" s="325"/>
      <c r="BX604" s="325"/>
      <c r="BY604" s="325"/>
    </row>
    <row r="605" spans="1:77" s="49" customFormat="1" ht="16" x14ac:dyDescent="0.2">
      <c r="A605" s="12"/>
      <c r="B605" s="12"/>
      <c r="F605" s="12"/>
      <c r="J605" s="290"/>
      <c r="K605" s="290"/>
      <c r="L605" s="290"/>
      <c r="M605" s="290"/>
      <c r="N605" s="290"/>
      <c r="O605" s="291"/>
      <c r="P605" s="35"/>
      <c r="Q605" s="35"/>
      <c r="R605" s="292"/>
      <c r="S605" s="292"/>
      <c r="T605" s="292"/>
      <c r="U605" s="292"/>
      <c r="V605" s="12"/>
      <c r="Y605" s="293"/>
      <c r="Z605" s="293"/>
      <c r="AA605" s="293"/>
      <c r="AB605" s="294"/>
      <c r="AC605" s="294"/>
      <c r="AD605" s="294"/>
      <c r="AE605" s="294"/>
      <c r="AF605" s="294"/>
      <c r="AG605" s="294"/>
      <c r="AH605" s="294"/>
      <c r="AM605" s="6"/>
      <c r="AN605" s="6"/>
      <c r="AO605" s="295"/>
      <c r="AP605" s="6"/>
      <c r="AQ605" s="6"/>
      <c r="AR605" s="12"/>
      <c r="AT605" s="296"/>
      <c r="AU605" s="296"/>
      <c r="AV605" s="296"/>
      <c r="AW605" s="296"/>
      <c r="AX605" s="296"/>
      <c r="AY605" s="296"/>
      <c r="AZ605" s="296"/>
      <c r="BA605" s="296"/>
      <c r="BB605" s="296"/>
      <c r="BC605" s="296"/>
      <c r="BD605" s="296"/>
      <c r="BE605" s="296"/>
      <c r="BF605" s="296"/>
      <c r="BG605" s="14"/>
      <c r="BH605" s="14"/>
    </row>
    <row r="606" spans="1:77" s="49" customFormat="1" ht="16" x14ac:dyDescent="0.2">
      <c r="A606" s="12"/>
      <c r="B606" s="12"/>
      <c r="F606" s="12"/>
      <c r="J606" s="290"/>
      <c r="K606" s="290"/>
      <c r="L606" s="290"/>
      <c r="M606" s="290"/>
      <c r="N606" s="290"/>
      <c r="O606" s="291"/>
      <c r="P606" s="35"/>
      <c r="Q606" s="35"/>
      <c r="R606" s="292"/>
      <c r="S606" s="292"/>
      <c r="T606" s="292"/>
      <c r="U606" s="292"/>
      <c r="V606" s="12"/>
      <c r="Y606" s="293"/>
      <c r="Z606" s="293"/>
      <c r="AA606" s="293"/>
      <c r="AB606" s="294"/>
      <c r="AC606" s="294"/>
      <c r="AD606" s="294"/>
      <c r="AE606" s="294"/>
      <c r="AF606" s="294"/>
      <c r="AG606" s="294"/>
      <c r="AH606" s="294"/>
      <c r="AM606" s="6"/>
      <c r="AN606" s="6"/>
      <c r="AO606" s="295"/>
      <c r="AP606" s="6"/>
      <c r="AQ606" s="6"/>
      <c r="AR606" s="12"/>
      <c r="AT606" s="296"/>
      <c r="AU606" s="296"/>
      <c r="AV606" s="296"/>
      <c r="AW606" s="296"/>
      <c r="AX606" s="296"/>
      <c r="AY606" s="296"/>
      <c r="AZ606" s="296"/>
      <c r="BA606" s="296"/>
      <c r="BB606" s="296"/>
      <c r="BC606" s="296"/>
      <c r="BD606" s="296"/>
      <c r="BE606" s="296"/>
      <c r="BF606" s="296"/>
      <c r="BG606" s="14"/>
      <c r="BH606" s="14"/>
      <c r="BL606" s="12"/>
      <c r="BO606" s="324"/>
      <c r="BP606" s="324"/>
      <c r="BQ606" s="324"/>
      <c r="BR606" s="325"/>
      <c r="BS606" s="325"/>
      <c r="BT606" s="325"/>
      <c r="BU606" s="325"/>
      <c r="BV606" s="325"/>
      <c r="BW606" s="325"/>
      <c r="BX606" s="325"/>
      <c r="BY606" s="325"/>
    </row>
    <row r="607" spans="1:77" s="49" customFormat="1" ht="16" x14ac:dyDescent="0.2">
      <c r="A607" s="12"/>
      <c r="B607" s="12"/>
      <c r="F607" s="12"/>
      <c r="J607" s="290"/>
      <c r="K607" s="290"/>
      <c r="L607" s="290"/>
      <c r="M607" s="290"/>
      <c r="N607" s="290"/>
      <c r="O607" s="291"/>
      <c r="P607" s="35"/>
      <c r="Q607" s="35"/>
      <c r="R607" s="292"/>
      <c r="S607" s="292"/>
      <c r="T607" s="292"/>
      <c r="U607" s="292"/>
      <c r="V607" s="12"/>
      <c r="Y607" s="293"/>
      <c r="Z607" s="293"/>
      <c r="AA607" s="293"/>
      <c r="AB607" s="294"/>
      <c r="AC607" s="294"/>
      <c r="AD607" s="294"/>
      <c r="AE607" s="294"/>
      <c r="AF607" s="294"/>
      <c r="AG607" s="294"/>
      <c r="AH607" s="294"/>
      <c r="AM607" s="6"/>
      <c r="AN607" s="6"/>
      <c r="AO607" s="295"/>
      <c r="AP607" s="6"/>
      <c r="AQ607" s="6"/>
      <c r="AR607" s="12"/>
      <c r="AT607" s="296"/>
      <c r="AU607" s="296"/>
      <c r="AV607" s="296"/>
      <c r="AW607" s="296"/>
      <c r="AX607" s="296"/>
      <c r="AY607" s="296"/>
      <c r="AZ607" s="296"/>
      <c r="BA607" s="296"/>
      <c r="BB607" s="296"/>
      <c r="BC607" s="296"/>
      <c r="BD607" s="296"/>
      <c r="BE607" s="296"/>
      <c r="BF607" s="296"/>
      <c r="BG607" s="14"/>
      <c r="BH607" s="14"/>
    </row>
    <row r="608" spans="1:77" s="49" customFormat="1" ht="16" x14ac:dyDescent="0.2">
      <c r="A608" s="12"/>
      <c r="B608" s="12"/>
      <c r="F608" s="12"/>
      <c r="J608" s="290"/>
      <c r="K608" s="290"/>
      <c r="L608" s="290"/>
      <c r="M608" s="290"/>
      <c r="N608" s="290"/>
      <c r="O608" s="291"/>
      <c r="P608" s="35"/>
      <c r="Q608" s="35"/>
      <c r="R608" s="292"/>
      <c r="S608" s="292"/>
      <c r="T608" s="292"/>
      <c r="U608" s="292"/>
      <c r="V608" s="12"/>
      <c r="Y608" s="293"/>
      <c r="Z608" s="293"/>
      <c r="AA608" s="293"/>
      <c r="AB608" s="294"/>
      <c r="AC608" s="294"/>
      <c r="AD608" s="294"/>
      <c r="AE608" s="294"/>
      <c r="AF608" s="294"/>
      <c r="AG608" s="294"/>
      <c r="AH608" s="294"/>
      <c r="AM608" s="6"/>
      <c r="AN608" s="6"/>
      <c r="AO608" s="295"/>
      <c r="AP608" s="6"/>
      <c r="AQ608" s="6"/>
      <c r="AR608" s="12"/>
      <c r="AT608" s="296"/>
      <c r="AU608" s="296"/>
      <c r="AV608" s="296"/>
      <c r="AW608" s="296"/>
      <c r="AX608" s="296"/>
      <c r="AY608" s="296"/>
      <c r="AZ608" s="296"/>
      <c r="BA608" s="296"/>
      <c r="BB608" s="296"/>
      <c r="BC608" s="296"/>
      <c r="BD608" s="296"/>
      <c r="BE608" s="296"/>
      <c r="BF608" s="296"/>
      <c r="BG608" s="14"/>
      <c r="BH608" s="14"/>
      <c r="BL608" s="12"/>
      <c r="BO608" s="324"/>
      <c r="BP608" s="324"/>
      <c r="BQ608" s="324"/>
      <c r="BR608" s="325"/>
      <c r="BS608" s="325"/>
      <c r="BT608" s="325"/>
      <c r="BU608" s="325"/>
      <c r="BV608" s="325"/>
      <c r="BW608" s="325"/>
      <c r="BX608" s="325"/>
      <c r="BY608" s="325"/>
    </row>
    <row r="609" spans="1:77" s="49" customFormat="1" ht="16" x14ac:dyDescent="0.2">
      <c r="A609" s="12"/>
      <c r="B609" s="12"/>
      <c r="F609" s="12"/>
      <c r="J609" s="290"/>
      <c r="K609" s="290"/>
      <c r="L609" s="290"/>
      <c r="M609" s="290"/>
      <c r="N609" s="290"/>
      <c r="O609" s="291"/>
      <c r="P609" s="35"/>
      <c r="Q609" s="35"/>
      <c r="R609" s="292"/>
      <c r="S609" s="292"/>
      <c r="T609" s="292"/>
      <c r="U609" s="292"/>
      <c r="V609" s="12"/>
      <c r="Y609" s="293"/>
      <c r="Z609" s="293"/>
      <c r="AA609" s="293"/>
      <c r="AB609" s="294"/>
      <c r="AC609" s="294"/>
      <c r="AD609" s="294"/>
      <c r="AE609" s="294"/>
      <c r="AF609" s="294"/>
      <c r="AG609" s="294"/>
      <c r="AH609" s="294"/>
      <c r="AM609" s="6"/>
      <c r="AN609" s="6"/>
      <c r="AO609" s="295"/>
      <c r="AP609" s="6"/>
      <c r="AQ609" s="6"/>
      <c r="AR609" s="12"/>
      <c r="AT609" s="296"/>
      <c r="AU609" s="296"/>
      <c r="AV609" s="296"/>
      <c r="AW609" s="296"/>
      <c r="AX609" s="296"/>
      <c r="AY609" s="296"/>
      <c r="AZ609" s="296"/>
      <c r="BA609" s="296"/>
      <c r="BB609" s="296"/>
      <c r="BC609" s="296"/>
      <c r="BD609" s="296"/>
      <c r="BE609" s="296"/>
      <c r="BF609" s="296"/>
      <c r="BG609" s="14"/>
      <c r="BH609" s="14"/>
    </row>
    <row r="610" spans="1:77" s="49" customFormat="1" ht="16" x14ac:dyDescent="0.2">
      <c r="A610" s="12"/>
      <c r="B610" s="12"/>
      <c r="F610" s="12"/>
      <c r="J610" s="290"/>
      <c r="K610" s="290"/>
      <c r="L610" s="290"/>
      <c r="M610" s="290"/>
      <c r="N610" s="290"/>
      <c r="O610" s="291"/>
      <c r="P610" s="35"/>
      <c r="Q610" s="35"/>
      <c r="R610" s="292"/>
      <c r="S610" s="292"/>
      <c r="T610" s="292"/>
      <c r="U610" s="292"/>
      <c r="V610" s="12"/>
      <c r="Y610" s="293"/>
      <c r="Z610" s="293"/>
      <c r="AA610" s="293"/>
      <c r="AB610" s="294"/>
      <c r="AC610" s="294"/>
      <c r="AD610" s="294"/>
      <c r="AE610" s="294"/>
      <c r="AF610" s="294"/>
      <c r="AG610" s="294"/>
      <c r="AH610" s="294"/>
      <c r="AM610" s="6"/>
      <c r="AN610" s="6"/>
      <c r="AO610" s="295"/>
      <c r="AP610" s="6"/>
      <c r="AQ610" s="6"/>
      <c r="AR610" s="12"/>
      <c r="AT610" s="296"/>
      <c r="AU610" s="296"/>
      <c r="AV610" s="296"/>
      <c r="AW610" s="296"/>
      <c r="AX610" s="296"/>
      <c r="AY610" s="296"/>
      <c r="AZ610" s="296"/>
      <c r="BA610" s="296"/>
      <c r="BB610" s="296"/>
      <c r="BC610" s="296"/>
      <c r="BD610" s="296"/>
      <c r="BE610" s="296"/>
      <c r="BF610" s="296"/>
      <c r="BG610" s="14"/>
      <c r="BH610" s="14"/>
      <c r="BL610" s="12"/>
      <c r="BO610" s="324"/>
      <c r="BP610" s="324"/>
      <c r="BQ610" s="324"/>
      <c r="BR610" s="325"/>
      <c r="BS610" s="325"/>
      <c r="BT610" s="325"/>
      <c r="BU610" s="325"/>
      <c r="BV610" s="325"/>
      <c r="BW610" s="325"/>
      <c r="BX610" s="325"/>
      <c r="BY610" s="325"/>
    </row>
    <row r="611" spans="1:77" s="49" customFormat="1" ht="16" x14ac:dyDescent="0.2">
      <c r="A611" s="12"/>
      <c r="B611" s="12"/>
      <c r="F611" s="12"/>
      <c r="J611" s="290"/>
      <c r="K611" s="290"/>
      <c r="L611" s="290"/>
      <c r="M611" s="290"/>
      <c r="N611" s="290"/>
      <c r="O611" s="291"/>
      <c r="P611" s="35"/>
      <c r="Q611" s="35"/>
      <c r="R611" s="292"/>
      <c r="S611" s="292"/>
      <c r="T611" s="292"/>
      <c r="U611" s="292"/>
      <c r="V611" s="12"/>
      <c r="Y611" s="293"/>
      <c r="Z611" s="293"/>
      <c r="AA611" s="293"/>
      <c r="AB611" s="294"/>
      <c r="AC611" s="294"/>
      <c r="AD611" s="294"/>
      <c r="AE611" s="294"/>
      <c r="AF611" s="294"/>
      <c r="AG611" s="294"/>
      <c r="AH611" s="294"/>
      <c r="AM611" s="6"/>
      <c r="AN611" s="6"/>
      <c r="AO611" s="295"/>
      <c r="AP611" s="6"/>
      <c r="AQ611" s="6"/>
      <c r="AR611" s="12"/>
      <c r="AT611" s="296"/>
      <c r="AU611" s="296"/>
      <c r="AV611" s="296"/>
      <c r="AW611" s="296"/>
      <c r="AX611" s="296"/>
      <c r="AY611" s="296"/>
      <c r="AZ611" s="296"/>
      <c r="BA611" s="296"/>
      <c r="BB611" s="296"/>
      <c r="BC611" s="296"/>
      <c r="BD611" s="296"/>
      <c r="BE611" s="296"/>
      <c r="BF611" s="296"/>
      <c r="BG611" s="14"/>
      <c r="BH611" s="14"/>
    </row>
    <row r="612" spans="1:77" s="49" customFormat="1" ht="16" x14ac:dyDescent="0.2">
      <c r="A612" s="12"/>
      <c r="B612" s="12"/>
      <c r="F612" s="12"/>
      <c r="J612" s="290"/>
      <c r="K612" s="290"/>
      <c r="L612" s="290"/>
      <c r="M612" s="290"/>
      <c r="N612" s="290"/>
      <c r="O612" s="291"/>
      <c r="P612" s="35"/>
      <c r="Q612" s="35"/>
      <c r="R612" s="292"/>
      <c r="S612" s="292"/>
      <c r="T612" s="292"/>
      <c r="U612" s="292"/>
      <c r="V612" s="12"/>
      <c r="Y612" s="293"/>
      <c r="Z612" s="293"/>
      <c r="AA612" s="293"/>
      <c r="AB612" s="294"/>
      <c r="AC612" s="294"/>
      <c r="AD612" s="294"/>
      <c r="AE612" s="294"/>
      <c r="AF612" s="294"/>
      <c r="AG612" s="294"/>
      <c r="AH612" s="294"/>
      <c r="AM612" s="6"/>
      <c r="AN612" s="6"/>
      <c r="AO612" s="295"/>
      <c r="AP612" s="6"/>
      <c r="AQ612" s="6"/>
      <c r="AR612" s="12"/>
      <c r="AT612" s="296"/>
      <c r="AU612" s="296"/>
      <c r="AV612" s="296"/>
      <c r="AW612" s="296"/>
      <c r="AX612" s="296"/>
      <c r="AY612" s="296"/>
      <c r="AZ612" s="296"/>
      <c r="BA612" s="296"/>
      <c r="BB612" s="296"/>
      <c r="BC612" s="296"/>
      <c r="BD612" s="296"/>
      <c r="BE612" s="296"/>
      <c r="BF612" s="296"/>
      <c r="BG612" s="14"/>
      <c r="BH612" s="14"/>
      <c r="BL612" s="12"/>
      <c r="BO612" s="324"/>
      <c r="BP612" s="324"/>
      <c r="BQ612" s="324"/>
      <c r="BR612" s="325"/>
      <c r="BS612" s="325"/>
      <c r="BT612" s="325"/>
      <c r="BU612" s="325"/>
      <c r="BV612" s="325"/>
      <c r="BW612" s="325"/>
      <c r="BX612" s="325"/>
      <c r="BY612" s="325"/>
    </row>
    <row r="613" spans="1:77" s="49" customFormat="1" ht="16" x14ac:dyDescent="0.2">
      <c r="A613" s="12"/>
      <c r="B613" s="12"/>
      <c r="F613" s="12"/>
      <c r="J613" s="290"/>
      <c r="K613" s="290"/>
      <c r="L613" s="290"/>
      <c r="M613" s="290"/>
      <c r="N613" s="290"/>
      <c r="O613" s="291"/>
      <c r="P613" s="35"/>
      <c r="Q613" s="35"/>
      <c r="R613" s="292"/>
      <c r="S613" s="292"/>
      <c r="T613" s="292"/>
      <c r="U613" s="292"/>
      <c r="V613" s="12"/>
      <c r="Y613" s="293"/>
      <c r="Z613" s="293"/>
      <c r="AA613" s="293"/>
      <c r="AB613" s="294"/>
      <c r="AC613" s="294"/>
      <c r="AD613" s="294"/>
      <c r="AE613" s="294"/>
      <c r="AF613" s="294"/>
      <c r="AG613" s="294"/>
      <c r="AH613" s="294"/>
      <c r="AM613" s="6"/>
      <c r="AN613" s="6"/>
      <c r="AO613" s="295"/>
      <c r="AP613" s="6"/>
      <c r="AQ613" s="6"/>
      <c r="AR613" s="12"/>
      <c r="AT613" s="296"/>
      <c r="AU613" s="296"/>
      <c r="AV613" s="296"/>
      <c r="AW613" s="296"/>
      <c r="AX613" s="296"/>
      <c r="AY613" s="296"/>
      <c r="AZ613" s="296"/>
      <c r="BA613" s="296"/>
      <c r="BB613" s="296"/>
      <c r="BC613" s="296"/>
      <c r="BD613" s="296"/>
      <c r="BE613" s="296"/>
      <c r="BF613" s="296"/>
      <c r="BG613" s="14"/>
      <c r="BH613" s="14"/>
    </row>
    <row r="614" spans="1:77" s="49" customFormat="1" ht="16" x14ac:dyDescent="0.2">
      <c r="A614" s="12"/>
      <c r="B614" s="12"/>
      <c r="F614" s="12"/>
      <c r="J614" s="290"/>
      <c r="K614" s="290"/>
      <c r="L614" s="290"/>
      <c r="M614" s="290"/>
      <c r="N614" s="290"/>
      <c r="O614" s="291"/>
      <c r="P614" s="35"/>
      <c r="Q614" s="35"/>
      <c r="R614" s="292"/>
      <c r="S614" s="292"/>
      <c r="T614" s="292"/>
      <c r="U614" s="292"/>
      <c r="V614" s="12"/>
      <c r="Y614" s="293"/>
      <c r="Z614" s="293"/>
      <c r="AA614" s="293"/>
      <c r="AB614" s="294"/>
      <c r="AC614" s="294"/>
      <c r="AD614" s="294"/>
      <c r="AE614" s="294"/>
      <c r="AF614" s="294"/>
      <c r="AG614" s="294"/>
      <c r="AH614" s="294"/>
      <c r="AM614" s="6"/>
      <c r="AN614" s="6"/>
      <c r="AO614" s="295"/>
      <c r="AP614" s="6"/>
      <c r="AQ614" s="6"/>
      <c r="AR614" s="12"/>
      <c r="AT614" s="296"/>
      <c r="AU614" s="296"/>
      <c r="AV614" s="296"/>
      <c r="AW614" s="296"/>
      <c r="AX614" s="296"/>
      <c r="AY614" s="296"/>
      <c r="AZ614" s="296"/>
      <c r="BA614" s="296"/>
      <c r="BB614" s="296"/>
      <c r="BC614" s="296"/>
      <c r="BD614" s="296"/>
      <c r="BE614" s="296"/>
      <c r="BF614" s="296"/>
      <c r="BG614" s="14"/>
      <c r="BH614" s="14"/>
      <c r="BL614" s="12"/>
      <c r="BO614" s="324"/>
      <c r="BP614" s="324"/>
      <c r="BQ614" s="324"/>
      <c r="BR614" s="325"/>
      <c r="BS614" s="325"/>
      <c r="BT614" s="325"/>
      <c r="BU614" s="325"/>
      <c r="BV614" s="325"/>
      <c r="BW614" s="325"/>
      <c r="BX614" s="325"/>
      <c r="BY614" s="325"/>
    </row>
    <row r="615" spans="1:77" s="49" customFormat="1" ht="16" x14ac:dyDescent="0.2">
      <c r="A615" s="12"/>
      <c r="B615" s="12"/>
      <c r="F615" s="12"/>
      <c r="J615" s="290"/>
      <c r="K615" s="290"/>
      <c r="L615" s="290"/>
      <c r="M615" s="290"/>
      <c r="N615" s="290"/>
      <c r="O615" s="291"/>
      <c r="P615" s="35"/>
      <c r="Q615" s="35"/>
      <c r="R615" s="292"/>
      <c r="S615" s="292"/>
      <c r="T615" s="292"/>
      <c r="U615" s="292"/>
      <c r="V615" s="12"/>
      <c r="Y615" s="293"/>
      <c r="Z615" s="293"/>
      <c r="AA615" s="293"/>
      <c r="AB615" s="294"/>
      <c r="AC615" s="294"/>
      <c r="AD615" s="294"/>
      <c r="AE615" s="294"/>
      <c r="AF615" s="294"/>
      <c r="AG615" s="294"/>
      <c r="AH615" s="294"/>
      <c r="AM615" s="6"/>
      <c r="AN615" s="6"/>
      <c r="AO615" s="295"/>
      <c r="AP615" s="6"/>
      <c r="AQ615" s="6"/>
      <c r="AR615" s="12"/>
      <c r="AT615" s="296"/>
      <c r="AU615" s="296"/>
      <c r="AV615" s="296"/>
      <c r="AW615" s="296"/>
      <c r="AX615" s="296"/>
      <c r="AY615" s="296"/>
      <c r="AZ615" s="296"/>
      <c r="BA615" s="296"/>
      <c r="BB615" s="296"/>
      <c r="BC615" s="296"/>
      <c r="BD615" s="296"/>
      <c r="BE615" s="296"/>
      <c r="BF615" s="296"/>
      <c r="BG615" s="14"/>
      <c r="BH615" s="14"/>
    </row>
    <row r="616" spans="1:77" s="49" customFormat="1" ht="16" x14ac:dyDescent="0.2">
      <c r="A616" s="12"/>
      <c r="B616" s="12"/>
      <c r="F616" s="12"/>
      <c r="J616" s="290"/>
      <c r="K616" s="290"/>
      <c r="L616" s="290"/>
      <c r="M616" s="290"/>
      <c r="N616" s="290"/>
      <c r="O616" s="291"/>
      <c r="P616" s="35"/>
      <c r="Q616" s="35"/>
      <c r="R616" s="292"/>
      <c r="S616" s="292"/>
      <c r="T616" s="292"/>
      <c r="U616" s="292"/>
      <c r="V616" s="12"/>
      <c r="Y616" s="293"/>
      <c r="Z616" s="293"/>
      <c r="AA616" s="293"/>
      <c r="AB616" s="294"/>
      <c r="AC616" s="294"/>
      <c r="AD616" s="294"/>
      <c r="AE616" s="294"/>
      <c r="AF616" s="294"/>
      <c r="AG616" s="294"/>
      <c r="AH616" s="294"/>
      <c r="AM616" s="6"/>
      <c r="AN616" s="6"/>
      <c r="AO616" s="295"/>
      <c r="AP616" s="6"/>
      <c r="AQ616" s="6"/>
      <c r="AR616" s="12"/>
      <c r="AT616" s="296"/>
      <c r="AU616" s="296"/>
      <c r="AV616" s="296"/>
      <c r="AW616" s="296"/>
      <c r="AX616" s="296"/>
      <c r="AY616" s="296"/>
      <c r="AZ616" s="296"/>
      <c r="BA616" s="296"/>
      <c r="BB616" s="296"/>
      <c r="BC616" s="296"/>
      <c r="BD616" s="296"/>
      <c r="BE616" s="296"/>
      <c r="BF616" s="296"/>
      <c r="BG616" s="14"/>
      <c r="BH616" s="14"/>
      <c r="BL616" s="12"/>
      <c r="BO616" s="324"/>
      <c r="BP616" s="324"/>
      <c r="BQ616" s="324"/>
      <c r="BR616" s="325"/>
      <c r="BS616" s="325"/>
      <c r="BT616" s="325"/>
      <c r="BU616" s="325"/>
      <c r="BV616" s="325"/>
      <c r="BW616" s="325"/>
      <c r="BX616" s="325"/>
      <c r="BY616" s="325"/>
    </row>
    <row r="617" spans="1:77" s="49" customFormat="1" ht="16" x14ac:dyDescent="0.2">
      <c r="A617" s="12"/>
      <c r="B617" s="12"/>
      <c r="F617" s="12"/>
      <c r="J617" s="290"/>
      <c r="K617" s="290"/>
      <c r="L617" s="290"/>
      <c r="M617" s="290"/>
      <c r="N617" s="290"/>
      <c r="O617" s="291"/>
      <c r="P617" s="35"/>
      <c r="Q617" s="35"/>
      <c r="R617" s="292"/>
      <c r="S617" s="292"/>
      <c r="T617" s="292"/>
      <c r="U617" s="292"/>
      <c r="V617" s="12"/>
      <c r="Y617" s="293"/>
      <c r="Z617" s="293"/>
      <c r="AA617" s="293"/>
      <c r="AB617" s="294"/>
      <c r="AC617" s="294"/>
      <c r="AD617" s="294"/>
      <c r="AE617" s="294"/>
      <c r="AF617" s="294"/>
      <c r="AG617" s="294"/>
      <c r="AH617" s="294"/>
      <c r="AM617" s="6"/>
      <c r="AN617" s="6"/>
      <c r="AO617" s="295"/>
      <c r="AP617" s="6"/>
      <c r="AQ617" s="6"/>
      <c r="AR617" s="12"/>
      <c r="AT617" s="296"/>
      <c r="AU617" s="296"/>
      <c r="AV617" s="296"/>
      <c r="AW617" s="296"/>
      <c r="AX617" s="296"/>
      <c r="AY617" s="296"/>
      <c r="AZ617" s="296"/>
      <c r="BA617" s="296"/>
      <c r="BB617" s="296"/>
      <c r="BC617" s="296"/>
      <c r="BD617" s="296"/>
      <c r="BE617" s="296"/>
      <c r="BF617" s="296"/>
      <c r="BG617" s="14"/>
      <c r="BH617" s="14"/>
    </row>
    <row r="618" spans="1:77" s="49" customFormat="1" ht="16" x14ac:dyDescent="0.2">
      <c r="A618" s="12"/>
      <c r="B618" s="12"/>
      <c r="F618" s="12"/>
      <c r="J618" s="290"/>
      <c r="K618" s="290"/>
      <c r="L618" s="290"/>
      <c r="M618" s="290"/>
      <c r="N618" s="290"/>
      <c r="O618" s="291"/>
      <c r="P618" s="35"/>
      <c r="Q618" s="35"/>
      <c r="R618" s="292"/>
      <c r="S618" s="292"/>
      <c r="T618" s="292"/>
      <c r="U618" s="292"/>
      <c r="V618" s="12"/>
      <c r="Y618" s="293"/>
      <c r="Z618" s="293"/>
      <c r="AA618" s="293"/>
      <c r="AB618" s="294"/>
      <c r="AC618" s="294"/>
      <c r="AD618" s="294"/>
      <c r="AE618" s="294"/>
      <c r="AF618" s="294"/>
      <c r="AG618" s="294"/>
      <c r="AH618" s="294"/>
      <c r="AM618" s="6"/>
      <c r="AN618" s="6"/>
      <c r="AO618" s="295"/>
      <c r="AP618" s="6"/>
      <c r="AQ618" s="6"/>
      <c r="AR618" s="12"/>
      <c r="AT618" s="296"/>
      <c r="AU618" s="296"/>
      <c r="AV618" s="296"/>
      <c r="AW618" s="296"/>
      <c r="AX618" s="296"/>
      <c r="AY618" s="296"/>
      <c r="AZ618" s="296"/>
      <c r="BA618" s="296"/>
      <c r="BB618" s="296"/>
      <c r="BC618" s="296"/>
      <c r="BD618" s="296"/>
      <c r="BE618" s="296"/>
      <c r="BF618" s="296"/>
      <c r="BG618" s="14"/>
      <c r="BH618" s="14"/>
      <c r="BL618" s="12"/>
      <c r="BO618" s="324"/>
      <c r="BP618" s="324"/>
      <c r="BQ618" s="324"/>
      <c r="BR618" s="325"/>
      <c r="BS618" s="325"/>
      <c r="BT618" s="325"/>
      <c r="BU618" s="325"/>
      <c r="BV618" s="325"/>
      <c r="BW618" s="325"/>
      <c r="BX618" s="325"/>
      <c r="BY618" s="325"/>
    </row>
    <row r="619" spans="1:77" s="49" customFormat="1" ht="16" x14ac:dyDescent="0.2">
      <c r="A619" s="12"/>
      <c r="B619" s="12"/>
      <c r="F619" s="12"/>
      <c r="J619" s="290"/>
      <c r="K619" s="290"/>
      <c r="L619" s="290"/>
      <c r="M619" s="290"/>
      <c r="N619" s="290"/>
      <c r="O619" s="291"/>
      <c r="P619" s="35"/>
      <c r="Q619" s="35"/>
      <c r="R619" s="292"/>
      <c r="S619" s="292"/>
      <c r="T619" s="292"/>
      <c r="U619" s="292"/>
      <c r="V619" s="12"/>
      <c r="Y619" s="293"/>
      <c r="Z619" s="293"/>
      <c r="AA619" s="293"/>
      <c r="AB619" s="294"/>
      <c r="AC619" s="294"/>
      <c r="AD619" s="294"/>
      <c r="AE619" s="294"/>
      <c r="AF619" s="294"/>
      <c r="AG619" s="294"/>
      <c r="AH619" s="294"/>
      <c r="AM619" s="6"/>
      <c r="AN619" s="6"/>
      <c r="AO619" s="295"/>
      <c r="AP619" s="6"/>
      <c r="AQ619" s="6"/>
      <c r="AR619" s="12"/>
      <c r="AT619" s="296"/>
      <c r="AU619" s="296"/>
      <c r="AV619" s="296"/>
      <c r="AW619" s="296"/>
      <c r="AX619" s="296"/>
      <c r="AY619" s="296"/>
      <c r="AZ619" s="296"/>
      <c r="BA619" s="296"/>
      <c r="BB619" s="296"/>
      <c r="BC619" s="296"/>
      <c r="BD619" s="296"/>
      <c r="BE619" s="296"/>
      <c r="BF619" s="296"/>
      <c r="BG619" s="14"/>
      <c r="BH619" s="14"/>
    </row>
    <row r="620" spans="1:77" s="49" customFormat="1" ht="16" x14ac:dyDescent="0.2">
      <c r="A620" s="12"/>
      <c r="B620" s="12"/>
      <c r="F620" s="12"/>
      <c r="J620" s="290"/>
      <c r="K620" s="290"/>
      <c r="L620" s="290"/>
      <c r="M620" s="290"/>
      <c r="N620" s="290"/>
      <c r="O620" s="291"/>
      <c r="P620" s="35"/>
      <c r="Q620" s="35"/>
      <c r="R620" s="292"/>
      <c r="S620" s="292"/>
      <c r="T620" s="292"/>
      <c r="U620" s="292"/>
      <c r="V620" s="12"/>
      <c r="Y620" s="293"/>
      <c r="Z620" s="293"/>
      <c r="AA620" s="293"/>
      <c r="AB620" s="294"/>
      <c r="AC620" s="294"/>
      <c r="AD620" s="294"/>
      <c r="AE620" s="294"/>
      <c r="AF620" s="294"/>
      <c r="AG620" s="294"/>
      <c r="AH620" s="294"/>
      <c r="AM620" s="6"/>
      <c r="AN620" s="6"/>
      <c r="AO620" s="295"/>
      <c r="AP620" s="6"/>
      <c r="AQ620" s="6"/>
      <c r="AR620" s="12"/>
      <c r="AT620" s="296"/>
      <c r="AU620" s="296"/>
      <c r="AV620" s="296"/>
      <c r="AW620" s="296"/>
      <c r="AX620" s="296"/>
      <c r="AY620" s="296"/>
      <c r="AZ620" s="296"/>
      <c r="BA620" s="296"/>
      <c r="BB620" s="296"/>
      <c r="BC620" s="296"/>
      <c r="BD620" s="296"/>
      <c r="BE620" s="296"/>
      <c r="BF620" s="296"/>
      <c r="BG620" s="14"/>
      <c r="BH620" s="14"/>
      <c r="BL620" s="12"/>
      <c r="BO620" s="324"/>
      <c r="BP620" s="324"/>
      <c r="BQ620" s="324"/>
      <c r="BR620" s="325"/>
      <c r="BS620" s="325"/>
      <c r="BT620" s="325"/>
      <c r="BU620" s="325"/>
      <c r="BV620" s="325"/>
      <c r="BW620" s="325"/>
      <c r="BX620" s="325"/>
      <c r="BY620" s="325"/>
    </row>
    <row r="621" spans="1:77" s="49" customFormat="1" ht="16" x14ac:dyDescent="0.2">
      <c r="A621" s="12"/>
      <c r="B621" s="12"/>
      <c r="F621" s="12"/>
      <c r="J621" s="290"/>
      <c r="K621" s="290"/>
      <c r="L621" s="290"/>
      <c r="M621" s="290"/>
      <c r="N621" s="290"/>
      <c r="O621" s="291"/>
      <c r="P621" s="35"/>
      <c r="Q621" s="35"/>
      <c r="R621" s="292"/>
      <c r="S621" s="292"/>
      <c r="T621" s="292"/>
      <c r="U621" s="292"/>
      <c r="V621" s="12"/>
      <c r="Y621" s="293"/>
      <c r="Z621" s="293"/>
      <c r="AA621" s="293"/>
      <c r="AB621" s="294"/>
      <c r="AC621" s="294"/>
      <c r="AD621" s="294"/>
      <c r="AE621" s="294"/>
      <c r="AF621" s="294"/>
      <c r="AG621" s="294"/>
      <c r="AH621" s="294"/>
      <c r="AM621" s="6"/>
      <c r="AN621" s="6"/>
      <c r="AO621" s="295"/>
      <c r="AP621" s="6"/>
      <c r="AQ621" s="6"/>
      <c r="AR621" s="12"/>
      <c r="AT621" s="296"/>
      <c r="AU621" s="296"/>
      <c r="AV621" s="296"/>
      <c r="AW621" s="296"/>
      <c r="AX621" s="296"/>
      <c r="AY621" s="296"/>
      <c r="AZ621" s="296"/>
      <c r="BA621" s="296"/>
      <c r="BB621" s="296"/>
      <c r="BC621" s="296"/>
      <c r="BD621" s="296"/>
      <c r="BE621" s="296"/>
      <c r="BF621" s="296"/>
      <c r="BG621" s="14"/>
      <c r="BH621" s="14"/>
    </row>
    <row r="622" spans="1:77" s="49" customFormat="1" ht="16" x14ac:dyDescent="0.2">
      <c r="A622" s="12"/>
      <c r="B622" s="12"/>
      <c r="F622" s="12"/>
      <c r="J622" s="290"/>
      <c r="K622" s="290"/>
      <c r="L622" s="290"/>
      <c r="M622" s="290"/>
      <c r="N622" s="290"/>
      <c r="O622" s="291"/>
      <c r="P622" s="35"/>
      <c r="Q622" s="35"/>
      <c r="R622" s="292"/>
      <c r="S622" s="292"/>
      <c r="T622" s="292"/>
      <c r="U622" s="292"/>
      <c r="V622" s="12"/>
      <c r="Y622" s="293"/>
      <c r="Z622" s="293"/>
      <c r="AA622" s="293"/>
      <c r="AB622" s="294"/>
      <c r="AC622" s="294"/>
      <c r="AD622" s="294"/>
      <c r="AE622" s="294"/>
      <c r="AF622" s="294"/>
      <c r="AG622" s="294"/>
      <c r="AH622" s="294"/>
      <c r="AM622" s="6"/>
      <c r="AN622" s="6"/>
      <c r="AO622" s="295"/>
      <c r="AP622" s="6"/>
      <c r="AQ622" s="6"/>
      <c r="AR622" s="12"/>
      <c r="AT622" s="296"/>
      <c r="AU622" s="296"/>
      <c r="AV622" s="296"/>
      <c r="AW622" s="296"/>
      <c r="AX622" s="296"/>
      <c r="AY622" s="296"/>
      <c r="AZ622" s="296"/>
      <c r="BA622" s="296"/>
      <c r="BB622" s="296"/>
      <c r="BC622" s="296"/>
      <c r="BD622" s="296"/>
      <c r="BE622" s="296"/>
      <c r="BF622" s="296"/>
      <c r="BG622" s="14"/>
      <c r="BH622" s="14"/>
      <c r="BL622" s="12"/>
      <c r="BO622" s="324"/>
      <c r="BP622" s="324"/>
      <c r="BQ622" s="324"/>
      <c r="BR622" s="325"/>
      <c r="BS622" s="325"/>
      <c r="BT622" s="325"/>
      <c r="BU622" s="325"/>
      <c r="BV622" s="325"/>
      <c r="BW622" s="325"/>
      <c r="BX622" s="325"/>
      <c r="BY622" s="325"/>
    </row>
    <row r="623" spans="1:77" s="49" customFormat="1" ht="16" x14ac:dyDescent="0.2">
      <c r="A623" s="12"/>
      <c r="B623" s="12"/>
      <c r="F623" s="12"/>
      <c r="J623" s="290"/>
      <c r="K623" s="290"/>
      <c r="L623" s="290"/>
      <c r="M623" s="290"/>
      <c r="N623" s="290"/>
      <c r="O623" s="291"/>
      <c r="P623" s="35"/>
      <c r="Q623" s="35"/>
      <c r="R623" s="292"/>
      <c r="S623" s="292"/>
      <c r="T623" s="292"/>
      <c r="U623" s="292"/>
      <c r="V623" s="12"/>
      <c r="Y623" s="293"/>
      <c r="Z623" s="293"/>
      <c r="AA623" s="293"/>
      <c r="AB623" s="294"/>
      <c r="AC623" s="294"/>
      <c r="AD623" s="294"/>
      <c r="AE623" s="294"/>
      <c r="AF623" s="294"/>
      <c r="AG623" s="294"/>
      <c r="AH623" s="294"/>
      <c r="AM623" s="6"/>
      <c r="AN623" s="6"/>
      <c r="AO623" s="295"/>
      <c r="AP623" s="6"/>
      <c r="AQ623" s="6"/>
      <c r="AR623" s="12"/>
      <c r="AT623" s="296"/>
      <c r="AU623" s="296"/>
      <c r="AV623" s="296"/>
      <c r="AW623" s="296"/>
      <c r="AX623" s="296"/>
      <c r="AY623" s="296"/>
      <c r="AZ623" s="296"/>
      <c r="BA623" s="296"/>
      <c r="BB623" s="296"/>
      <c r="BC623" s="296"/>
      <c r="BD623" s="296"/>
      <c r="BE623" s="296"/>
      <c r="BF623" s="296"/>
      <c r="BG623" s="14"/>
      <c r="BH623" s="14"/>
    </row>
    <row r="624" spans="1:77" s="49" customFormat="1" ht="16" x14ac:dyDescent="0.2">
      <c r="A624" s="12"/>
      <c r="B624" s="12"/>
      <c r="F624" s="12"/>
      <c r="J624" s="290"/>
      <c r="K624" s="290"/>
      <c r="L624" s="290"/>
      <c r="M624" s="290"/>
      <c r="N624" s="290"/>
      <c r="O624" s="291"/>
      <c r="P624" s="35"/>
      <c r="Q624" s="35"/>
      <c r="R624" s="292"/>
      <c r="S624" s="292"/>
      <c r="T624" s="292"/>
      <c r="U624" s="292"/>
      <c r="V624" s="12"/>
      <c r="Y624" s="293"/>
      <c r="Z624" s="293"/>
      <c r="AA624" s="293"/>
      <c r="AB624" s="294"/>
      <c r="AC624" s="294"/>
      <c r="AD624" s="294"/>
      <c r="AE624" s="294"/>
      <c r="AF624" s="294"/>
      <c r="AG624" s="294"/>
      <c r="AH624" s="294"/>
      <c r="AM624" s="6"/>
      <c r="AN624" s="6"/>
      <c r="AO624" s="295"/>
      <c r="AP624" s="6"/>
      <c r="AQ624" s="6"/>
      <c r="AR624" s="12"/>
      <c r="AT624" s="296"/>
      <c r="AU624" s="296"/>
      <c r="AV624" s="296"/>
      <c r="AW624" s="296"/>
      <c r="AX624" s="296"/>
      <c r="AY624" s="296"/>
      <c r="AZ624" s="296"/>
      <c r="BA624" s="296"/>
      <c r="BB624" s="296"/>
      <c r="BC624" s="296"/>
      <c r="BD624" s="296"/>
      <c r="BE624" s="296"/>
      <c r="BF624" s="296"/>
      <c r="BG624" s="14"/>
      <c r="BH624" s="14"/>
      <c r="BL624" s="12"/>
      <c r="BO624" s="324"/>
      <c r="BP624" s="324"/>
      <c r="BQ624" s="324"/>
      <c r="BR624" s="325"/>
      <c r="BS624" s="325"/>
      <c r="BT624" s="325"/>
      <c r="BU624" s="325"/>
      <c r="BV624" s="325"/>
      <c r="BW624" s="325"/>
      <c r="BX624" s="325"/>
      <c r="BY624" s="325"/>
    </row>
    <row r="625" spans="1:77" s="49" customFormat="1" ht="16" x14ac:dyDescent="0.2">
      <c r="A625" s="12"/>
      <c r="B625" s="12"/>
      <c r="F625" s="12"/>
      <c r="J625" s="290"/>
      <c r="K625" s="290"/>
      <c r="L625" s="290"/>
      <c r="M625" s="290"/>
      <c r="N625" s="290"/>
      <c r="O625" s="291"/>
      <c r="P625" s="35"/>
      <c r="Q625" s="35"/>
      <c r="R625" s="292"/>
      <c r="S625" s="292"/>
      <c r="T625" s="292"/>
      <c r="U625" s="292"/>
      <c r="V625" s="12"/>
      <c r="Y625" s="293"/>
      <c r="Z625" s="293"/>
      <c r="AA625" s="293"/>
      <c r="AB625" s="294"/>
      <c r="AC625" s="294"/>
      <c r="AD625" s="294"/>
      <c r="AE625" s="294"/>
      <c r="AF625" s="294"/>
      <c r="AG625" s="294"/>
      <c r="AH625" s="294"/>
      <c r="AM625" s="6"/>
      <c r="AN625" s="6"/>
      <c r="AO625" s="295"/>
      <c r="AP625" s="6"/>
      <c r="AQ625" s="6"/>
      <c r="AR625" s="12"/>
      <c r="AT625" s="296"/>
      <c r="AU625" s="296"/>
      <c r="AV625" s="296"/>
      <c r="AW625" s="296"/>
      <c r="AX625" s="296"/>
      <c r="AY625" s="296"/>
      <c r="AZ625" s="296"/>
      <c r="BA625" s="296"/>
      <c r="BB625" s="296"/>
      <c r="BC625" s="296"/>
      <c r="BD625" s="296"/>
      <c r="BE625" s="296"/>
      <c r="BF625" s="296"/>
      <c r="BG625" s="14"/>
      <c r="BH625" s="14"/>
    </row>
    <row r="626" spans="1:77" s="49" customFormat="1" ht="16" x14ac:dyDescent="0.2">
      <c r="A626" s="12"/>
      <c r="B626" s="12"/>
      <c r="F626" s="12"/>
      <c r="J626" s="290"/>
      <c r="K626" s="290"/>
      <c r="L626" s="290"/>
      <c r="M626" s="290"/>
      <c r="N626" s="290"/>
      <c r="O626" s="291"/>
      <c r="P626" s="35"/>
      <c r="Q626" s="35"/>
      <c r="R626" s="292"/>
      <c r="S626" s="292"/>
      <c r="T626" s="292"/>
      <c r="U626" s="292"/>
      <c r="V626" s="12"/>
      <c r="Y626" s="293"/>
      <c r="Z626" s="293"/>
      <c r="AA626" s="293"/>
      <c r="AB626" s="294"/>
      <c r="AC626" s="294"/>
      <c r="AD626" s="294"/>
      <c r="AE626" s="294"/>
      <c r="AF626" s="294"/>
      <c r="AG626" s="294"/>
      <c r="AH626" s="294"/>
      <c r="AM626" s="6"/>
      <c r="AN626" s="6"/>
      <c r="AO626" s="295"/>
      <c r="AP626" s="6"/>
      <c r="AQ626" s="6"/>
      <c r="AR626" s="12"/>
      <c r="AT626" s="296"/>
      <c r="AU626" s="296"/>
      <c r="AV626" s="296"/>
      <c r="AW626" s="296"/>
      <c r="AX626" s="296"/>
      <c r="AY626" s="296"/>
      <c r="AZ626" s="296"/>
      <c r="BA626" s="296"/>
      <c r="BB626" s="296"/>
      <c r="BC626" s="296"/>
      <c r="BD626" s="296"/>
      <c r="BE626" s="296"/>
      <c r="BF626" s="296"/>
      <c r="BG626" s="14"/>
      <c r="BH626" s="14"/>
      <c r="BL626" s="12"/>
      <c r="BO626" s="324"/>
      <c r="BP626" s="324"/>
      <c r="BQ626" s="324"/>
      <c r="BR626" s="325"/>
      <c r="BS626" s="325"/>
      <c r="BT626" s="325"/>
      <c r="BU626" s="325"/>
      <c r="BV626" s="325"/>
      <c r="BW626" s="325"/>
      <c r="BX626" s="325"/>
      <c r="BY626" s="325"/>
    </row>
    <row r="627" spans="1:77" s="49" customFormat="1" ht="16" x14ac:dyDescent="0.2">
      <c r="A627" s="12"/>
      <c r="B627" s="12"/>
      <c r="F627" s="12"/>
      <c r="J627" s="290"/>
      <c r="K627" s="290"/>
      <c r="L627" s="290"/>
      <c r="M627" s="290"/>
      <c r="N627" s="290"/>
      <c r="O627" s="291"/>
      <c r="P627" s="35"/>
      <c r="Q627" s="35"/>
      <c r="R627" s="292"/>
      <c r="S627" s="292"/>
      <c r="T627" s="292"/>
      <c r="U627" s="292"/>
      <c r="V627" s="12"/>
      <c r="Y627" s="293"/>
      <c r="Z627" s="293"/>
      <c r="AA627" s="293"/>
      <c r="AB627" s="294"/>
      <c r="AC627" s="294"/>
      <c r="AD627" s="294"/>
      <c r="AE627" s="294"/>
      <c r="AF627" s="294"/>
      <c r="AG627" s="294"/>
      <c r="AH627" s="294"/>
      <c r="AM627" s="6"/>
      <c r="AN627" s="6"/>
      <c r="AO627" s="295"/>
      <c r="AP627" s="6"/>
      <c r="AQ627" s="6"/>
      <c r="AR627" s="12"/>
      <c r="AT627" s="296"/>
      <c r="AU627" s="296"/>
      <c r="AV627" s="296"/>
      <c r="AW627" s="296"/>
      <c r="AX627" s="296"/>
      <c r="AY627" s="296"/>
      <c r="AZ627" s="296"/>
      <c r="BA627" s="296"/>
      <c r="BB627" s="296"/>
      <c r="BC627" s="296"/>
      <c r="BD627" s="296"/>
      <c r="BE627" s="296"/>
      <c r="BF627" s="296"/>
      <c r="BG627" s="14"/>
      <c r="BH627" s="14"/>
    </row>
    <row r="628" spans="1:77" s="49" customFormat="1" ht="16" x14ac:dyDescent="0.2">
      <c r="A628" s="12"/>
      <c r="B628" s="12"/>
      <c r="F628" s="12"/>
      <c r="J628" s="290"/>
      <c r="K628" s="290"/>
      <c r="L628" s="290"/>
      <c r="M628" s="290"/>
      <c r="N628" s="290"/>
      <c r="O628" s="291"/>
      <c r="P628" s="35"/>
      <c r="Q628" s="35"/>
      <c r="R628" s="292"/>
      <c r="S628" s="292"/>
      <c r="T628" s="292"/>
      <c r="U628" s="292"/>
      <c r="V628" s="12"/>
      <c r="Y628" s="293"/>
      <c r="Z628" s="293"/>
      <c r="AA628" s="293"/>
      <c r="AB628" s="294"/>
      <c r="AC628" s="294"/>
      <c r="AD628" s="294"/>
      <c r="AE628" s="294"/>
      <c r="AF628" s="294"/>
      <c r="AG628" s="294"/>
      <c r="AH628" s="294"/>
      <c r="AM628" s="6"/>
      <c r="AN628" s="6"/>
      <c r="AO628" s="295"/>
      <c r="AP628" s="6"/>
      <c r="AQ628" s="6"/>
      <c r="AR628" s="12"/>
      <c r="AT628" s="296"/>
      <c r="AU628" s="296"/>
      <c r="AV628" s="296"/>
      <c r="AW628" s="296"/>
      <c r="AX628" s="296"/>
      <c r="AY628" s="296"/>
      <c r="AZ628" s="296"/>
      <c r="BA628" s="296"/>
      <c r="BB628" s="296"/>
      <c r="BC628" s="296"/>
      <c r="BD628" s="296"/>
      <c r="BE628" s="296"/>
      <c r="BF628" s="296"/>
      <c r="BG628" s="14"/>
      <c r="BH628" s="14"/>
      <c r="BL628" s="12"/>
      <c r="BO628" s="324"/>
      <c r="BP628" s="324"/>
      <c r="BQ628" s="324"/>
      <c r="BR628" s="325"/>
      <c r="BS628" s="325"/>
      <c r="BT628" s="325"/>
      <c r="BU628" s="325"/>
      <c r="BV628" s="325"/>
      <c r="BW628" s="325"/>
      <c r="BX628" s="325"/>
      <c r="BY628" s="325"/>
    </row>
    <row r="629" spans="1:77" s="49" customFormat="1" ht="16" x14ac:dyDescent="0.2">
      <c r="A629" s="12"/>
      <c r="B629" s="12"/>
      <c r="F629" s="12"/>
      <c r="J629" s="290"/>
      <c r="K629" s="290"/>
      <c r="L629" s="290"/>
      <c r="M629" s="290"/>
      <c r="N629" s="290"/>
      <c r="O629" s="291"/>
      <c r="P629" s="35"/>
      <c r="Q629" s="35"/>
      <c r="R629" s="292"/>
      <c r="S629" s="292"/>
      <c r="T629" s="292"/>
      <c r="U629" s="292"/>
      <c r="V629" s="12"/>
      <c r="Y629" s="293"/>
      <c r="Z629" s="293"/>
      <c r="AA629" s="293"/>
      <c r="AB629" s="294"/>
      <c r="AC629" s="294"/>
      <c r="AD629" s="294"/>
      <c r="AE629" s="294"/>
      <c r="AF629" s="294"/>
      <c r="AG629" s="294"/>
      <c r="AH629" s="294"/>
      <c r="AM629" s="6"/>
      <c r="AN629" s="6"/>
      <c r="AO629" s="295"/>
      <c r="AP629" s="6"/>
      <c r="AQ629" s="6"/>
      <c r="AR629" s="12"/>
      <c r="AT629" s="296"/>
      <c r="AU629" s="296"/>
      <c r="AV629" s="296"/>
      <c r="AW629" s="296"/>
      <c r="AX629" s="296"/>
      <c r="AY629" s="296"/>
      <c r="AZ629" s="296"/>
      <c r="BA629" s="296"/>
      <c r="BB629" s="296"/>
      <c r="BC629" s="296"/>
      <c r="BD629" s="296"/>
      <c r="BE629" s="296"/>
      <c r="BF629" s="296"/>
      <c r="BG629" s="14"/>
      <c r="BH629" s="14"/>
    </row>
    <row r="630" spans="1:77" s="49" customFormat="1" ht="16" x14ac:dyDescent="0.2">
      <c r="A630" s="12"/>
      <c r="B630" s="12"/>
      <c r="F630" s="12"/>
      <c r="J630" s="290"/>
      <c r="K630" s="290"/>
      <c r="L630" s="290"/>
      <c r="M630" s="290"/>
      <c r="N630" s="290"/>
      <c r="O630" s="291"/>
      <c r="P630" s="35"/>
      <c r="Q630" s="35"/>
      <c r="R630" s="292"/>
      <c r="S630" s="292"/>
      <c r="T630" s="292"/>
      <c r="U630" s="292"/>
      <c r="V630" s="12"/>
      <c r="Y630" s="293"/>
      <c r="Z630" s="293"/>
      <c r="AA630" s="293"/>
      <c r="AB630" s="294"/>
      <c r="AC630" s="294"/>
      <c r="AD630" s="294"/>
      <c r="AE630" s="294"/>
      <c r="AF630" s="294"/>
      <c r="AG630" s="294"/>
      <c r="AH630" s="294"/>
      <c r="AM630" s="6"/>
      <c r="AN630" s="6"/>
      <c r="AO630" s="295"/>
      <c r="AP630" s="6"/>
      <c r="AQ630" s="6"/>
      <c r="AR630" s="12"/>
      <c r="AT630" s="296"/>
      <c r="AU630" s="296"/>
      <c r="AV630" s="296"/>
      <c r="AW630" s="296"/>
      <c r="AX630" s="296"/>
      <c r="AY630" s="296"/>
      <c r="AZ630" s="296"/>
      <c r="BA630" s="296"/>
      <c r="BB630" s="296"/>
      <c r="BC630" s="296"/>
      <c r="BD630" s="296"/>
      <c r="BE630" s="296"/>
      <c r="BF630" s="296"/>
      <c r="BG630" s="14"/>
      <c r="BH630" s="14"/>
      <c r="BL630" s="12"/>
      <c r="BO630" s="324"/>
      <c r="BP630" s="324"/>
      <c r="BQ630" s="324"/>
      <c r="BR630" s="325"/>
      <c r="BS630" s="325"/>
      <c r="BT630" s="325"/>
      <c r="BU630" s="325"/>
      <c r="BV630" s="325"/>
      <c r="BW630" s="325"/>
      <c r="BX630" s="325"/>
      <c r="BY630" s="325"/>
    </row>
    <row r="631" spans="1:77" s="49" customFormat="1" ht="16" x14ac:dyDescent="0.2">
      <c r="A631" s="12"/>
      <c r="B631" s="12"/>
      <c r="F631" s="12"/>
      <c r="J631" s="290"/>
      <c r="K631" s="290"/>
      <c r="L631" s="290"/>
      <c r="M631" s="290"/>
      <c r="N631" s="290"/>
      <c r="O631" s="291"/>
      <c r="P631" s="35"/>
      <c r="Q631" s="35"/>
      <c r="R631" s="292"/>
      <c r="S631" s="292"/>
      <c r="T631" s="292"/>
      <c r="U631" s="292"/>
      <c r="V631" s="12"/>
      <c r="Y631" s="293"/>
      <c r="Z631" s="293"/>
      <c r="AA631" s="293"/>
      <c r="AB631" s="294"/>
      <c r="AC631" s="294"/>
      <c r="AD631" s="294"/>
      <c r="AE631" s="294"/>
      <c r="AF631" s="294"/>
      <c r="AG631" s="294"/>
      <c r="AH631" s="294"/>
      <c r="AM631" s="6"/>
      <c r="AN631" s="6"/>
      <c r="AO631" s="295"/>
      <c r="AP631" s="6"/>
      <c r="AQ631" s="6"/>
      <c r="AR631" s="12"/>
      <c r="AT631" s="296"/>
      <c r="AU631" s="296"/>
      <c r="AV631" s="296"/>
      <c r="AW631" s="296"/>
      <c r="AX631" s="296"/>
      <c r="AY631" s="296"/>
      <c r="AZ631" s="296"/>
      <c r="BA631" s="296"/>
      <c r="BB631" s="296"/>
      <c r="BC631" s="296"/>
      <c r="BD631" s="296"/>
      <c r="BE631" s="296"/>
      <c r="BF631" s="296"/>
      <c r="BG631" s="14"/>
      <c r="BH631" s="14"/>
    </row>
    <row r="632" spans="1:77" s="49" customFormat="1" ht="16" x14ac:dyDescent="0.2">
      <c r="A632" s="12"/>
      <c r="B632" s="12"/>
      <c r="F632" s="12"/>
      <c r="J632" s="290"/>
      <c r="K632" s="290"/>
      <c r="L632" s="290"/>
      <c r="M632" s="290"/>
      <c r="N632" s="290"/>
      <c r="O632" s="291"/>
      <c r="P632" s="35"/>
      <c r="Q632" s="35"/>
      <c r="R632" s="292"/>
      <c r="S632" s="292"/>
      <c r="T632" s="292"/>
      <c r="U632" s="292"/>
      <c r="V632" s="12"/>
      <c r="Y632" s="293"/>
      <c r="Z632" s="293"/>
      <c r="AA632" s="293"/>
      <c r="AB632" s="294"/>
      <c r="AC632" s="294"/>
      <c r="AD632" s="294"/>
      <c r="AE632" s="294"/>
      <c r="AF632" s="294"/>
      <c r="AG632" s="294"/>
      <c r="AH632" s="294"/>
      <c r="AM632" s="6"/>
      <c r="AN632" s="6"/>
      <c r="AO632" s="295"/>
      <c r="AP632" s="6"/>
      <c r="AQ632" s="6"/>
      <c r="AR632" s="12"/>
      <c r="AT632" s="296"/>
      <c r="AU632" s="296"/>
      <c r="AV632" s="296"/>
      <c r="AW632" s="296"/>
      <c r="AX632" s="296"/>
      <c r="AY632" s="296"/>
      <c r="AZ632" s="296"/>
      <c r="BA632" s="296"/>
      <c r="BB632" s="296"/>
      <c r="BC632" s="296"/>
      <c r="BD632" s="296"/>
      <c r="BE632" s="296"/>
      <c r="BF632" s="296"/>
      <c r="BG632" s="14"/>
      <c r="BH632" s="14"/>
      <c r="BL632" s="12"/>
      <c r="BO632" s="324"/>
      <c r="BP632" s="324"/>
      <c r="BQ632" s="324"/>
      <c r="BR632" s="325"/>
      <c r="BS632" s="325"/>
      <c r="BT632" s="325"/>
      <c r="BU632" s="325"/>
      <c r="BV632" s="325"/>
      <c r="BW632" s="325"/>
      <c r="BX632" s="325"/>
      <c r="BY632" s="325"/>
    </row>
    <row r="633" spans="1:77" s="49" customFormat="1" ht="16" x14ac:dyDescent="0.2">
      <c r="A633" s="12"/>
      <c r="B633" s="12"/>
      <c r="F633" s="12"/>
      <c r="J633" s="290"/>
      <c r="K633" s="290"/>
      <c r="L633" s="290"/>
      <c r="M633" s="290"/>
      <c r="N633" s="290"/>
      <c r="O633" s="291"/>
      <c r="P633" s="35"/>
      <c r="Q633" s="35"/>
      <c r="R633" s="292"/>
      <c r="S633" s="292"/>
      <c r="T633" s="292"/>
      <c r="U633" s="292"/>
      <c r="V633" s="12"/>
      <c r="Y633" s="293"/>
      <c r="Z633" s="293"/>
      <c r="AA633" s="293"/>
      <c r="AB633" s="294"/>
      <c r="AC633" s="294"/>
      <c r="AD633" s="294"/>
      <c r="AE633" s="294"/>
      <c r="AF633" s="294"/>
      <c r="AG633" s="294"/>
      <c r="AH633" s="294"/>
      <c r="AM633" s="6"/>
      <c r="AN633" s="6"/>
      <c r="AO633" s="295"/>
      <c r="AP633" s="6"/>
      <c r="AQ633" s="6"/>
      <c r="AR633" s="12"/>
      <c r="AT633" s="296"/>
      <c r="AU633" s="296"/>
      <c r="AV633" s="296"/>
      <c r="AW633" s="296"/>
      <c r="AX633" s="296"/>
      <c r="AY633" s="296"/>
      <c r="AZ633" s="296"/>
      <c r="BA633" s="296"/>
      <c r="BB633" s="296"/>
      <c r="BC633" s="296"/>
      <c r="BD633" s="296"/>
      <c r="BE633" s="296"/>
      <c r="BF633" s="296"/>
      <c r="BG633" s="14"/>
      <c r="BH633" s="14"/>
    </row>
    <row r="634" spans="1:77" s="49" customFormat="1" ht="16" x14ac:dyDescent="0.2">
      <c r="A634" s="12"/>
      <c r="B634" s="12"/>
      <c r="F634" s="12"/>
      <c r="J634" s="290"/>
      <c r="K634" s="290"/>
      <c r="L634" s="290"/>
      <c r="M634" s="290"/>
      <c r="N634" s="290"/>
      <c r="O634" s="291"/>
      <c r="P634" s="35"/>
      <c r="Q634" s="35"/>
      <c r="R634" s="292"/>
      <c r="S634" s="292"/>
      <c r="T634" s="292"/>
      <c r="U634" s="292"/>
      <c r="V634" s="12"/>
      <c r="Y634" s="293"/>
      <c r="Z634" s="293"/>
      <c r="AA634" s="293"/>
      <c r="AB634" s="294"/>
      <c r="AC634" s="294"/>
      <c r="AD634" s="294"/>
      <c r="AE634" s="294"/>
      <c r="AF634" s="294"/>
      <c r="AG634" s="294"/>
      <c r="AH634" s="294"/>
      <c r="AM634" s="6"/>
      <c r="AN634" s="6"/>
      <c r="AO634" s="295"/>
      <c r="AP634" s="6"/>
      <c r="AQ634" s="6"/>
      <c r="AR634" s="12"/>
      <c r="AT634" s="296"/>
      <c r="AU634" s="296"/>
      <c r="AV634" s="296"/>
      <c r="AW634" s="296"/>
      <c r="AX634" s="296"/>
      <c r="AY634" s="296"/>
      <c r="AZ634" s="296"/>
      <c r="BA634" s="296"/>
      <c r="BB634" s="296"/>
      <c r="BC634" s="296"/>
      <c r="BD634" s="296"/>
      <c r="BE634" s="296"/>
      <c r="BF634" s="296"/>
      <c r="BG634" s="14"/>
      <c r="BH634" s="14"/>
      <c r="BL634" s="12"/>
      <c r="BO634" s="324"/>
      <c r="BP634" s="324"/>
      <c r="BQ634" s="324"/>
      <c r="BR634" s="325"/>
      <c r="BS634" s="325"/>
      <c r="BT634" s="325"/>
      <c r="BU634" s="325"/>
      <c r="BV634" s="325"/>
      <c r="BW634" s="325"/>
      <c r="BX634" s="325"/>
      <c r="BY634" s="325"/>
    </row>
    <row r="635" spans="1:77" s="49" customFormat="1" ht="16" x14ac:dyDescent="0.2">
      <c r="A635" s="12"/>
      <c r="B635" s="12"/>
      <c r="F635" s="12"/>
      <c r="J635" s="290"/>
      <c r="K635" s="290"/>
      <c r="L635" s="290"/>
      <c r="M635" s="290"/>
      <c r="N635" s="290"/>
      <c r="O635" s="291"/>
      <c r="P635" s="35"/>
      <c r="Q635" s="35"/>
      <c r="R635" s="292"/>
      <c r="S635" s="292"/>
      <c r="T635" s="292"/>
      <c r="U635" s="292"/>
      <c r="V635" s="12"/>
      <c r="Y635" s="293"/>
      <c r="Z635" s="293"/>
      <c r="AA635" s="293"/>
      <c r="AB635" s="294"/>
      <c r="AC635" s="294"/>
      <c r="AD635" s="294"/>
      <c r="AE635" s="294"/>
      <c r="AF635" s="294"/>
      <c r="AG635" s="294"/>
      <c r="AH635" s="294"/>
      <c r="AM635" s="6"/>
      <c r="AN635" s="6"/>
      <c r="AO635" s="295"/>
      <c r="AP635" s="6"/>
      <c r="AQ635" s="6"/>
      <c r="AR635" s="12"/>
      <c r="AT635" s="296"/>
      <c r="AU635" s="296"/>
      <c r="AV635" s="296"/>
      <c r="AW635" s="296"/>
      <c r="AX635" s="296"/>
      <c r="AY635" s="296"/>
      <c r="AZ635" s="296"/>
      <c r="BA635" s="296"/>
      <c r="BB635" s="296"/>
      <c r="BC635" s="296"/>
      <c r="BD635" s="296"/>
      <c r="BE635" s="296"/>
      <c r="BF635" s="296"/>
      <c r="BG635" s="14"/>
      <c r="BH635" s="14"/>
    </row>
    <row r="636" spans="1:77" s="49" customFormat="1" ht="16" x14ac:dyDescent="0.2">
      <c r="A636" s="12"/>
      <c r="B636" s="12"/>
      <c r="F636" s="12"/>
      <c r="J636" s="290"/>
      <c r="K636" s="290"/>
      <c r="L636" s="290"/>
      <c r="M636" s="290"/>
      <c r="N636" s="290"/>
      <c r="O636" s="291"/>
      <c r="P636" s="35"/>
      <c r="Q636" s="35"/>
      <c r="R636" s="292"/>
      <c r="S636" s="292"/>
      <c r="T636" s="292"/>
      <c r="U636" s="292"/>
      <c r="V636" s="12"/>
      <c r="Y636" s="293"/>
      <c r="Z636" s="293"/>
      <c r="AA636" s="293"/>
      <c r="AB636" s="294"/>
      <c r="AC636" s="294"/>
      <c r="AD636" s="294"/>
      <c r="AE636" s="294"/>
      <c r="AF636" s="294"/>
      <c r="AG636" s="294"/>
      <c r="AH636" s="294"/>
      <c r="AM636" s="6"/>
      <c r="AN636" s="6"/>
      <c r="AO636" s="295"/>
      <c r="AP636" s="6"/>
      <c r="AQ636" s="6"/>
      <c r="AR636" s="12"/>
      <c r="AT636" s="296"/>
      <c r="AU636" s="296"/>
      <c r="AV636" s="296"/>
      <c r="AW636" s="296"/>
      <c r="AX636" s="296"/>
      <c r="AY636" s="296"/>
      <c r="AZ636" s="296"/>
      <c r="BA636" s="296"/>
      <c r="BB636" s="296"/>
      <c r="BC636" s="296"/>
      <c r="BD636" s="296"/>
      <c r="BE636" s="296"/>
      <c r="BF636" s="296"/>
      <c r="BG636" s="14"/>
      <c r="BH636" s="14"/>
      <c r="BL636" s="12"/>
      <c r="BO636" s="324"/>
      <c r="BP636" s="324"/>
      <c r="BQ636" s="324"/>
      <c r="BR636" s="325"/>
      <c r="BS636" s="325"/>
      <c r="BT636" s="325"/>
      <c r="BU636" s="325"/>
      <c r="BV636" s="325"/>
      <c r="BW636" s="325"/>
      <c r="BX636" s="325"/>
      <c r="BY636" s="325"/>
    </row>
    <row r="637" spans="1:77" s="49" customFormat="1" ht="16" x14ac:dyDescent="0.2">
      <c r="A637" s="12"/>
      <c r="B637" s="12"/>
      <c r="F637" s="12"/>
      <c r="J637" s="290"/>
      <c r="K637" s="290"/>
      <c r="L637" s="290"/>
      <c r="M637" s="290"/>
      <c r="N637" s="290"/>
      <c r="O637" s="291"/>
      <c r="P637" s="35"/>
      <c r="Q637" s="35"/>
      <c r="R637" s="292"/>
      <c r="S637" s="292"/>
      <c r="T637" s="292"/>
      <c r="U637" s="292"/>
      <c r="V637" s="12"/>
      <c r="Y637" s="293"/>
      <c r="Z637" s="293"/>
      <c r="AA637" s="293"/>
      <c r="AB637" s="294"/>
      <c r="AC637" s="294"/>
      <c r="AD637" s="294"/>
      <c r="AE637" s="294"/>
      <c r="AF637" s="294"/>
      <c r="AG637" s="294"/>
      <c r="AH637" s="294"/>
      <c r="AM637" s="6"/>
      <c r="AN637" s="6"/>
      <c r="AO637" s="295"/>
      <c r="AP637" s="6"/>
      <c r="AQ637" s="6"/>
      <c r="AR637" s="12"/>
      <c r="AT637" s="296"/>
      <c r="AU637" s="296"/>
      <c r="AV637" s="296"/>
      <c r="AW637" s="296"/>
      <c r="AX637" s="296"/>
      <c r="AY637" s="296"/>
      <c r="AZ637" s="296"/>
      <c r="BA637" s="296"/>
      <c r="BB637" s="296"/>
      <c r="BC637" s="296"/>
      <c r="BD637" s="296"/>
      <c r="BE637" s="296"/>
      <c r="BF637" s="296"/>
      <c r="BG637" s="14"/>
      <c r="BH637" s="14"/>
    </row>
    <row r="638" spans="1:77" s="49" customFormat="1" ht="16" x14ac:dyDescent="0.2">
      <c r="A638" s="12"/>
      <c r="B638" s="12"/>
      <c r="F638" s="12"/>
      <c r="J638" s="290"/>
      <c r="K638" s="290"/>
      <c r="L638" s="290"/>
      <c r="M638" s="290"/>
      <c r="N638" s="290"/>
      <c r="O638" s="291"/>
      <c r="P638" s="35"/>
      <c r="Q638" s="35"/>
      <c r="R638" s="292"/>
      <c r="S638" s="292"/>
      <c r="T638" s="292"/>
      <c r="U638" s="292"/>
      <c r="V638" s="12"/>
      <c r="Y638" s="293"/>
      <c r="Z638" s="293"/>
      <c r="AA638" s="293"/>
      <c r="AB638" s="294"/>
      <c r="AC638" s="294"/>
      <c r="AD638" s="294"/>
      <c r="AE638" s="294"/>
      <c r="AF638" s="294"/>
      <c r="AG638" s="294"/>
      <c r="AH638" s="294"/>
      <c r="AM638" s="6"/>
      <c r="AN638" s="6"/>
      <c r="AO638" s="295"/>
      <c r="AP638" s="6"/>
      <c r="AQ638" s="6"/>
      <c r="AR638" s="12"/>
      <c r="AT638" s="296"/>
      <c r="AU638" s="296"/>
      <c r="AV638" s="296"/>
      <c r="AW638" s="296"/>
      <c r="AX638" s="296"/>
      <c r="AY638" s="296"/>
      <c r="AZ638" s="296"/>
      <c r="BA638" s="296"/>
      <c r="BB638" s="296"/>
      <c r="BC638" s="296"/>
      <c r="BD638" s="296"/>
      <c r="BE638" s="296"/>
      <c r="BF638" s="296"/>
      <c r="BG638" s="14"/>
      <c r="BH638" s="14"/>
      <c r="BL638" s="12"/>
      <c r="BO638" s="324"/>
      <c r="BP638" s="324"/>
      <c r="BQ638" s="324"/>
      <c r="BR638" s="325"/>
      <c r="BS638" s="325"/>
      <c r="BT638" s="325"/>
      <c r="BU638" s="325"/>
      <c r="BV638" s="325"/>
      <c r="BW638" s="325"/>
      <c r="BX638" s="325"/>
      <c r="BY638" s="325"/>
    </row>
    <row r="639" spans="1:77" s="49" customFormat="1" ht="16" x14ac:dyDescent="0.2">
      <c r="A639" s="12"/>
      <c r="B639" s="12"/>
      <c r="F639" s="12"/>
      <c r="J639" s="290"/>
      <c r="K639" s="290"/>
      <c r="L639" s="290"/>
      <c r="M639" s="290"/>
      <c r="N639" s="290"/>
      <c r="O639" s="291"/>
      <c r="P639" s="35"/>
      <c r="Q639" s="35"/>
      <c r="R639" s="292"/>
      <c r="S639" s="292"/>
      <c r="T639" s="292"/>
      <c r="U639" s="292"/>
      <c r="V639" s="12"/>
      <c r="Y639" s="293"/>
      <c r="Z639" s="293"/>
      <c r="AA639" s="293"/>
      <c r="AB639" s="294"/>
      <c r="AC639" s="294"/>
      <c r="AD639" s="294"/>
      <c r="AE639" s="294"/>
      <c r="AF639" s="294"/>
      <c r="AG639" s="294"/>
      <c r="AH639" s="294"/>
      <c r="AM639" s="6"/>
      <c r="AN639" s="6"/>
      <c r="AO639" s="295"/>
      <c r="AP639" s="6"/>
      <c r="AQ639" s="6"/>
      <c r="AR639" s="12"/>
      <c r="AT639" s="296"/>
      <c r="AU639" s="296"/>
      <c r="AV639" s="296"/>
      <c r="AW639" s="296"/>
      <c r="AX639" s="296"/>
      <c r="AY639" s="296"/>
      <c r="AZ639" s="296"/>
      <c r="BA639" s="296"/>
      <c r="BB639" s="296"/>
      <c r="BC639" s="296"/>
      <c r="BD639" s="296"/>
      <c r="BE639" s="296"/>
      <c r="BF639" s="296"/>
      <c r="BG639" s="14"/>
      <c r="BH639" s="14"/>
    </row>
    <row r="640" spans="1:77" s="49" customFormat="1" ht="16" x14ac:dyDescent="0.2">
      <c r="A640" s="12"/>
      <c r="B640" s="12"/>
      <c r="F640" s="12"/>
      <c r="J640" s="290"/>
      <c r="K640" s="290"/>
      <c r="L640" s="290"/>
      <c r="M640" s="290"/>
      <c r="N640" s="290"/>
      <c r="O640" s="291"/>
      <c r="P640" s="35"/>
      <c r="Q640" s="35"/>
      <c r="R640" s="292"/>
      <c r="S640" s="292"/>
      <c r="T640" s="292"/>
      <c r="U640" s="292"/>
      <c r="V640" s="12"/>
      <c r="Y640" s="293"/>
      <c r="Z640" s="293"/>
      <c r="AA640" s="293"/>
      <c r="AB640" s="294"/>
      <c r="AC640" s="294"/>
      <c r="AD640" s="294"/>
      <c r="AE640" s="294"/>
      <c r="AF640" s="294"/>
      <c r="AG640" s="294"/>
      <c r="AH640" s="294"/>
      <c r="AM640" s="6"/>
      <c r="AN640" s="6"/>
      <c r="AO640" s="295"/>
      <c r="AP640" s="6"/>
      <c r="AQ640" s="6"/>
      <c r="AR640" s="12"/>
      <c r="AT640" s="296"/>
      <c r="AU640" s="296"/>
      <c r="AV640" s="296"/>
      <c r="AW640" s="296"/>
      <c r="AX640" s="296"/>
      <c r="AY640" s="296"/>
      <c r="AZ640" s="296"/>
      <c r="BA640" s="296"/>
      <c r="BB640" s="296"/>
      <c r="BC640" s="296"/>
      <c r="BD640" s="296"/>
      <c r="BE640" s="296"/>
      <c r="BF640" s="296"/>
      <c r="BG640" s="14"/>
      <c r="BH640" s="14"/>
      <c r="BL640" s="12"/>
      <c r="BO640" s="324"/>
      <c r="BP640" s="324"/>
      <c r="BQ640" s="324"/>
      <c r="BR640" s="325"/>
      <c r="BS640" s="325"/>
      <c r="BT640" s="325"/>
      <c r="BU640" s="325"/>
      <c r="BV640" s="325"/>
      <c r="BW640" s="325"/>
      <c r="BX640" s="325"/>
      <c r="BY640" s="325"/>
    </row>
    <row r="641" spans="1:77" s="49" customFormat="1" ht="16" x14ac:dyDescent="0.2">
      <c r="A641" s="12"/>
      <c r="B641" s="12"/>
      <c r="F641" s="12"/>
      <c r="J641" s="290"/>
      <c r="K641" s="290"/>
      <c r="L641" s="290"/>
      <c r="M641" s="290"/>
      <c r="N641" s="290"/>
      <c r="O641" s="291"/>
      <c r="P641" s="35"/>
      <c r="Q641" s="35"/>
      <c r="R641" s="292"/>
      <c r="S641" s="292"/>
      <c r="T641" s="292"/>
      <c r="U641" s="292"/>
      <c r="V641" s="12"/>
      <c r="Y641" s="293"/>
      <c r="Z641" s="293"/>
      <c r="AA641" s="293"/>
      <c r="AB641" s="294"/>
      <c r="AC641" s="294"/>
      <c r="AD641" s="294"/>
      <c r="AE641" s="294"/>
      <c r="AF641" s="294"/>
      <c r="AG641" s="294"/>
      <c r="AH641" s="294"/>
      <c r="AM641" s="6"/>
      <c r="AN641" s="6"/>
      <c r="AO641" s="295"/>
      <c r="AP641" s="6"/>
      <c r="AQ641" s="6"/>
      <c r="AR641" s="12"/>
      <c r="AT641" s="296"/>
      <c r="AU641" s="296"/>
      <c r="AV641" s="296"/>
      <c r="AW641" s="296"/>
      <c r="AX641" s="296"/>
      <c r="AY641" s="296"/>
      <c r="AZ641" s="296"/>
      <c r="BA641" s="296"/>
      <c r="BB641" s="296"/>
      <c r="BC641" s="296"/>
      <c r="BD641" s="296"/>
      <c r="BE641" s="296"/>
      <c r="BF641" s="296"/>
      <c r="BG641" s="14"/>
      <c r="BH641" s="14"/>
    </row>
    <row r="642" spans="1:77" s="49" customFormat="1" ht="16" x14ac:dyDescent="0.2">
      <c r="A642" s="12"/>
      <c r="B642" s="12"/>
      <c r="F642" s="12"/>
      <c r="J642" s="290"/>
      <c r="K642" s="290"/>
      <c r="L642" s="290"/>
      <c r="M642" s="290"/>
      <c r="N642" s="290"/>
      <c r="O642" s="291"/>
      <c r="P642" s="35"/>
      <c r="Q642" s="35"/>
      <c r="R642" s="292"/>
      <c r="S642" s="292"/>
      <c r="T642" s="292"/>
      <c r="U642" s="292"/>
      <c r="V642" s="12"/>
      <c r="Y642" s="293"/>
      <c r="Z642" s="293"/>
      <c r="AA642" s="293"/>
      <c r="AB642" s="294"/>
      <c r="AC642" s="294"/>
      <c r="AD642" s="294"/>
      <c r="AE642" s="294"/>
      <c r="AF642" s="294"/>
      <c r="AG642" s="294"/>
      <c r="AH642" s="294"/>
      <c r="AM642" s="6"/>
      <c r="AN642" s="6"/>
      <c r="AO642" s="295"/>
      <c r="AP642" s="6"/>
      <c r="AQ642" s="6"/>
      <c r="AR642" s="12"/>
      <c r="AT642" s="296"/>
      <c r="AU642" s="296"/>
      <c r="AV642" s="296"/>
      <c r="AW642" s="296"/>
      <c r="AX642" s="296"/>
      <c r="AY642" s="296"/>
      <c r="AZ642" s="296"/>
      <c r="BA642" s="296"/>
      <c r="BB642" s="296"/>
      <c r="BC642" s="296"/>
      <c r="BD642" s="296"/>
      <c r="BE642" s="296"/>
      <c r="BF642" s="296"/>
      <c r="BG642" s="14"/>
      <c r="BH642" s="14"/>
      <c r="BL642" s="12"/>
      <c r="BO642" s="324"/>
      <c r="BP642" s="324"/>
      <c r="BQ642" s="324"/>
      <c r="BR642" s="325"/>
      <c r="BS642" s="325"/>
      <c r="BT642" s="325"/>
      <c r="BU642" s="325"/>
      <c r="BV642" s="325"/>
      <c r="BW642" s="325"/>
      <c r="BX642" s="325"/>
      <c r="BY642" s="325"/>
    </row>
    <row r="643" spans="1:77" s="49" customFormat="1" ht="16" x14ac:dyDescent="0.2">
      <c r="A643" s="12"/>
      <c r="B643" s="12"/>
      <c r="F643" s="12"/>
      <c r="J643" s="290"/>
      <c r="K643" s="290"/>
      <c r="L643" s="290"/>
      <c r="M643" s="290"/>
      <c r="N643" s="290"/>
      <c r="O643" s="291"/>
      <c r="P643" s="35"/>
      <c r="Q643" s="35"/>
      <c r="R643" s="292"/>
      <c r="S643" s="292"/>
      <c r="T643" s="292"/>
      <c r="U643" s="292"/>
      <c r="V643" s="12"/>
      <c r="Y643" s="293"/>
      <c r="Z643" s="293"/>
      <c r="AA643" s="293"/>
      <c r="AB643" s="294"/>
      <c r="AC643" s="294"/>
      <c r="AD643" s="294"/>
      <c r="AE643" s="294"/>
      <c r="AF643" s="294"/>
      <c r="AG643" s="294"/>
      <c r="AH643" s="294"/>
      <c r="AM643" s="6"/>
      <c r="AN643" s="6"/>
      <c r="AO643" s="295"/>
      <c r="AP643" s="6"/>
      <c r="AQ643" s="6"/>
      <c r="AR643" s="12"/>
      <c r="AT643" s="296"/>
      <c r="AU643" s="296"/>
      <c r="AV643" s="296"/>
      <c r="AW643" s="296"/>
      <c r="AX643" s="296"/>
      <c r="AY643" s="296"/>
      <c r="AZ643" s="296"/>
      <c r="BA643" s="296"/>
      <c r="BB643" s="296"/>
      <c r="BC643" s="296"/>
      <c r="BD643" s="296"/>
      <c r="BE643" s="296"/>
      <c r="BF643" s="296"/>
      <c r="BG643" s="14"/>
      <c r="BH643" s="14"/>
    </row>
    <row r="644" spans="1:77" s="49" customFormat="1" ht="16" x14ac:dyDescent="0.2">
      <c r="A644" s="12"/>
      <c r="B644" s="12"/>
      <c r="F644" s="12"/>
      <c r="J644" s="290"/>
      <c r="K644" s="290"/>
      <c r="L644" s="290"/>
      <c r="M644" s="290"/>
      <c r="N644" s="290"/>
      <c r="O644" s="291"/>
      <c r="P644" s="35"/>
      <c r="Q644" s="35"/>
      <c r="R644" s="292"/>
      <c r="S644" s="292"/>
      <c r="T644" s="292"/>
      <c r="U644" s="292"/>
      <c r="V644" s="12"/>
      <c r="Y644" s="293"/>
      <c r="Z644" s="293"/>
      <c r="AA644" s="293"/>
      <c r="AB644" s="294"/>
      <c r="AC644" s="294"/>
      <c r="AD644" s="294"/>
      <c r="AE644" s="294"/>
      <c r="AF644" s="294"/>
      <c r="AG644" s="294"/>
      <c r="AH644" s="294"/>
      <c r="AM644" s="6"/>
      <c r="AN644" s="6"/>
      <c r="AO644" s="295"/>
      <c r="AP644" s="6"/>
      <c r="AQ644" s="6"/>
      <c r="AR644" s="12"/>
      <c r="AT644" s="296"/>
      <c r="AU644" s="296"/>
      <c r="AV644" s="296"/>
      <c r="AW644" s="296"/>
      <c r="AX644" s="296"/>
      <c r="AY644" s="296"/>
      <c r="AZ644" s="296"/>
      <c r="BA644" s="296"/>
      <c r="BB644" s="296"/>
      <c r="BC644" s="296"/>
      <c r="BD644" s="296"/>
      <c r="BE644" s="296"/>
      <c r="BF644" s="296"/>
      <c r="BG644" s="14"/>
      <c r="BH644" s="14"/>
      <c r="BL644" s="12"/>
      <c r="BO644" s="324"/>
      <c r="BP644" s="324"/>
      <c r="BQ644" s="324"/>
      <c r="BR644" s="325"/>
      <c r="BS644" s="325"/>
      <c r="BT644" s="325"/>
      <c r="BU644" s="325"/>
      <c r="BV644" s="325"/>
      <c r="BW644" s="325"/>
      <c r="BX644" s="325"/>
      <c r="BY644" s="325"/>
    </row>
    <row r="645" spans="1:77" s="49" customFormat="1" ht="16" x14ac:dyDescent="0.2">
      <c r="A645" s="12"/>
      <c r="B645" s="12"/>
      <c r="F645" s="12"/>
      <c r="J645" s="290"/>
      <c r="K645" s="290"/>
      <c r="L645" s="290"/>
      <c r="M645" s="290"/>
      <c r="N645" s="290"/>
      <c r="O645" s="291"/>
      <c r="P645" s="35"/>
      <c r="Q645" s="35"/>
      <c r="R645" s="292"/>
      <c r="S645" s="292"/>
      <c r="T645" s="292"/>
      <c r="U645" s="292"/>
      <c r="V645" s="12"/>
      <c r="Y645" s="293"/>
      <c r="Z645" s="293"/>
      <c r="AA645" s="293"/>
      <c r="AB645" s="294"/>
      <c r="AC645" s="294"/>
      <c r="AD645" s="294"/>
      <c r="AE645" s="294"/>
      <c r="AF645" s="294"/>
      <c r="AG645" s="294"/>
      <c r="AH645" s="294"/>
      <c r="AM645" s="6"/>
      <c r="AN645" s="6"/>
      <c r="AO645" s="295"/>
      <c r="AP645" s="6"/>
      <c r="AQ645" s="6"/>
      <c r="AR645" s="12"/>
      <c r="AT645" s="296"/>
      <c r="AU645" s="296"/>
      <c r="AV645" s="296"/>
      <c r="AW645" s="296"/>
      <c r="AX645" s="296"/>
      <c r="AY645" s="296"/>
      <c r="AZ645" s="296"/>
      <c r="BA645" s="296"/>
      <c r="BB645" s="296"/>
      <c r="BC645" s="296"/>
      <c r="BD645" s="296"/>
      <c r="BE645" s="296"/>
      <c r="BF645" s="296"/>
      <c r="BG645" s="14"/>
      <c r="BH645" s="14"/>
    </row>
    <row r="646" spans="1:77" s="49" customFormat="1" ht="16" x14ac:dyDescent="0.2">
      <c r="A646" s="12"/>
      <c r="B646" s="12"/>
      <c r="F646" s="12"/>
      <c r="J646" s="290"/>
      <c r="K646" s="290"/>
      <c r="L646" s="290"/>
      <c r="M646" s="290"/>
      <c r="N646" s="290"/>
      <c r="O646" s="291"/>
      <c r="P646" s="35"/>
      <c r="Q646" s="35"/>
      <c r="R646" s="292"/>
      <c r="S646" s="292"/>
      <c r="T646" s="292"/>
      <c r="U646" s="292"/>
      <c r="V646" s="12"/>
      <c r="Y646" s="293"/>
      <c r="Z646" s="293"/>
      <c r="AA646" s="293"/>
      <c r="AB646" s="294"/>
      <c r="AC646" s="294"/>
      <c r="AD646" s="294"/>
      <c r="AE646" s="294"/>
      <c r="AF646" s="294"/>
      <c r="AG646" s="294"/>
      <c r="AH646" s="294"/>
      <c r="AM646" s="6"/>
      <c r="AN646" s="6"/>
      <c r="AO646" s="295"/>
      <c r="AP646" s="6"/>
      <c r="AQ646" s="6"/>
      <c r="AR646" s="12"/>
      <c r="AT646" s="296"/>
      <c r="AU646" s="296"/>
      <c r="AV646" s="296"/>
      <c r="AW646" s="296"/>
      <c r="AX646" s="296"/>
      <c r="AY646" s="296"/>
      <c r="AZ646" s="296"/>
      <c r="BA646" s="296"/>
      <c r="BB646" s="296"/>
      <c r="BC646" s="296"/>
      <c r="BD646" s="296"/>
      <c r="BE646" s="296"/>
      <c r="BF646" s="296"/>
      <c r="BG646" s="14"/>
      <c r="BH646" s="14"/>
      <c r="BL646" s="12"/>
      <c r="BO646" s="324"/>
      <c r="BP646" s="324"/>
      <c r="BQ646" s="324"/>
      <c r="BR646" s="325"/>
      <c r="BS646" s="325"/>
      <c r="BT646" s="325"/>
      <c r="BU646" s="325"/>
      <c r="BV646" s="325"/>
      <c r="BW646" s="325"/>
      <c r="BX646" s="325"/>
      <c r="BY646" s="325"/>
    </row>
    <row r="647" spans="1:77" s="49" customFormat="1" ht="16" x14ac:dyDescent="0.2">
      <c r="A647" s="12"/>
      <c r="B647" s="12"/>
      <c r="F647" s="12"/>
      <c r="J647" s="290"/>
      <c r="K647" s="290"/>
      <c r="L647" s="290"/>
      <c r="M647" s="290"/>
      <c r="N647" s="290"/>
      <c r="O647" s="291"/>
      <c r="P647" s="35"/>
      <c r="Q647" s="35"/>
      <c r="R647" s="292"/>
      <c r="S647" s="292"/>
      <c r="T647" s="292"/>
      <c r="U647" s="292"/>
      <c r="V647" s="12"/>
      <c r="Y647" s="293"/>
      <c r="Z647" s="293"/>
      <c r="AA647" s="293"/>
      <c r="AB647" s="294"/>
      <c r="AC647" s="294"/>
      <c r="AD647" s="294"/>
      <c r="AE647" s="294"/>
      <c r="AF647" s="294"/>
      <c r="AG647" s="294"/>
      <c r="AH647" s="294"/>
      <c r="AM647" s="6"/>
      <c r="AN647" s="6"/>
      <c r="AO647" s="295"/>
      <c r="AP647" s="6"/>
      <c r="AQ647" s="6"/>
      <c r="AR647" s="12"/>
      <c r="AT647" s="296"/>
      <c r="AU647" s="296"/>
      <c r="AV647" s="296"/>
      <c r="AW647" s="296"/>
      <c r="AX647" s="296"/>
      <c r="AY647" s="296"/>
      <c r="AZ647" s="296"/>
      <c r="BA647" s="296"/>
      <c r="BB647" s="296"/>
      <c r="BC647" s="296"/>
      <c r="BD647" s="296"/>
      <c r="BE647" s="296"/>
      <c r="BF647" s="296"/>
      <c r="BG647" s="14"/>
      <c r="BH647" s="14"/>
    </row>
    <row r="648" spans="1:77" s="49" customFormat="1" ht="16" x14ac:dyDescent="0.2">
      <c r="A648" s="12"/>
      <c r="B648" s="12"/>
      <c r="F648" s="12"/>
      <c r="J648" s="290"/>
      <c r="K648" s="290"/>
      <c r="L648" s="290"/>
      <c r="M648" s="290"/>
      <c r="N648" s="290"/>
      <c r="O648" s="291"/>
      <c r="P648" s="35"/>
      <c r="Q648" s="35"/>
      <c r="R648" s="292"/>
      <c r="S648" s="292"/>
      <c r="T648" s="292"/>
      <c r="U648" s="292"/>
      <c r="V648" s="12"/>
      <c r="Y648" s="293"/>
      <c r="Z648" s="293"/>
      <c r="AA648" s="293"/>
      <c r="AB648" s="294"/>
      <c r="AC648" s="294"/>
      <c r="AD648" s="294"/>
      <c r="AE648" s="294"/>
      <c r="AF648" s="294"/>
      <c r="AG648" s="294"/>
      <c r="AH648" s="294"/>
      <c r="AM648" s="6"/>
      <c r="AN648" s="6"/>
      <c r="AO648" s="295"/>
      <c r="AP648" s="6"/>
      <c r="AQ648" s="6"/>
      <c r="AR648" s="12"/>
      <c r="AT648" s="296"/>
      <c r="AU648" s="296"/>
      <c r="AV648" s="296"/>
      <c r="AW648" s="296"/>
      <c r="AX648" s="296"/>
      <c r="AY648" s="296"/>
      <c r="AZ648" s="296"/>
      <c r="BA648" s="296"/>
      <c r="BB648" s="296"/>
      <c r="BC648" s="296"/>
      <c r="BD648" s="296"/>
      <c r="BE648" s="296"/>
      <c r="BF648" s="296"/>
      <c r="BG648" s="14"/>
      <c r="BH648" s="14"/>
      <c r="BL648" s="12"/>
      <c r="BO648" s="324"/>
      <c r="BP648" s="324"/>
      <c r="BQ648" s="324"/>
      <c r="BR648" s="325"/>
      <c r="BS648" s="325"/>
      <c r="BT648" s="325"/>
      <c r="BU648" s="325"/>
      <c r="BV648" s="325"/>
      <c r="BW648" s="325"/>
      <c r="BX648" s="325"/>
      <c r="BY648" s="325"/>
    </row>
    <row r="649" spans="1:77" s="49" customFormat="1" ht="16" x14ac:dyDescent="0.2">
      <c r="A649" s="12"/>
      <c r="B649" s="12"/>
      <c r="F649" s="12"/>
      <c r="J649" s="290"/>
      <c r="K649" s="290"/>
      <c r="L649" s="290"/>
      <c r="M649" s="290"/>
      <c r="N649" s="290"/>
      <c r="O649" s="291"/>
      <c r="P649" s="35"/>
      <c r="Q649" s="35"/>
      <c r="R649" s="292"/>
      <c r="S649" s="292"/>
      <c r="T649" s="292"/>
      <c r="U649" s="292"/>
      <c r="V649" s="12"/>
      <c r="Y649" s="293"/>
      <c r="Z649" s="293"/>
      <c r="AA649" s="293"/>
      <c r="AB649" s="294"/>
      <c r="AC649" s="294"/>
      <c r="AD649" s="294"/>
      <c r="AE649" s="294"/>
      <c r="AF649" s="294"/>
      <c r="AG649" s="294"/>
      <c r="AH649" s="294"/>
      <c r="AM649" s="6"/>
      <c r="AN649" s="6"/>
      <c r="AO649" s="295"/>
      <c r="AP649" s="6"/>
      <c r="AQ649" s="6"/>
      <c r="AR649" s="12"/>
      <c r="AT649" s="296"/>
      <c r="AU649" s="296"/>
      <c r="AV649" s="296"/>
      <c r="AW649" s="296"/>
      <c r="AX649" s="296"/>
      <c r="AY649" s="296"/>
      <c r="AZ649" s="296"/>
      <c r="BA649" s="296"/>
      <c r="BB649" s="296"/>
      <c r="BC649" s="296"/>
      <c r="BD649" s="296"/>
      <c r="BE649" s="296"/>
      <c r="BF649" s="296"/>
      <c r="BG649" s="14"/>
      <c r="BH649" s="14"/>
    </row>
    <row r="650" spans="1:77" s="49" customFormat="1" ht="16" x14ac:dyDescent="0.2">
      <c r="A650" s="12"/>
      <c r="B650" s="12"/>
      <c r="F650" s="12"/>
      <c r="J650" s="290"/>
      <c r="K650" s="290"/>
      <c r="L650" s="290"/>
      <c r="M650" s="290"/>
      <c r="N650" s="290"/>
      <c r="O650" s="291"/>
      <c r="P650" s="35"/>
      <c r="Q650" s="35"/>
      <c r="R650" s="292"/>
      <c r="S650" s="292"/>
      <c r="T650" s="292"/>
      <c r="U650" s="292"/>
      <c r="V650" s="12"/>
      <c r="Y650" s="293"/>
      <c r="Z650" s="293"/>
      <c r="AA650" s="293"/>
      <c r="AB650" s="294"/>
      <c r="AC650" s="294"/>
      <c r="AD650" s="294"/>
      <c r="AE650" s="294"/>
      <c r="AF650" s="294"/>
      <c r="AG650" s="294"/>
      <c r="AH650" s="294"/>
      <c r="AM650" s="6"/>
      <c r="AN650" s="6"/>
      <c r="AO650" s="295"/>
      <c r="AP650" s="6"/>
      <c r="AQ650" s="6"/>
      <c r="AR650" s="12"/>
      <c r="AT650" s="296"/>
      <c r="AU650" s="296"/>
      <c r="AV650" s="296"/>
      <c r="AW650" s="296"/>
      <c r="AX650" s="296"/>
      <c r="AY650" s="296"/>
      <c r="AZ650" s="296"/>
      <c r="BA650" s="296"/>
      <c r="BB650" s="296"/>
      <c r="BC650" s="296"/>
      <c r="BD650" s="296"/>
      <c r="BE650" s="296"/>
      <c r="BF650" s="296"/>
      <c r="BG650" s="14"/>
      <c r="BH650" s="14"/>
      <c r="BL650" s="12"/>
      <c r="BO650" s="324"/>
      <c r="BP650" s="324"/>
      <c r="BQ650" s="324"/>
      <c r="BR650" s="325"/>
      <c r="BS650" s="325"/>
      <c r="BT650" s="325"/>
      <c r="BU650" s="325"/>
      <c r="BV650" s="325"/>
      <c r="BW650" s="325"/>
      <c r="BX650" s="325"/>
      <c r="BY650" s="325"/>
    </row>
    <row r="651" spans="1:77" s="49" customFormat="1" ht="16" x14ac:dyDescent="0.2">
      <c r="A651" s="12"/>
      <c r="B651" s="12"/>
      <c r="F651" s="12"/>
      <c r="J651" s="290"/>
      <c r="K651" s="290"/>
      <c r="L651" s="290"/>
      <c r="M651" s="290"/>
      <c r="N651" s="290"/>
      <c r="O651" s="291"/>
      <c r="P651" s="35"/>
      <c r="Q651" s="35"/>
      <c r="R651" s="292"/>
      <c r="S651" s="292"/>
      <c r="T651" s="292"/>
      <c r="U651" s="292"/>
      <c r="V651" s="12"/>
      <c r="Y651" s="293"/>
      <c r="Z651" s="293"/>
      <c r="AA651" s="293"/>
      <c r="AB651" s="294"/>
      <c r="AC651" s="294"/>
      <c r="AD651" s="294"/>
      <c r="AE651" s="294"/>
      <c r="AF651" s="294"/>
      <c r="AG651" s="294"/>
      <c r="AH651" s="294"/>
      <c r="AM651" s="6"/>
      <c r="AN651" s="6"/>
      <c r="AO651" s="295"/>
      <c r="AP651" s="6"/>
      <c r="AQ651" s="6"/>
      <c r="AR651" s="12"/>
      <c r="AT651" s="296"/>
      <c r="AU651" s="296"/>
      <c r="AV651" s="296"/>
      <c r="AW651" s="296"/>
      <c r="AX651" s="296"/>
      <c r="AY651" s="296"/>
      <c r="AZ651" s="296"/>
      <c r="BA651" s="296"/>
      <c r="BB651" s="296"/>
      <c r="BC651" s="296"/>
      <c r="BD651" s="296"/>
      <c r="BE651" s="296"/>
      <c r="BF651" s="296"/>
      <c r="BG651" s="14"/>
      <c r="BH651" s="14"/>
    </row>
    <row r="652" spans="1:77" s="49" customFormat="1" ht="16" x14ac:dyDescent="0.2">
      <c r="A652" s="12"/>
      <c r="B652" s="12"/>
      <c r="F652" s="12"/>
      <c r="J652" s="290"/>
      <c r="K652" s="290"/>
      <c r="L652" s="290"/>
      <c r="M652" s="290"/>
      <c r="N652" s="290"/>
      <c r="O652" s="291"/>
      <c r="P652" s="35"/>
      <c r="Q652" s="35"/>
      <c r="R652" s="292"/>
      <c r="S652" s="292"/>
      <c r="T652" s="292"/>
      <c r="U652" s="292"/>
      <c r="V652" s="12"/>
      <c r="Y652" s="293"/>
      <c r="Z652" s="293"/>
      <c r="AA652" s="293"/>
      <c r="AB652" s="294"/>
      <c r="AC652" s="294"/>
      <c r="AD652" s="294"/>
      <c r="AE652" s="294"/>
      <c r="AF652" s="294"/>
      <c r="AG652" s="294"/>
      <c r="AH652" s="294"/>
      <c r="AM652" s="6"/>
      <c r="AN652" s="6"/>
      <c r="AO652" s="295"/>
      <c r="AP652" s="6"/>
      <c r="AQ652" s="6"/>
      <c r="AR652" s="12"/>
      <c r="AT652" s="296"/>
      <c r="AU652" s="296"/>
      <c r="AV652" s="296"/>
      <c r="AW652" s="296"/>
      <c r="AX652" s="296"/>
      <c r="AY652" s="296"/>
      <c r="AZ652" s="296"/>
      <c r="BA652" s="296"/>
      <c r="BB652" s="296"/>
      <c r="BC652" s="296"/>
      <c r="BD652" s="296"/>
      <c r="BE652" s="296"/>
      <c r="BF652" s="296"/>
      <c r="BG652" s="14"/>
      <c r="BH652" s="14"/>
      <c r="BL652" s="12"/>
      <c r="BO652" s="324"/>
      <c r="BP652" s="324"/>
      <c r="BQ652" s="324"/>
      <c r="BR652" s="325"/>
      <c r="BS652" s="325"/>
      <c r="BT652" s="325"/>
      <c r="BU652" s="325"/>
      <c r="BV652" s="325"/>
      <c r="BW652" s="325"/>
      <c r="BX652" s="325"/>
      <c r="BY652" s="325"/>
    </row>
    <row r="653" spans="1:77" s="49" customFormat="1" ht="16" x14ac:dyDescent="0.2">
      <c r="A653" s="12"/>
      <c r="B653" s="12"/>
      <c r="F653" s="12"/>
      <c r="J653" s="290"/>
      <c r="K653" s="290"/>
      <c r="L653" s="290"/>
      <c r="M653" s="290"/>
      <c r="N653" s="290"/>
      <c r="O653" s="291"/>
      <c r="P653" s="35"/>
      <c r="Q653" s="35"/>
      <c r="R653" s="292"/>
      <c r="S653" s="292"/>
      <c r="T653" s="292"/>
      <c r="U653" s="292"/>
      <c r="V653" s="12"/>
      <c r="Y653" s="293"/>
      <c r="Z653" s="293"/>
      <c r="AA653" s="293"/>
      <c r="AB653" s="294"/>
      <c r="AC653" s="294"/>
      <c r="AD653" s="294"/>
      <c r="AE653" s="294"/>
      <c r="AF653" s="294"/>
      <c r="AG653" s="294"/>
      <c r="AH653" s="294"/>
      <c r="AM653" s="6"/>
      <c r="AN653" s="6"/>
      <c r="AO653" s="295"/>
      <c r="AP653" s="6"/>
      <c r="AQ653" s="6"/>
      <c r="AR653" s="12"/>
      <c r="AT653" s="296"/>
      <c r="AU653" s="296"/>
      <c r="AV653" s="296"/>
      <c r="AW653" s="296"/>
      <c r="AX653" s="296"/>
      <c r="AY653" s="296"/>
      <c r="AZ653" s="296"/>
      <c r="BA653" s="296"/>
      <c r="BB653" s="296"/>
      <c r="BC653" s="296"/>
      <c r="BD653" s="296"/>
      <c r="BE653" s="296"/>
      <c r="BF653" s="296"/>
      <c r="BG653" s="14"/>
      <c r="BH653" s="14"/>
    </row>
    <row r="654" spans="1:77" s="49" customFormat="1" ht="16" x14ac:dyDescent="0.2">
      <c r="A654" s="12"/>
      <c r="B654" s="12"/>
      <c r="F654" s="12"/>
      <c r="J654" s="290"/>
      <c r="K654" s="290"/>
      <c r="L654" s="290"/>
      <c r="M654" s="290"/>
      <c r="N654" s="290"/>
      <c r="O654" s="291"/>
      <c r="P654" s="35"/>
      <c r="Q654" s="35"/>
      <c r="R654" s="292"/>
      <c r="S654" s="292"/>
      <c r="T654" s="292"/>
      <c r="U654" s="292"/>
      <c r="V654" s="12"/>
      <c r="Y654" s="293"/>
      <c r="Z654" s="293"/>
      <c r="AA654" s="293"/>
      <c r="AB654" s="294"/>
      <c r="AC654" s="294"/>
      <c r="AD654" s="294"/>
      <c r="AE654" s="294"/>
      <c r="AF654" s="294"/>
      <c r="AG654" s="294"/>
      <c r="AH654" s="294"/>
      <c r="AM654" s="6"/>
      <c r="AN654" s="6"/>
      <c r="AO654" s="295"/>
      <c r="AP654" s="6"/>
      <c r="AQ654" s="6"/>
      <c r="AR654" s="12"/>
      <c r="AT654" s="296"/>
      <c r="AU654" s="296"/>
      <c r="AV654" s="296"/>
      <c r="AW654" s="296"/>
      <c r="AX654" s="296"/>
      <c r="AY654" s="296"/>
      <c r="AZ654" s="296"/>
      <c r="BA654" s="296"/>
      <c r="BB654" s="296"/>
      <c r="BC654" s="296"/>
      <c r="BD654" s="296"/>
      <c r="BE654" s="296"/>
      <c r="BF654" s="296"/>
      <c r="BG654" s="14"/>
      <c r="BH654" s="14"/>
      <c r="BL654" s="12"/>
      <c r="BO654" s="324"/>
      <c r="BP654" s="324"/>
      <c r="BQ654" s="324"/>
      <c r="BR654" s="325"/>
      <c r="BS654" s="325"/>
      <c r="BT654" s="325"/>
      <c r="BU654" s="325"/>
      <c r="BV654" s="325"/>
      <c r="BW654" s="325"/>
      <c r="BX654" s="325"/>
      <c r="BY654" s="325"/>
    </row>
    <row r="655" spans="1:77" s="49" customFormat="1" ht="16" x14ac:dyDescent="0.2">
      <c r="A655" s="12"/>
      <c r="B655" s="12"/>
      <c r="F655" s="12"/>
      <c r="J655" s="290"/>
      <c r="K655" s="290"/>
      <c r="L655" s="290"/>
      <c r="M655" s="290"/>
      <c r="N655" s="290"/>
      <c r="O655" s="291"/>
      <c r="P655" s="35"/>
      <c r="Q655" s="35"/>
      <c r="R655" s="292"/>
      <c r="S655" s="292"/>
      <c r="T655" s="292"/>
      <c r="U655" s="292"/>
      <c r="V655" s="12"/>
      <c r="Y655" s="293"/>
      <c r="Z655" s="293"/>
      <c r="AA655" s="293"/>
      <c r="AB655" s="294"/>
      <c r="AC655" s="294"/>
      <c r="AD655" s="294"/>
      <c r="AE655" s="294"/>
      <c r="AF655" s="294"/>
      <c r="AG655" s="294"/>
      <c r="AH655" s="294"/>
      <c r="AM655" s="6"/>
      <c r="AN655" s="6"/>
      <c r="AO655" s="295"/>
      <c r="AP655" s="6"/>
      <c r="AQ655" s="6"/>
      <c r="AR655" s="12"/>
      <c r="AT655" s="296"/>
      <c r="AU655" s="296"/>
      <c r="AV655" s="296"/>
      <c r="AW655" s="296"/>
      <c r="AX655" s="296"/>
      <c r="AY655" s="296"/>
      <c r="AZ655" s="296"/>
      <c r="BA655" s="296"/>
      <c r="BB655" s="296"/>
      <c r="BC655" s="296"/>
      <c r="BD655" s="296"/>
      <c r="BE655" s="296"/>
      <c r="BF655" s="296"/>
      <c r="BG655" s="14"/>
      <c r="BH655" s="14"/>
    </row>
    <row r="656" spans="1:77" s="49" customFormat="1" ht="16" x14ac:dyDescent="0.2">
      <c r="A656" s="12"/>
      <c r="B656" s="12"/>
      <c r="F656" s="12"/>
      <c r="J656" s="290"/>
      <c r="K656" s="290"/>
      <c r="L656" s="290"/>
      <c r="M656" s="290"/>
      <c r="N656" s="290"/>
      <c r="O656" s="291"/>
      <c r="P656" s="35"/>
      <c r="Q656" s="35"/>
      <c r="R656" s="292"/>
      <c r="S656" s="292"/>
      <c r="T656" s="292"/>
      <c r="U656" s="292"/>
      <c r="V656" s="12"/>
      <c r="Y656" s="293"/>
      <c r="Z656" s="293"/>
      <c r="AA656" s="293"/>
      <c r="AB656" s="294"/>
      <c r="AC656" s="294"/>
      <c r="AD656" s="294"/>
      <c r="AE656" s="294"/>
      <c r="AF656" s="294"/>
      <c r="AG656" s="294"/>
      <c r="AH656" s="294"/>
      <c r="AM656" s="6"/>
      <c r="AN656" s="6"/>
      <c r="AO656" s="295"/>
      <c r="AP656" s="6"/>
      <c r="AQ656" s="6"/>
      <c r="AR656" s="12"/>
      <c r="AT656" s="296"/>
      <c r="AU656" s="296"/>
      <c r="AV656" s="296"/>
      <c r="AW656" s="296"/>
      <c r="AX656" s="296"/>
      <c r="AY656" s="296"/>
      <c r="AZ656" s="296"/>
      <c r="BA656" s="296"/>
      <c r="BB656" s="296"/>
      <c r="BC656" s="296"/>
      <c r="BD656" s="296"/>
      <c r="BE656" s="296"/>
      <c r="BF656" s="296"/>
      <c r="BG656" s="14"/>
      <c r="BH656" s="14"/>
      <c r="BL656" s="12"/>
      <c r="BO656" s="324"/>
      <c r="BP656" s="324"/>
      <c r="BQ656" s="324"/>
      <c r="BR656" s="325"/>
      <c r="BS656" s="325"/>
      <c r="BT656" s="325"/>
      <c r="BU656" s="325"/>
      <c r="BV656" s="325"/>
      <c r="BW656" s="325"/>
      <c r="BX656" s="325"/>
      <c r="BY656" s="325"/>
    </row>
    <row r="657" spans="1:77" s="49" customFormat="1" ht="16" x14ac:dyDescent="0.2">
      <c r="A657" s="12"/>
      <c r="B657" s="12"/>
      <c r="F657" s="12"/>
      <c r="J657" s="290"/>
      <c r="K657" s="290"/>
      <c r="L657" s="290"/>
      <c r="M657" s="290"/>
      <c r="N657" s="290"/>
      <c r="O657" s="291"/>
      <c r="P657" s="35"/>
      <c r="Q657" s="35"/>
      <c r="R657" s="292"/>
      <c r="S657" s="292"/>
      <c r="T657" s="292"/>
      <c r="U657" s="292"/>
      <c r="V657" s="12"/>
      <c r="Y657" s="293"/>
      <c r="Z657" s="293"/>
      <c r="AA657" s="293"/>
      <c r="AB657" s="294"/>
      <c r="AC657" s="294"/>
      <c r="AD657" s="294"/>
      <c r="AE657" s="294"/>
      <c r="AF657" s="294"/>
      <c r="AG657" s="294"/>
      <c r="AH657" s="294"/>
      <c r="AM657" s="6"/>
      <c r="AN657" s="6"/>
      <c r="AO657" s="295"/>
      <c r="AP657" s="6"/>
      <c r="AQ657" s="6"/>
      <c r="AR657" s="12"/>
      <c r="AT657" s="296"/>
      <c r="AU657" s="296"/>
      <c r="AV657" s="296"/>
      <c r="AW657" s="296"/>
      <c r="AX657" s="296"/>
      <c r="AY657" s="296"/>
      <c r="AZ657" s="296"/>
      <c r="BA657" s="296"/>
      <c r="BB657" s="296"/>
      <c r="BC657" s="296"/>
      <c r="BD657" s="296"/>
      <c r="BE657" s="296"/>
      <c r="BF657" s="296"/>
      <c r="BG657" s="14"/>
      <c r="BH657" s="14"/>
    </row>
    <row r="658" spans="1:77" s="49" customFormat="1" ht="16" x14ac:dyDescent="0.2">
      <c r="A658" s="12"/>
      <c r="B658" s="12"/>
      <c r="F658" s="12"/>
      <c r="J658" s="290"/>
      <c r="K658" s="290"/>
      <c r="L658" s="290"/>
      <c r="M658" s="290"/>
      <c r="N658" s="290"/>
      <c r="O658" s="291"/>
      <c r="P658" s="35"/>
      <c r="Q658" s="35"/>
      <c r="R658" s="292"/>
      <c r="S658" s="292"/>
      <c r="T658" s="292"/>
      <c r="U658" s="292"/>
      <c r="V658" s="12"/>
      <c r="Y658" s="293"/>
      <c r="Z658" s="293"/>
      <c r="AA658" s="293"/>
      <c r="AB658" s="294"/>
      <c r="AC658" s="294"/>
      <c r="AD658" s="294"/>
      <c r="AE658" s="294"/>
      <c r="AF658" s="294"/>
      <c r="AG658" s="294"/>
      <c r="AH658" s="294"/>
      <c r="AM658" s="6"/>
      <c r="AN658" s="6"/>
      <c r="AO658" s="295"/>
      <c r="AP658" s="6"/>
      <c r="AQ658" s="6"/>
      <c r="AR658" s="12"/>
      <c r="AT658" s="296"/>
      <c r="AU658" s="296"/>
      <c r="AV658" s="296"/>
      <c r="AW658" s="296"/>
      <c r="AX658" s="296"/>
      <c r="AY658" s="296"/>
      <c r="AZ658" s="296"/>
      <c r="BA658" s="296"/>
      <c r="BB658" s="296"/>
      <c r="BC658" s="296"/>
      <c r="BD658" s="296"/>
      <c r="BE658" s="296"/>
      <c r="BF658" s="296"/>
      <c r="BG658" s="14"/>
      <c r="BH658" s="14"/>
      <c r="BL658" s="12"/>
      <c r="BO658" s="324"/>
      <c r="BP658" s="324"/>
      <c r="BQ658" s="324"/>
      <c r="BR658" s="325"/>
      <c r="BS658" s="325"/>
      <c r="BT658" s="325"/>
      <c r="BU658" s="325"/>
      <c r="BV658" s="325"/>
      <c r="BW658" s="325"/>
      <c r="BX658" s="325"/>
      <c r="BY658" s="325"/>
    </row>
    <row r="659" spans="1:77" s="49" customFormat="1" ht="16" x14ac:dyDescent="0.2">
      <c r="A659" s="12"/>
      <c r="B659" s="12"/>
      <c r="F659" s="12"/>
      <c r="J659" s="290"/>
      <c r="K659" s="290"/>
      <c r="L659" s="290"/>
      <c r="M659" s="290"/>
      <c r="N659" s="290"/>
      <c r="O659" s="291"/>
      <c r="P659" s="35"/>
      <c r="Q659" s="35"/>
      <c r="R659" s="292"/>
      <c r="S659" s="292"/>
      <c r="T659" s="292"/>
      <c r="U659" s="292"/>
      <c r="V659" s="12"/>
      <c r="Y659" s="293"/>
      <c r="Z659" s="293"/>
      <c r="AA659" s="293"/>
      <c r="AB659" s="294"/>
      <c r="AC659" s="294"/>
      <c r="AD659" s="294"/>
      <c r="AE659" s="294"/>
      <c r="AF659" s="294"/>
      <c r="AG659" s="294"/>
      <c r="AH659" s="294"/>
      <c r="AM659" s="6"/>
      <c r="AN659" s="6"/>
      <c r="AO659" s="295"/>
      <c r="AP659" s="6"/>
      <c r="AQ659" s="6"/>
      <c r="AR659" s="12"/>
      <c r="AT659" s="296"/>
      <c r="AU659" s="296"/>
      <c r="AV659" s="296"/>
      <c r="AW659" s="296"/>
      <c r="AX659" s="296"/>
      <c r="AY659" s="296"/>
      <c r="AZ659" s="296"/>
      <c r="BA659" s="296"/>
      <c r="BB659" s="296"/>
      <c r="BC659" s="296"/>
      <c r="BD659" s="296"/>
      <c r="BE659" s="296"/>
      <c r="BF659" s="296"/>
      <c r="BG659" s="14"/>
      <c r="BH659" s="14"/>
    </row>
    <row r="660" spans="1:77" s="49" customFormat="1" ht="16" x14ac:dyDescent="0.2">
      <c r="A660" s="12"/>
      <c r="B660" s="12"/>
      <c r="F660" s="12"/>
      <c r="J660" s="290"/>
      <c r="K660" s="290"/>
      <c r="L660" s="290"/>
      <c r="M660" s="290"/>
      <c r="N660" s="290"/>
      <c r="O660" s="291"/>
      <c r="P660" s="35"/>
      <c r="Q660" s="35"/>
      <c r="R660" s="292"/>
      <c r="S660" s="292"/>
      <c r="T660" s="292"/>
      <c r="U660" s="292"/>
      <c r="V660" s="12"/>
      <c r="Y660" s="293"/>
      <c r="Z660" s="293"/>
      <c r="AA660" s="293"/>
      <c r="AB660" s="294"/>
      <c r="AC660" s="294"/>
      <c r="AD660" s="294"/>
      <c r="AE660" s="294"/>
      <c r="AF660" s="294"/>
      <c r="AG660" s="294"/>
      <c r="AH660" s="294"/>
      <c r="AM660" s="6"/>
      <c r="AN660" s="6"/>
      <c r="AO660" s="295"/>
      <c r="AP660" s="6"/>
      <c r="AQ660" s="6"/>
      <c r="AR660" s="12"/>
      <c r="AT660" s="296"/>
      <c r="AU660" s="296"/>
      <c r="AV660" s="296"/>
      <c r="AW660" s="296"/>
      <c r="AX660" s="296"/>
      <c r="AY660" s="296"/>
      <c r="AZ660" s="296"/>
      <c r="BA660" s="296"/>
      <c r="BB660" s="296"/>
      <c r="BC660" s="296"/>
      <c r="BD660" s="296"/>
      <c r="BE660" s="296"/>
      <c r="BF660" s="296"/>
      <c r="BG660" s="14"/>
      <c r="BH660" s="14"/>
      <c r="BL660" s="12"/>
      <c r="BO660" s="324"/>
      <c r="BP660" s="324"/>
      <c r="BQ660" s="324"/>
      <c r="BR660" s="325"/>
      <c r="BS660" s="325"/>
      <c r="BT660" s="325"/>
      <c r="BU660" s="325"/>
      <c r="BV660" s="325"/>
      <c r="BW660" s="325"/>
      <c r="BX660" s="325"/>
      <c r="BY660" s="325"/>
    </row>
    <row r="661" spans="1:77" s="49" customFormat="1" ht="16" x14ac:dyDescent="0.2">
      <c r="A661" s="12"/>
      <c r="B661" s="12"/>
      <c r="F661" s="12"/>
      <c r="J661" s="290"/>
      <c r="K661" s="290"/>
      <c r="L661" s="290"/>
      <c r="M661" s="290"/>
      <c r="N661" s="290"/>
      <c r="O661" s="291"/>
      <c r="P661" s="35"/>
      <c r="Q661" s="35"/>
      <c r="R661" s="292"/>
      <c r="S661" s="292"/>
      <c r="T661" s="292"/>
      <c r="U661" s="292"/>
      <c r="V661" s="12"/>
      <c r="Y661" s="293"/>
      <c r="Z661" s="293"/>
      <c r="AA661" s="293"/>
      <c r="AB661" s="294"/>
      <c r="AC661" s="294"/>
      <c r="AD661" s="294"/>
      <c r="AE661" s="294"/>
      <c r="AF661" s="294"/>
      <c r="AG661" s="294"/>
      <c r="AH661" s="294"/>
      <c r="AM661" s="6"/>
      <c r="AN661" s="6"/>
      <c r="AO661" s="295"/>
      <c r="AP661" s="6"/>
      <c r="AQ661" s="6"/>
      <c r="AR661" s="12"/>
      <c r="AT661" s="296"/>
      <c r="AU661" s="296"/>
      <c r="AV661" s="296"/>
      <c r="AW661" s="296"/>
      <c r="AX661" s="296"/>
      <c r="AY661" s="296"/>
      <c r="AZ661" s="296"/>
      <c r="BA661" s="296"/>
      <c r="BB661" s="296"/>
      <c r="BC661" s="296"/>
      <c r="BD661" s="296"/>
      <c r="BE661" s="296"/>
      <c r="BF661" s="296"/>
      <c r="BG661" s="14"/>
      <c r="BH661" s="14"/>
    </row>
    <row r="662" spans="1:77" s="49" customFormat="1" ht="16" x14ac:dyDescent="0.2">
      <c r="A662" s="12"/>
      <c r="B662" s="12"/>
      <c r="F662" s="12"/>
      <c r="J662" s="290"/>
      <c r="K662" s="290"/>
      <c r="L662" s="290"/>
      <c r="M662" s="290"/>
      <c r="N662" s="290"/>
      <c r="O662" s="291"/>
      <c r="P662" s="35"/>
      <c r="Q662" s="35"/>
      <c r="R662" s="292"/>
      <c r="S662" s="292"/>
      <c r="T662" s="292"/>
      <c r="U662" s="292"/>
      <c r="V662" s="12"/>
      <c r="Y662" s="293"/>
      <c r="Z662" s="293"/>
      <c r="AA662" s="293"/>
      <c r="AB662" s="294"/>
      <c r="AC662" s="294"/>
      <c r="AD662" s="294"/>
      <c r="AE662" s="294"/>
      <c r="AF662" s="294"/>
      <c r="AG662" s="294"/>
      <c r="AH662" s="294"/>
      <c r="AM662" s="6"/>
      <c r="AN662" s="6"/>
      <c r="AO662" s="295"/>
      <c r="AP662" s="6"/>
      <c r="AQ662" s="6"/>
      <c r="AR662" s="12"/>
      <c r="AT662" s="296"/>
      <c r="AU662" s="296"/>
      <c r="AV662" s="296"/>
      <c r="AW662" s="296"/>
      <c r="AX662" s="296"/>
      <c r="AY662" s="296"/>
      <c r="AZ662" s="296"/>
      <c r="BA662" s="296"/>
      <c r="BB662" s="296"/>
      <c r="BC662" s="296"/>
      <c r="BD662" s="296"/>
      <c r="BE662" s="296"/>
      <c r="BF662" s="296"/>
      <c r="BG662" s="14"/>
      <c r="BH662" s="14"/>
      <c r="BL662" s="12"/>
      <c r="BO662" s="324"/>
      <c r="BP662" s="324"/>
      <c r="BQ662" s="324"/>
      <c r="BR662" s="325"/>
      <c r="BS662" s="325"/>
      <c r="BT662" s="325"/>
      <c r="BU662" s="325"/>
      <c r="BV662" s="325"/>
      <c r="BW662" s="325"/>
      <c r="BX662" s="325"/>
      <c r="BY662" s="325"/>
    </row>
    <row r="663" spans="1:77" s="49" customFormat="1" ht="16" x14ac:dyDescent="0.2">
      <c r="A663" s="12"/>
      <c r="B663" s="12"/>
      <c r="F663" s="12"/>
      <c r="J663" s="290"/>
      <c r="K663" s="290"/>
      <c r="L663" s="290"/>
      <c r="M663" s="290"/>
      <c r="N663" s="290"/>
      <c r="O663" s="291"/>
      <c r="P663" s="35"/>
      <c r="Q663" s="35"/>
      <c r="R663" s="292"/>
      <c r="S663" s="292"/>
      <c r="T663" s="292"/>
      <c r="U663" s="292"/>
      <c r="V663" s="12"/>
      <c r="Y663" s="293"/>
      <c r="Z663" s="293"/>
      <c r="AA663" s="293"/>
      <c r="AB663" s="294"/>
      <c r="AC663" s="294"/>
      <c r="AD663" s="294"/>
      <c r="AE663" s="294"/>
      <c r="AF663" s="294"/>
      <c r="AG663" s="294"/>
      <c r="AH663" s="294"/>
      <c r="AM663" s="6"/>
      <c r="AN663" s="6"/>
      <c r="AO663" s="295"/>
      <c r="AP663" s="6"/>
      <c r="AQ663" s="6"/>
      <c r="AR663" s="12"/>
      <c r="AT663" s="296"/>
      <c r="AU663" s="296"/>
      <c r="AV663" s="296"/>
      <c r="AW663" s="296"/>
      <c r="AX663" s="296"/>
      <c r="AY663" s="296"/>
      <c r="AZ663" s="296"/>
      <c r="BA663" s="296"/>
      <c r="BB663" s="296"/>
      <c r="BC663" s="296"/>
      <c r="BD663" s="296"/>
      <c r="BE663" s="296"/>
      <c r="BF663" s="296"/>
      <c r="BG663" s="14"/>
      <c r="BH663" s="14"/>
    </row>
    <row r="664" spans="1:77" s="49" customFormat="1" ht="16" x14ac:dyDescent="0.2">
      <c r="A664" s="12"/>
      <c r="B664" s="12"/>
      <c r="F664" s="12"/>
      <c r="J664" s="290"/>
      <c r="K664" s="290"/>
      <c r="L664" s="290"/>
      <c r="M664" s="290"/>
      <c r="N664" s="290"/>
      <c r="O664" s="291"/>
      <c r="P664" s="35"/>
      <c r="Q664" s="35"/>
      <c r="R664" s="292"/>
      <c r="S664" s="292"/>
      <c r="T664" s="292"/>
      <c r="U664" s="292"/>
      <c r="V664" s="12"/>
      <c r="Y664" s="293"/>
      <c r="Z664" s="293"/>
      <c r="AA664" s="293"/>
      <c r="AB664" s="294"/>
      <c r="AC664" s="294"/>
      <c r="AD664" s="294"/>
      <c r="AE664" s="294"/>
      <c r="AF664" s="294"/>
      <c r="AG664" s="294"/>
      <c r="AH664" s="294"/>
      <c r="AM664" s="6"/>
      <c r="AN664" s="6"/>
      <c r="AO664" s="295"/>
      <c r="AP664" s="6"/>
      <c r="AQ664" s="6"/>
      <c r="AR664" s="12"/>
      <c r="AT664" s="296"/>
      <c r="AU664" s="296"/>
      <c r="AV664" s="296"/>
      <c r="AW664" s="296"/>
      <c r="AX664" s="296"/>
      <c r="AY664" s="296"/>
      <c r="AZ664" s="296"/>
      <c r="BA664" s="296"/>
      <c r="BB664" s="296"/>
      <c r="BC664" s="296"/>
      <c r="BD664" s="296"/>
      <c r="BE664" s="296"/>
      <c r="BF664" s="296"/>
      <c r="BG664" s="14"/>
      <c r="BH664" s="14"/>
      <c r="BL664" s="12"/>
      <c r="BO664" s="324"/>
      <c r="BP664" s="324"/>
      <c r="BQ664" s="324"/>
      <c r="BR664" s="325"/>
      <c r="BS664" s="325"/>
      <c r="BT664" s="325"/>
      <c r="BU664" s="325"/>
      <c r="BV664" s="325"/>
      <c r="BW664" s="325"/>
      <c r="BX664" s="325"/>
      <c r="BY664" s="325"/>
    </row>
    <row r="665" spans="1:77" s="49" customFormat="1" ht="16" x14ac:dyDescent="0.2">
      <c r="A665" s="12"/>
      <c r="B665" s="12"/>
      <c r="F665" s="12"/>
      <c r="J665" s="290"/>
      <c r="K665" s="290"/>
      <c r="L665" s="290"/>
      <c r="M665" s="290"/>
      <c r="N665" s="290"/>
      <c r="O665" s="291"/>
      <c r="P665" s="35"/>
      <c r="Q665" s="35"/>
      <c r="R665" s="292"/>
      <c r="S665" s="292"/>
      <c r="T665" s="292"/>
      <c r="U665" s="292"/>
      <c r="V665" s="12"/>
      <c r="Y665" s="293"/>
      <c r="Z665" s="293"/>
      <c r="AA665" s="293"/>
      <c r="AB665" s="294"/>
      <c r="AC665" s="294"/>
      <c r="AD665" s="294"/>
      <c r="AE665" s="294"/>
      <c r="AF665" s="294"/>
      <c r="AG665" s="294"/>
      <c r="AH665" s="294"/>
      <c r="AM665" s="6"/>
      <c r="AN665" s="6"/>
      <c r="AO665" s="295"/>
      <c r="AP665" s="6"/>
      <c r="AQ665" s="6"/>
      <c r="AR665" s="12"/>
      <c r="AT665" s="296"/>
      <c r="AU665" s="296"/>
      <c r="AV665" s="296"/>
      <c r="AW665" s="296"/>
      <c r="AX665" s="296"/>
      <c r="AY665" s="296"/>
      <c r="AZ665" s="296"/>
      <c r="BA665" s="296"/>
      <c r="BB665" s="296"/>
      <c r="BC665" s="296"/>
      <c r="BD665" s="296"/>
      <c r="BE665" s="296"/>
      <c r="BF665" s="296"/>
      <c r="BG665" s="14"/>
      <c r="BH665" s="14"/>
    </row>
    <row r="666" spans="1:77" s="49" customFormat="1" ht="16" x14ac:dyDescent="0.2">
      <c r="A666" s="12"/>
      <c r="B666" s="12"/>
      <c r="F666" s="12"/>
      <c r="J666" s="290"/>
      <c r="K666" s="290"/>
      <c r="L666" s="290"/>
      <c r="M666" s="290"/>
      <c r="N666" s="290"/>
      <c r="O666" s="291"/>
      <c r="P666" s="35"/>
      <c r="Q666" s="35"/>
      <c r="R666" s="292"/>
      <c r="S666" s="292"/>
      <c r="T666" s="292"/>
      <c r="U666" s="292"/>
      <c r="V666" s="12"/>
      <c r="Y666" s="293"/>
      <c r="Z666" s="293"/>
      <c r="AA666" s="293"/>
      <c r="AB666" s="294"/>
      <c r="AC666" s="294"/>
      <c r="AD666" s="294"/>
      <c r="AE666" s="294"/>
      <c r="AF666" s="294"/>
      <c r="AG666" s="294"/>
      <c r="AH666" s="294"/>
      <c r="AM666" s="6"/>
      <c r="AN666" s="6"/>
      <c r="AO666" s="295"/>
      <c r="AP666" s="6"/>
      <c r="AQ666" s="6"/>
      <c r="AR666" s="12"/>
      <c r="AT666" s="296"/>
      <c r="AU666" s="296"/>
      <c r="AV666" s="296"/>
      <c r="AW666" s="296"/>
      <c r="AX666" s="296"/>
      <c r="AY666" s="296"/>
      <c r="AZ666" s="296"/>
      <c r="BA666" s="296"/>
      <c r="BB666" s="296"/>
      <c r="BC666" s="296"/>
      <c r="BD666" s="296"/>
      <c r="BE666" s="296"/>
      <c r="BF666" s="296"/>
      <c r="BG666" s="14"/>
      <c r="BH666" s="14"/>
      <c r="BL666" s="12"/>
      <c r="BO666" s="324"/>
      <c r="BP666" s="324"/>
      <c r="BQ666" s="324"/>
      <c r="BR666" s="325"/>
      <c r="BS666" s="325"/>
      <c r="BT666" s="325"/>
      <c r="BU666" s="325"/>
      <c r="BV666" s="325"/>
      <c r="BW666" s="325"/>
      <c r="BX666" s="325"/>
      <c r="BY666" s="325"/>
    </row>
    <row r="667" spans="1:77" s="49" customFormat="1" ht="16" x14ac:dyDescent="0.2">
      <c r="A667" s="12"/>
      <c r="B667" s="12"/>
      <c r="F667" s="12"/>
      <c r="J667" s="290"/>
      <c r="K667" s="290"/>
      <c r="L667" s="290"/>
      <c r="M667" s="290"/>
      <c r="N667" s="290"/>
      <c r="O667" s="291"/>
      <c r="P667" s="35"/>
      <c r="Q667" s="35"/>
      <c r="R667" s="292"/>
      <c r="S667" s="292"/>
      <c r="T667" s="292"/>
      <c r="U667" s="292"/>
      <c r="V667" s="12"/>
      <c r="Y667" s="293"/>
      <c r="Z667" s="293"/>
      <c r="AA667" s="293"/>
      <c r="AB667" s="294"/>
      <c r="AC667" s="294"/>
      <c r="AD667" s="294"/>
      <c r="AE667" s="294"/>
      <c r="AF667" s="294"/>
      <c r="AG667" s="294"/>
      <c r="AH667" s="294"/>
      <c r="AM667" s="6"/>
      <c r="AN667" s="6"/>
      <c r="AO667" s="295"/>
      <c r="AP667" s="6"/>
      <c r="AQ667" s="6"/>
      <c r="AR667" s="12"/>
      <c r="AT667" s="296"/>
      <c r="AU667" s="296"/>
      <c r="AV667" s="296"/>
      <c r="AW667" s="296"/>
      <c r="AX667" s="296"/>
      <c r="AY667" s="296"/>
      <c r="AZ667" s="296"/>
      <c r="BA667" s="296"/>
      <c r="BB667" s="296"/>
      <c r="BC667" s="296"/>
      <c r="BD667" s="296"/>
      <c r="BE667" s="296"/>
      <c r="BF667" s="296"/>
      <c r="BG667" s="14"/>
      <c r="BH667" s="14"/>
    </row>
    <row r="668" spans="1:77" s="49" customFormat="1" ht="16" x14ac:dyDescent="0.2">
      <c r="A668" s="12"/>
      <c r="B668" s="12"/>
      <c r="F668" s="12"/>
      <c r="J668" s="290"/>
      <c r="K668" s="290"/>
      <c r="L668" s="290"/>
      <c r="M668" s="290"/>
      <c r="N668" s="290"/>
      <c r="O668" s="291"/>
      <c r="P668" s="35"/>
      <c r="Q668" s="35"/>
      <c r="R668" s="292"/>
      <c r="S668" s="292"/>
      <c r="T668" s="292"/>
      <c r="U668" s="292"/>
      <c r="V668" s="12"/>
      <c r="Y668" s="293"/>
      <c r="Z668" s="293"/>
      <c r="AA668" s="293"/>
      <c r="AB668" s="294"/>
      <c r="AC668" s="294"/>
      <c r="AD668" s="294"/>
      <c r="AE668" s="294"/>
      <c r="AF668" s="294"/>
      <c r="AG668" s="294"/>
      <c r="AH668" s="294"/>
      <c r="AM668" s="6"/>
      <c r="AN668" s="6"/>
      <c r="AO668" s="295"/>
      <c r="AP668" s="6"/>
      <c r="AQ668" s="6"/>
      <c r="AR668" s="12"/>
      <c r="AT668" s="296"/>
      <c r="AU668" s="296"/>
      <c r="AV668" s="296"/>
      <c r="AW668" s="296"/>
      <c r="AX668" s="296"/>
      <c r="AY668" s="296"/>
      <c r="AZ668" s="296"/>
      <c r="BA668" s="296"/>
      <c r="BB668" s="296"/>
      <c r="BC668" s="296"/>
      <c r="BD668" s="296"/>
      <c r="BE668" s="296"/>
      <c r="BF668" s="296"/>
      <c r="BG668" s="14"/>
      <c r="BH668" s="14"/>
      <c r="BL668" s="12"/>
      <c r="BO668" s="324"/>
      <c r="BP668" s="324"/>
      <c r="BQ668" s="324"/>
      <c r="BR668" s="325"/>
      <c r="BS668" s="325"/>
      <c r="BT668" s="325"/>
      <c r="BU668" s="325"/>
      <c r="BV668" s="325"/>
      <c r="BW668" s="325"/>
      <c r="BX668" s="325"/>
      <c r="BY668" s="325"/>
    </row>
    <row r="669" spans="1:77" s="49" customFormat="1" ht="16" x14ac:dyDescent="0.2">
      <c r="A669" s="12"/>
      <c r="B669" s="12"/>
      <c r="F669" s="12"/>
      <c r="J669" s="290"/>
      <c r="K669" s="290"/>
      <c r="L669" s="290"/>
      <c r="M669" s="290"/>
      <c r="N669" s="290"/>
      <c r="O669" s="291"/>
      <c r="P669" s="35"/>
      <c r="Q669" s="35"/>
      <c r="R669" s="292"/>
      <c r="S669" s="292"/>
      <c r="T669" s="292"/>
      <c r="U669" s="292"/>
      <c r="V669" s="12"/>
      <c r="Y669" s="293"/>
      <c r="Z669" s="293"/>
      <c r="AA669" s="293"/>
      <c r="AB669" s="294"/>
      <c r="AC669" s="294"/>
      <c r="AD669" s="294"/>
      <c r="AE669" s="294"/>
      <c r="AF669" s="294"/>
      <c r="AG669" s="294"/>
      <c r="AH669" s="294"/>
      <c r="AM669" s="6"/>
      <c r="AN669" s="6"/>
      <c r="AO669" s="295"/>
      <c r="AP669" s="6"/>
      <c r="AQ669" s="6"/>
      <c r="AR669" s="12"/>
      <c r="AT669" s="296"/>
      <c r="AU669" s="296"/>
      <c r="AV669" s="296"/>
      <c r="AW669" s="296"/>
      <c r="AX669" s="296"/>
      <c r="AY669" s="296"/>
      <c r="AZ669" s="296"/>
      <c r="BA669" s="296"/>
      <c r="BB669" s="296"/>
      <c r="BC669" s="296"/>
      <c r="BD669" s="296"/>
      <c r="BE669" s="296"/>
      <c r="BF669" s="296"/>
      <c r="BG669" s="14"/>
      <c r="BH669" s="14"/>
    </row>
    <row r="670" spans="1:77" s="49" customFormat="1" ht="16" x14ac:dyDescent="0.2">
      <c r="A670" s="12"/>
      <c r="B670" s="12"/>
      <c r="F670" s="12"/>
      <c r="J670" s="290"/>
      <c r="K670" s="290"/>
      <c r="L670" s="290"/>
      <c r="M670" s="290"/>
      <c r="N670" s="290"/>
      <c r="O670" s="291"/>
      <c r="P670" s="35"/>
      <c r="Q670" s="35"/>
      <c r="R670" s="292"/>
      <c r="S670" s="292"/>
      <c r="T670" s="292"/>
      <c r="U670" s="292"/>
      <c r="V670" s="12"/>
      <c r="Y670" s="293"/>
      <c r="Z670" s="293"/>
      <c r="AA670" s="293"/>
      <c r="AB670" s="294"/>
      <c r="AC670" s="294"/>
      <c r="AD670" s="294"/>
      <c r="AE670" s="294"/>
      <c r="AF670" s="294"/>
      <c r="AG670" s="294"/>
      <c r="AH670" s="294"/>
      <c r="AM670" s="6"/>
      <c r="AN670" s="6"/>
      <c r="AO670" s="295"/>
      <c r="AP670" s="6"/>
      <c r="AQ670" s="6"/>
      <c r="AR670" s="12"/>
      <c r="AT670" s="296"/>
      <c r="AU670" s="296"/>
      <c r="AV670" s="296"/>
      <c r="AW670" s="296"/>
      <c r="AX670" s="296"/>
      <c r="AY670" s="296"/>
      <c r="AZ670" s="296"/>
      <c r="BA670" s="296"/>
      <c r="BB670" s="296"/>
      <c r="BC670" s="296"/>
      <c r="BD670" s="296"/>
      <c r="BE670" s="296"/>
      <c r="BF670" s="296"/>
      <c r="BG670" s="14"/>
      <c r="BH670" s="14"/>
      <c r="BL670" s="12"/>
      <c r="BO670" s="324"/>
      <c r="BP670" s="324"/>
      <c r="BQ670" s="324"/>
      <c r="BR670" s="325"/>
      <c r="BS670" s="325"/>
      <c r="BT670" s="325"/>
      <c r="BU670" s="325"/>
      <c r="BV670" s="325"/>
      <c r="BW670" s="325"/>
      <c r="BX670" s="325"/>
      <c r="BY670" s="325"/>
    </row>
    <row r="671" spans="1:77" s="49" customFormat="1" ht="16" x14ac:dyDescent="0.2">
      <c r="A671" s="12"/>
      <c r="B671" s="12"/>
      <c r="F671" s="12"/>
      <c r="J671" s="290"/>
      <c r="K671" s="290"/>
      <c r="L671" s="290"/>
      <c r="M671" s="290"/>
      <c r="N671" s="290"/>
      <c r="O671" s="291"/>
      <c r="P671" s="35"/>
      <c r="Q671" s="35"/>
      <c r="R671" s="292"/>
      <c r="S671" s="292"/>
      <c r="T671" s="292"/>
      <c r="U671" s="292"/>
      <c r="V671" s="12"/>
      <c r="Y671" s="293"/>
      <c r="Z671" s="293"/>
      <c r="AA671" s="293"/>
      <c r="AB671" s="294"/>
      <c r="AC671" s="294"/>
      <c r="AD671" s="294"/>
      <c r="AE671" s="294"/>
      <c r="AF671" s="294"/>
      <c r="AG671" s="294"/>
      <c r="AH671" s="294"/>
      <c r="AM671" s="6"/>
      <c r="AN671" s="6"/>
      <c r="AO671" s="295"/>
      <c r="AP671" s="6"/>
      <c r="AQ671" s="6"/>
      <c r="AR671" s="12"/>
      <c r="AT671" s="296"/>
      <c r="AU671" s="296"/>
      <c r="AV671" s="296"/>
      <c r="AW671" s="296"/>
      <c r="AX671" s="296"/>
      <c r="AY671" s="296"/>
      <c r="AZ671" s="296"/>
      <c r="BA671" s="296"/>
      <c r="BB671" s="296"/>
      <c r="BC671" s="296"/>
      <c r="BD671" s="296"/>
      <c r="BE671" s="296"/>
      <c r="BF671" s="296"/>
      <c r="BG671" s="14"/>
      <c r="BH671" s="14"/>
    </row>
    <row r="672" spans="1:77" s="49" customFormat="1" ht="16" x14ac:dyDescent="0.2">
      <c r="A672" s="12"/>
      <c r="B672" s="12"/>
      <c r="F672" s="12"/>
      <c r="J672" s="290"/>
      <c r="K672" s="290"/>
      <c r="L672" s="290"/>
      <c r="M672" s="290"/>
      <c r="N672" s="290"/>
      <c r="O672" s="291"/>
      <c r="P672" s="35"/>
      <c r="Q672" s="35"/>
      <c r="R672" s="292"/>
      <c r="S672" s="292"/>
      <c r="T672" s="292"/>
      <c r="U672" s="292"/>
      <c r="V672" s="12"/>
      <c r="Y672" s="293"/>
      <c r="Z672" s="293"/>
      <c r="AA672" s="293"/>
      <c r="AB672" s="294"/>
      <c r="AC672" s="294"/>
      <c r="AD672" s="294"/>
      <c r="AE672" s="294"/>
      <c r="AF672" s="294"/>
      <c r="AG672" s="294"/>
      <c r="AH672" s="294"/>
      <c r="AM672" s="6"/>
      <c r="AN672" s="6"/>
      <c r="AO672" s="295"/>
      <c r="AP672" s="6"/>
      <c r="AQ672" s="6"/>
      <c r="AR672" s="12"/>
      <c r="AT672" s="296"/>
      <c r="AU672" s="296"/>
      <c r="AV672" s="296"/>
      <c r="AW672" s="296"/>
      <c r="AX672" s="296"/>
      <c r="AY672" s="296"/>
      <c r="AZ672" s="296"/>
      <c r="BA672" s="296"/>
      <c r="BB672" s="296"/>
      <c r="BC672" s="296"/>
      <c r="BD672" s="296"/>
      <c r="BE672" s="296"/>
      <c r="BF672" s="296"/>
      <c r="BG672" s="14"/>
      <c r="BH672" s="14"/>
      <c r="BL672" s="12"/>
      <c r="BO672" s="324"/>
      <c r="BP672" s="324"/>
      <c r="BQ672" s="324"/>
      <c r="BR672" s="325"/>
      <c r="BS672" s="325"/>
      <c r="BT672" s="325"/>
      <c r="BU672" s="325"/>
      <c r="BV672" s="325"/>
      <c r="BW672" s="325"/>
      <c r="BX672" s="325"/>
      <c r="BY672" s="325"/>
    </row>
    <row r="673" spans="1:77" s="49" customFormat="1" ht="16" x14ac:dyDescent="0.2">
      <c r="A673" s="12"/>
      <c r="B673" s="12"/>
      <c r="F673" s="12"/>
      <c r="J673" s="290"/>
      <c r="K673" s="290"/>
      <c r="L673" s="290"/>
      <c r="M673" s="290"/>
      <c r="N673" s="290"/>
      <c r="O673" s="291"/>
      <c r="P673" s="35"/>
      <c r="Q673" s="35"/>
      <c r="R673" s="292"/>
      <c r="S673" s="292"/>
      <c r="T673" s="292"/>
      <c r="U673" s="292"/>
      <c r="V673" s="12"/>
      <c r="Y673" s="293"/>
      <c r="Z673" s="293"/>
      <c r="AA673" s="293"/>
      <c r="AB673" s="294"/>
      <c r="AC673" s="294"/>
      <c r="AD673" s="294"/>
      <c r="AE673" s="294"/>
      <c r="AF673" s="294"/>
      <c r="AG673" s="294"/>
      <c r="AH673" s="294"/>
      <c r="AM673" s="6"/>
      <c r="AN673" s="6"/>
      <c r="AO673" s="295"/>
      <c r="AP673" s="6"/>
      <c r="AQ673" s="6"/>
      <c r="AR673" s="12"/>
      <c r="AT673" s="296"/>
      <c r="AU673" s="296"/>
      <c r="AV673" s="296"/>
      <c r="AW673" s="296"/>
      <c r="AX673" s="296"/>
      <c r="AY673" s="296"/>
      <c r="AZ673" s="296"/>
      <c r="BA673" s="296"/>
      <c r="BB673" s="296"/>
      <c r="BC673" s="296"/>
      <c r="BD673" s="296"/>
      <c r="BE673" s="296"/>
      <c r="BF673" s="296"/>
      <c r="BG673" s="14"/>
      <c r="BH673" s="14"/>
    </row>
    <row r="674" spans="1:77" s="49" customFormat="1" ht="16" x14ac:dyDescent="0.2">
      <c r="A674" s="12"/>
      <c r="B674" s="12"/>
      <c r="F674" s="12"/>
      <c r="J674" s="290"/>
      <c r="K674" s="290"/>
      <c r="L674" s="290"/>
      <c r="M674" s="290"/>
      <c r="N674" s="290"/>
      <c r="O674" s="291"/>
      <c r="P674" s="35"/>
      <c r="Q674" s="35"/>
      <c r="R674" s="292"/>
      <c r="S674" s="292"/>
      <c r="T674" s="292"/>
      <c r="U674" s="292"/>
      <c r="V674" s="12"/>
      <c r="Y674" s="293"/>
      <c r="Z674" s="293"/>
      <c r="AA674" s="293"/>
      <c r="AB674" s="294"/>
      <c r="AC674" s="294"/>
      <c r="AD674" s="294"/>
      <c r="AE674" s="294"/>
      <c r="AF674" s="294"/>
      <c r="AG674" s="294"/>
      <c r="AH674" s="294"/>
      <c r="AM674" s="6"/>
      <c r="AN674" s="6"/>
      <c r="AO674" s="295"/>
      <c r="AP674" s="6"/>
      <c r="AQ674" s="6"/>
      <c r="AR674" s="12"/>
      <c r="AT674" s="296"/>
      <c r="AU674" s="296"/>
      <c r="AV674" s="296"/>
      <c r="AW674" s="296"/>
      <c r="AX674" s="296"/>
      <c r="AY674" s="296"/>
      <c r="AZ674" s="296"/>
      <c r="BA674" s="296"/>
      <c r="BB674" s="296"/>
      <c r="BC674" s="296"/>
      <c r="BD674" s="296"/>
      <c r="BE674" s="296"/>
      <c r="BF674" s="296"/>
      <c r="BG674" s="14"/>
      <c r="BH674" s="14"/>
      <c r="BL674" s="12"/>
      <c r="BO674" s="324"/>
      <c r="BP674" s="324"/>
      <c r="BQ674" s="324"/>
      <c r="BR674" s="325"/>
      <c r="BS674" s="325"/>
      <c r="BT674" s="325"/>
      <c r="BU674" s="325"/>
      <c r="BV674" s="325"/>
      <c r="BW674" s="325"/>
      <c r="BX674" s="325"/>
      <c r="BY674" s="325"/>
    </row>
    <row r="675" spans="1:77" s="49" customFormat="1" ht="16" x14ac:dyDescent="0.2">
      <c r="A675" s="12"/>
      <c r="B675" s="12"/>
      <c r="F675" s="12"/>
      <c r="J675" s="290"/>
      <c r="K675" s="290"/>
      <c r="L675" s="290"/>
      <c r="M675" s="290"/>
      <c r="N675" s="290"/>
      <c r="O675" s="291"/>
      <c r="P675" s="35"/>
      <c r="Q675" s="35"/>
      <c r="R675" s="292"/>
      <c r="S675" s="292"/>
      <c r="T675" s="292"/>
      <c r="U675" s="292"/>
      <c r="V675" s="12"/>
      <c r="Y675" s="293"/>
      <c r="Z675" s="293"/>
      <c r="AA675" s="293"/>
      <c r="AB675" s="294"/>
      <c r="AC675" s="294"/>
      <c r="AD675" s="294"/>
      <c r="AE675" s="294"/>
      <c r="AF675" s="294"/>
      <c r="AG675" s="294"/>
      <c r="AH675" s="294"/>
      <c r="AM675" s="6"/>
      <c r="AN675" s="6"/>
      <c r="AO675" s="295"/>
      <c r="AP675" s="6"/>
      <c r="AQ675" s="6"/>
      <c r="AR675" s="12"/>
      <c r="AT675" s="296"/>
      <c r="AU675" s="296"/>
      <c r="AV675" s="296"/>
      <c r="AW675" s="296"/>
      <c r="AX675" s="296"/>
      <c r="AY675" s="296"/>
      <c r="AZ675" s="296"/>
      <c r="BA675" s="296"/>
      <c r="BB675" s="296"/>
      <c r="BC675" s="296"/>
      <c r="BD675" s="296"/>
      <c r="BE675" s="296"/>
      <c r="BF675" s="296"/>
      <c r="BG675" s="14"/>
      <c r="BH675" s="14"/>
    </row>
    <row r="676" spans="1:77" s="49" customFormat="1" ht="16" x14ac:dyDescent="0.2">
      <c r="A676" s="12"/>
      <c r="B676" s="12"/>
      <c r="F676" s="12"/>
      <c r="J676" s="290"/>
      <c r="K676" s="290"/>
      <c r="L676" s="290"/>
      <c r="M676" s="290"/>
      <c r="N676" s="290"/>
      <c r="O676" s="291"/>
      <c r="P676" s="35"/>
      <c r="Q676" s="35"/>
      <c r="R676" s="292"/>
      <c r="S676" s="292"/>
      <c r="T676" s="292"/>
      <c r="U676" s="292"/>
      <c r="V676" s="12"/>
      <c r="Y676" s="293"/>
      <c r="Z676" s="293"/>
      <c r="AA676" s="293"/>
      <c r="AB676" s="294"/>
      <c r="AC676" s="294"/>
      <c r="AD676" s="294"/>
      <c r="AE676" s="294"/>
      <c r="AF676" s="294"/>
      <c r="AG676" s="294"/>
      <c r="AH676" s="294"/>
      <c r="AM676" s="6"/>
      <c r="AN676" s="6"/>
      <c r="AO676" s="295"/>
      <c r="AP676" s="6"/>
      <c r="AQ676" s="6"/>
      <c r="AR676" s="12"/>
      <c r="AT676" s="296"/>
      <c r="AU676" s="296"/>
      <c r="AV676" s="296"/>
      <c r="AW676" s="296"/>
      <c r="AX676" s="296"/>
      <c r="AY676" s="296"/>
      <c r="AZ676" s="296"/>
      <c r="BA676" s="296"/>
      <c r="BB676" s="296"/>
      <c r="BC676" s="296"/>
      <c r="BD676" s="296"/>
      <c r="BE676" s="296"/>
      <c r="BF676" s="296"/>
      <c r="BG676" s="14"/>
      <c r="BH676" s="14"/>
      <c r="BL676" s="12"/>
      <c r="BO676" s="324"/>
      <c r="BP676" s="324"/>
      <c r="BQ676" s="324"/>
      <c r="BR676" s="325"/>
      <c r="BS676" s="325"/>
      <c r="BT676" s="325"/>
      <c r="BU676" s="325"/>
      <c r="BV676" s="325"/>
      <c r="BW676" s="325"/>
      <c r="BX676" s="325"/>
      <c r="BY676" s="325"/>
    </row>
    <row r="677" spans="1:77" s="49" customFormat="1" ht="16" x14ac:dyDescent="0.2">
      <c r="A677" s="12"/>
      <c r="B677" s="12"/>
      <c r="F677" s="12"/>
      <c r="J677" s="290"/>
      <c r="K677" s="290"/>
      <c r="L677" s="290"/>
      <c r="M677" s="290"/>
      <c r="N677" s="290"/>
      <c r="O677" s="291"/>
      <c r="P677" s="35"/>
      <c r="Q677" s="35"/>
      <c r="R677" s="292"/>
      <c r="S677" s="292"/>
      <c r="T677" s="292"/>
      <c r="U677" s="292"/>
      <c r="V677" s="12"/>
      <c r="Y677" s="293"/>
      <c r="Z677" s="293"/>
      <c r="AA677" s="293"/>
      <c r="AB677" s="294"/>
      <c r="AC677" s="294"/>
      <c r="AD677" s="294"/>
      <c r="AE677" s="294"/>
      <c r="AF677" s="294"/>
      <c r="AG677" s="294"/>
      <c r="AH677" s="294"/>
      <c r="AM677" s="6"/>
      <c r="AN677" s="6"/>
      <c r="AO677" s="295"/>
      <c r="AP677" s="6"/>
      <c r="AQ677" s="6"/>
      <c r="AR677" s="12"/>
      <c r="AT677" s="296"/>
      <c r="AU677" s="296"/>
      <c r="AV677" s="296"/>
      <c r="AW677" s="296"/>
      <c r="AX677" s="296"/>
      <c r="AY677" s="296"/>
      <c r="AZ677" s="296"/>
      <c r="BA677" s="296"/>
      <c r="BB677" s="296"/>
      <c r="BC677" s="296"/>
      <c r="BD677" s="296"/>
      <c r="BE677" s="296"/>
      <c r="BF677" s="296"/>
      <c r="BG677" s="14"/>
      <c r="BH677" s="14"/>
    </row>
    <row r="678" spans="1:77" s="49" customFormat="1" ht="16" x14ac:dyDescent="0.2">
      <c r="A678" s="12"/>
      <c r="B678" s="12"/>
      <c r="F678" s="12"/>
      <c r="J678" s="290"/>
      <c r="K678" s="290"/>
      <c r="L678" s="290"/>
      <c r="M678" s="290"/>
      <c r="N678" s="290"/>
      <c r="O678" s="291"/>
      <c r="P678" s="35"/>
      <c r="Q678" s="35"/>
      <c r="R678" s="292"/>
      <c r="S678" s="292"/>
      <c r="T678" s="292"/>
      <c r="U678" s="292"/>
      <c r="V678" s="12"/>
      <c r="Y678" s="293"/>
      <c r="Z678" s="293"/>
      <c r="AA678" s="293"/>
      <c r="AB678" s="294"/>
      <c r="AC678" s="294"/>
      <c r="AD678" s="294"/>
      <c r="AE678" s="294"/>
      <c r="AF678" s="294"/>
      <c r="AG678" s="294"/>
      <c r="AH678" s="294"/>
      <c r="AM678" s="6"/>
      <c r="AN678" s="6"/>
      <c r="AO678" s="295"/>
      <c r="AP678" s="6"/>
      <c r="AQ678" s="6"/>
      <c r="AR678" s="12"/>
      <c r="AT678" s="296"/>
      <c r="AU678" s="296"/>
      <c r="AV678" s="296"/>
      <c r="AW678" s="296"/>
      <c r="AX678" s="296"/>
      <c r="AY678" s="296"/>
      <c r="AZ678" s="296"/>
      <c r="BA678" s="296"/>
      <c r="BB678" s="296"/>
      <c r="BC678" s="296"/>
      <c r="BD678" s="296"/>
      <c r="BE678" s="296"/>
      <c r="BF678" s="296"/>
      <c r="BG678" s="14"/>
      <c r="BH678" s="14"/>
      <c r="BL678" s="12"/>
      <c r="BO678" s="324"/>
      <c r="BP678" s="324"/>
      <c r="BQ678" s="324"/>
      <c r="BR678" s="325"/>
      <c r="BS678" s="325"/>
      <c r="BT678" s="325"/>
      <c r="BU678" s="325"/>
      <c r="BV678" s="325"/>
      <c r="BW678" s="325"/>
      <c r="BX678" s="325"/>
      <c r="BY678" s="325"/>
    </row>
    <row r="679" spans="1:77" s="49" customFormat="1" ht="16" x14ac:dyDescent="0.2">
      <c r="A679" s="12"/>
      <c r="B679" s="12"/>
      <c r="F679" s="12"/>
      <c r="J679" s="290"/>
      <c r="K679" s="290"/>
      <c r="L679" s="290"/>
      <c r="M679" s="290"/>
      <c r="N679" s="290"/>
      <c r="O679" s="291"/>
      <c r="P679" s="35"/>
      <c r="Q679" s="35"/>
      <c r="R679" s="292"/>
      <c r="S679" s="292"/>
      <c r="T679" s="292"/>
      <c r="U679" s="292"/>
      <c r="V679" s="12"/>
      <c r="Y679" s="293"/>
      <c r="Z679" s="293"/>
      <c r="AA679" s="293"/>
      <c r="AB679" s="294"/>
      <c r="AC679" s="294"/>
      <c r="AD679" s="294"/>
      <c r="AE679" s="294"/>
      <c r="AF679" s="294"/>
      <c r="AG679" s="294"/>
      <c r="AH679" s="294"/>
      <c r="AM679" s="6"/>
      <c r="AN679" s="6"/>
      <c r="AO679" s="295"/>
      <c r="AP679" s="6"/>
      <c r="AQ679" s="6"/>
      <c r="AR679" s="12"/>
      <c r="AT679" s="296"/>
      <c r="AU679" s="296"/>
      <c r="AV679" s="296"/>
      <c r="AW679" s="296"/>
      <c r="AX679" s="296"/>
      <c r="AY679" s="296"/>
      <c r="AZ679" s="296"/>
      <c r="BA679" s="296"/>
      <c r="BB679" s="296"/>
      <c r="BC679" s="296"/>
      <c r="BD679" s="296"/>
      <c r="BE679" s="296"/>
      <c r="BF679" s="296"/>
      <c r="BG679" s="14"/>
      <c r="BH679" s="14"/>
    </row>
    <row r="680" spans="1:77" s="49" customFormat="1" ht="16" x14ac:dyDescent="0.2">
      <c r="A680" s="12"/>
      <c r="B680" s="12"/>
      <c r="F680" s="12"/>
      <c r="J680" s="290"/>
      <c r="K680" s="290"/>
      <c r="L680" s="290"/>
      <c r="M680" s="290"/>
      <c r="N680" s="290"/>
      <c r="O680" s="291"/>
      <c r="P680" s="35"/>
      <c r="Q680" s="35"/>
      <c r="R680" s="292"/>
      <c r="S680" s="292"/>
      <c r="T680" s="292"/>
      <c r="U680" s="292"/>
      <c r="V680" s="12"/>
      <c r="Y680" s="293"/>
      <c r="Z680" s="293"/>
      <c r="AA680" s="293"/>
      <c r="AB680" s="294"/>
      <c r="AC680" s="294"/>
      <c r="AD680" s="294"/>
      <c r="AE680" s="294"/>
      <c r="AF680" s="294"/>
      <c r="AG680" s="294"/>
      <c r="AH680" s="294"/>
      <c r="AM680" s="6"/>
      <c r="AN680" s="6"/>
      <c r="AO680" s="295"/>
      <c r="AP680" s="6"/>
      <c r="AQ680" s="6"/>
      <c r="AR680" s="12"/>
      <c r="AT680" s="296"/>
      <c r="AU680" s="296"/>
      <c r="AV680" s="296"/>
      <c r="AW680" s="296"/>
      <c r="AX680" s="296"/>
      <c r="AY680" s="296"/>
      <c r="AZ680" s="296"/>
      <c r="BA680" s="296"/>
      <c r="BB680" s="296"/>
      <c r="BC680" s="296"/>
      <c r="BD680" s="296"/>
      <c r="BE680" s="296"/>
      <c r="BF680" s="296"/>
      <c r="BG680" s="14"/>
      <c r="BH680" s="14"/>
      <c r="BL680" s="12"/>
      <c r="BO680" s="324"/>
      <c r="BP680" s="324"/>
      <c r="BQ680" s="324"/>
      <c r="BR680" s="325"/>
      <c r="BS680" s="325"/>
      <c r="BT680" s="325"/>
      <c r="BU680" s="325"/>
      <c r="BV680" s="325"/>
      <c r="BW680" s="325"/>
      <c r="BX680" s="325"/>
      <c r="BY680" s="325"/>
    </row>
    <row r="681" spans="1:77" s="49" customFormat="1" ht="16" x14ac:dyDescent="0.2">
      <c r="A681" s="12"/>
      <c r="B681" s="12"/>
      <c r="F681" s="12"/>
      <c r="J681" s="290"/>
      <c r="K681" s="290"/>
      <c r="L681" s="290"/>
      <c r="M681" s="290"/>
      <c r="N681" s="290"/>
      <c r="O681" s="291"/>
      <c r="P681" s="35"/>
      <c r="Q681" s="35"/>
      <c r="R681" s="292"/>
      <c r="S681" s="292"/>
      <c r="T681" s="292"/>
      <c r="U681" s="292"/>
      <c r="V681" s="12"/>
      <c r="Y681" s="293"/>
      <c r="Z681" s="293"/>
      <c r="AA681" s="293"/>
      <c r="AB681" s="294"/>
      <c r="AC681" s="294"/>
      <c r="AD681" s="294"/>
      <c r="AE681" s="294"/>
      <c r="AF681" s="294"/>
      <c r="AG681" s="294"/>
      <c r="AH681" s="294"/>
      <c r="AM681" s="6"/>
      <c r="AN681" s="6"/>
      <c r="AO681" s="295"/>
      <c r="AP681" s="6"/>
      <c r="AQ681" s="6"/>
      <c r="AR681" s="12"/>
      <c r="AT681" s="296"/>
      <c r="AU681" s="296"/>
      <c r="AV681" s="296"/>
      <c r="AW681" s="296"/>
      <c r="AX681" s="296"/>
      <c r="AY681" s="296"/>
      <c r="AZ681" s="296"/>
      <c r="BA681" s="296"/>
      <c r="BB681" s="296"/>
      <c r="BC681" s="296"/>
      <c r="BD681" s="296"/>
      <c r="BE681" s="296"/>
      <c r="BF681" s="296"/>
      <c r="BG681" s="14"/>
      <c r="BH681" s="14"/>
    </row>
    <row r="682" spans="1:77" s="49" customFormat="1" ht="16" x14ac:dyDescent="0.2">
      <c r="A682" s="12"/>
      <c r="B682" s="12"/>
      <c r="F682" s="12"/>
      <c r="J682" s="290"/>
      <c r="K682" s="290"/>
      <c r="L682" s="290"/>
      <c r="M682" s="290"/>
      <c r="N682" s="290"/>
      <c r="O682" s="291"/>
      <c r="P682" s="35"/>
      <c r="Q682" s="35"/>
      <c r="R682" s="292"/>
      <c r="S682" s="292"/>
      <c r="T682" s="292"/>
      <c r="U682" s="292"/>
      <c r="V682" s="12"/>
      <c r="Y682" s="293"/>
      <c r="Z682" s="293"/>
      <c r="AA682" s="293"/>
      <c r="AB682" s="294"/>
      <c r="AC682" s="294"/>
      <c r="AD682" s="294"/>
      <c r="AE682" s="294"/>
      <c r="AF682" s="294"/>
      <c r="AG682" s="294"/>
      <c r="AH682" s="294"/>
      <c r="AM682" s="6"/>
      <c r="AN682" s="6"/>
      <c r="AO682" s="295"/>
      <c r="AP682" s="6"/>
      <c r="AQ682" s="6"/>
      <c r="AR682" s="12"/>
      <c r="AT682" s="296"/>
      <c r="AU682" s="296"/>
      <c r="AV682" s="296"/>
      <c r="AW682" s="296"/>
      <c r="AX682" s="296"/>
      <c r="AY682" s="296"/>
      <c r="AZ682" s="296"/>
      <c r="BA682" s="296"/>
      <c r="BB682" s="296"/>
      <c r="BC682" s="296"/>
      <c r="BD682" s="296"/>
      <c r="BE682" s="296"/>
      <c r="BF682" s="296"/>
      <c r="BG682" s="14"/>
      <c r="BH682" s="14"/>
      <c r="BL682" s="12"/>
      <c r="BO682" s="324"/>
      <c r="BP682" s="324"/>
      <c r="BQ682" s="324"/>
      <c r="BR682" s="325"/>
      <c r="BS682" s="325"/>
      <c r="BT682" s="325"/>
      <c r="BU682" s="325"/>
      <c r="BV682" s="325"/>
      <c r="BW682" s="325"/>
      <c r="BX682" s="325"/>
      <c r="BY682" s="325"/>
    </row>
    <row r="683" spans="1:77" s="49" customFormat="1" ht="16" x14ac:dyDescent="0.2">
      <c r="A683" s="12"/>
      <c r="B683" s="12"/>
      <c r="F683" s="12"/>
      <c r="J683" s="290"/>
      <c r="K683" s="290"/>
      <c r="L683" s="290"/>
      <c r="M683" s="290"/>
      <c r="N683" s="290"/>
      <c r="O683" s="291"/>
      <c r="P683" s="35"/>
      <c r="Q683" s="35"/>
      <c r="R683" s="292"/>
      <c r="S683" s="292"/>
      <c r="T683" s="292"/>
      <c r="U683" s="292"/>
      <c r="V683" s="12"/>
      <c r="Y683" s="293"/>
      <c r="Z683" s="293"/>
      <c r="AA683" s="293"/>
      <c r="AB683" s="294"/>
      <c r="AC683" s="294"/>
      <c r="AD683" s="294"/>
      <c r="AE683" s="294"/>
      <c r="AF683" s="294"/>
      <c r="AG683" s="294"/>
      <c r="AH683" s="294"/>
      <c r="AM683" s="6"/>
      <c r="AN683" s="6"/>
      <c r="AO683" s="295"/>
      <c r="AP683" s="6"/>
      <c r="AQ683" s="6"/>
      <c r="AR683" s="12"/>
      <c r="AT683" s="296"/>
      <c r="AU683" s="296"/>
      <c r="AV683" s="296"/>
      <c r="AW683" s="296"/>
      <c r="AX683" s="296"/>
      <c r="AY683" s="296"/>
      <c r="AZ683" s="296"/>
      <c r="BA683" s="296"/>
      <c r="BB683" s="296"/>
      <c r="BC683" s="296"/>
      <c r="BD683" s="296"/>
      <c r="BE683" s="296"/>
      <c r="BF683" s="296"/>
      <c r="BG683" s="14"/>
      <c r="BH683" s="14"/>
    </row>
    <row r="684" spans="1:77" s="49" customFormat="1" ht="16" x14ac:dyDescent="0.2">
      <c r="A684" s="12"/>
      <c r="B684" s="12"/>
      <c r="F684" s="12"/>
      <c r="J684" s="290"/>
      <c r="K684" s="290"/>
      <c r="L684" s="290"/>
      <c r="M684" s="290"/>
      <c r="N684" s="290"/>
      <c r="O684" s="291"/>
      <c r="P684" s="35"/>
      <c r="Q684" s="35"/>
      <c r="R684" s="292"/>
      <c r="S684" s="292"/>
      <c r="T684" s="292"/>
      <c r="U684" s="292"/>
      <c r="V684" s="12"/>
      <c r="Y684" s="293"/>
      <c r="Z684" s="293"/>
      <c r="AA684" s="293"/>
      <c r="AB684" s="294"/>
      <c r="AC684" s="294"/>
      <c r="AD684" s="294"/>
      <c r="AE684" s="294"/>
      <c r="AF684" s="294"/>
      <c r="AG684" s="294"/>
      <c r="AH684" s="294"/>
      <c r="AM684" s="6"/>
      <c r="AN684" s="6"/>
      <c r="AO684" s="295"/>
      <c r="AP684" s="6"/>
      <c r="AQ684" s="6"/>
      <c r="AR684" s="12"/>
      <c r="AT684" s="296"/>
      <c r="AU684" s="296"/>
      <c r="AV684" s="296"/>
      <c r="AW684" s="296"/>
      <c r="AX684" s="296"/>
      <c r="AY684" s="296"/>
      <c r="AZ684" s="296"/>
      <c r="BA684" s="296"/>
      <c r="BB684" s="296"/>
      <c r="BC684" s="296"/>
      <c r="BD684" s="296"/>
      <c r="BE684" s="296"/>
      <c r="BF684" s="296"/>
      <c r="BG684" s="14"/>
      <c r="BH684" s="14"/>
      <c r="BL684" s="12"/>
      <c r="BO684" s="324"/>
      <c r="BP684" s="324"/>
      <c r="BQ684" s="324"/>
      <c r="BR684" s="325"/>
      <c r="BS684" s="325"/>
      <c r="BT684" s="325"/>
      <c r="BU684" s="325"/>
      <c r="BV684" s="325"/>
      <c r="BW684" s="325"/>
      <c r="BX684" s="325"/>
      <c r="BY684" s="325"/>
    </row>
    <row r="685" spans="1:77" s="49" customFormat="1" ht="16" x14ac:dyDescent="0.2">
      <c r="A685" s="12"/>
      <c r="B685" s="12"/>
      <c r="F685" s="12"/>
      <c r="J685" s="290"/>
      <c r="K685" s="290"/>
      <c r="L685" s="290"/>
      <c r="M685" s="290"/>
      <c r="N685" s="290"/>
      <c r="O685" s="291"/>
      <c r="P685" s="35"/>
      <c r="Q685" s="35"/>
      <c r="R685" s="292"/>
      <c r="S685" s="292"/>
      <c r="T685" s="292"/>
      <c r="U685" s="292"/>
      <c r="V685" s="12"/>
      <c r="Y685" s="293"/>
      <c r="Z685" s="293"/>
      <c r="AA685" s="293"/>
      <c r="AB685" s="294"/>
      <c r="AC685" s="294"/>
      <c r="AD685" s="294"/>
      <c r="AE685" s="294"/>
      <c r="AF685" s="294"/>
      <c r="AG685" s="294"/>
      <c r="AH685" s="294"/>
      <c r="AM685" s="6"/>
      <c r="AN685" s="6"/>
      <c r="AO685" s="295"/>
      <c r="AP685" s="6"/>
      <c r="AQ685" s="6"/>
      <c r="AR685" s="12"/>
      <c r="AT685" s="296"/>
      <c r="AU685" s="296"/>
      <c r="AV685" s="296"/>
      <c r="AW685" s="296"/>
      <c r="AX685" s="296"/>
      <c r="AY685" s="296"/>
      <c r="AZ685" s="296"/>
      <c r="BA685" s="296"/>
      <c r="BB685" s="296"/>
      <c r="BC685" s="296"/>
      <c r="BD685" s="296"/>
      <c r="BE685" s="296"/>
      <c r="BF685" s="296"/>
      <c r="BG685" s="14"/>
      <c r="BH685" s="14"/>
    </row>
    <row r="686" spans="1:77" s="49" customFormat="1" ht="16" x14ac:dyDescent="0.2">
      <c r="A686" s="12"/>
      <c r="B686" s="12"/>
      <c r="F686" s="12"/>
      <c r="J686" s="290"/>
      <c r="K686" s="290"/>
      <c r="L686" s="290"/>
      <c r="M686" s="290"/>
      <c r="N686" s="290"/>
      <c r="O686" s="291"/>
      <c r="P686" s="35"/>
      <c r="Q686" s="35"/>
      <c r="R686" s="292"/>
      <c r="S686" s="292"/>
      <c r="T686" s="292"/>
      <c r="U686" s="292"/>
      <c r="V686" s="12"/>
      <c r="Y686" s="293"/>
      <c r="Z686" s="293"/>
      <c r="AA686" s="293"/>
      <c r="AB686" s="294"/>
      <c r="AC686" s="294"/>
      <c r="AD686" s="294"/>
      <c r="AE686" s="294"/>
      <c r="AF686" s="294"/>
      <c r="AG686" s="294"/>
      <c r="AH686" s="294"/>
      <c r="AM686" s="6"/>
      <c r="AN686" s="6"/>
      <c r="AO686" s="295"/>
      <c r="AP686" s="6"/>
      <c r="AQ686" s="6"/>
      <c r="AR686" s="12"/>
      <c r="AT686" s="296"/>
      <c r="AU686" s="296"/>
      <c r="AV686" s="296"/>
      <c r="AW686" s="296"/>
      <c r="AX686" s="296"/>
      <c r="AY686" s="296"/>
      <c r="AZ686" s="296"/>
      <c r="BA686" s="296"/>
      <c r="BB686" s="296"/>
      <c r="BC686" s="296"/>
      <c r="BD686" s="296"/>
      <c r="BE686" s="296"/>
      <c r="BF686" s="296"/>
      <c r="BG686" s="14"/>
      <c r="BH686" s="14"/>
      <c r="BL686" s="12"/>
      <c r="BO686" s="324"/>
      <c r="BP686" s="324"/>
      <c r="BQ686" s="324"/>
      <c r="BR686" s="325"/>
      <c r="BS686" s="325"/>
      <c r="BT686" s="325"/>
      <c r="BU686" s="325"/>
      <c r="BV686" s="325"/>
      <c r="BW686" s="325"/>
      <c r="BX686" s="325"/>
      <c r="BY686" s="325"/>
    </row>
    <row r="687" spans="1:77" s="49" customFormat="1" ht="16" x14ac:dyDescent="0.2">
      <c r="A687" s="12"/>
      <c r="B687" s="12"/>
      <c r="F687" s="12"/>
      <c r="J687" s="290"/>
      <c r="K687" s="290"/>
      <c r="L687" s="290"/>
      <c r="M687" s="290"/>
      <c r="N687" s="290"/>
      <c r="O687" s="291"/>
      <c r="P687" s="35"/>
      <c r="Q687" s="35"/>
      <c r="R687" s="292"/>
      <c r="S687" s="292"/>
      <c r="T687" s="292"/>
      <c r="U687" s="292"/>
      <c r="V687" s="12"/>
      <c r="Y687" s="293"/>
      <c r="Z687" s="293"/>
      <c r="AA687" s="293"/>
      <c r="AB687" s="294"/>
      <c r="AC687" s="294"/>
      <c r="AD687" s="294"/>
      <c r="AE687" s="294"/>
      <c r="AF687" s="294"/>
      <c r="AG687" s="294"/>
      <c r="AH687" s="294"/>
      <c r="AM687" s="6"/>
      <c r="AN687" s="6"/>
      <c r="AO687" s="295"/>
      <c r="AP687" s="6"/>
      <c r="AQ687" s="6"/>
      <c r="AR687" s="12"/>
      <c r="AT687" s="296"/>
      <c r="AU687" s="296"/>
      <c r="AV687" s="296"/>
      <c r="AW687" s="296"/>
      <c r="AX687" s="296"/>
      <c r="AY687" s="296"/>
      <c r="AZ687" s="296"/>
      <c r="BA687" s="296"/>
      <c r="BB687" s="296"/>
      <c r="BC687" s="296"/>
      <c r="BD687" s="296"/>
      <c r="BE687" s="296"/>
      <c r="BF687" s="296"/>
      <c r="BG687" s="14"/>
      <c r="BH687" s="14"/>
    </row>
    <row r="688" spans="1:77" s="49" customFormat="1" ht="16" x14ac:dyDescent="0.2">
      <c r="A688" s="12"/>
      <c r="B688" s="12"/>
      <c r="F688" s="12"/>
      <c r="J688" s="290"/>
      <c r="K688" s="290"/>
      <c r="L688" s="290"/>
      <c r="M688" s="290"/>
      <c r="N688" s="290"/>
      <c r="O688" s="291"/>
      <c r="P688" s="35"/>
      <c r="Q688" s="35"/>
      <c r="R688" s="292"/>
      <c r="S688" s="292"/>
      <c r="T688" s="292"/>
      <c r="U688" s="292"/>
      <c r="V688" s="12"/>
      <c r="Y688" s="293"/>
      <c r="Z688" s="293"/>
      <c r="AA688" s="293"/>
      <c r="AB688" s="294"/>
      <c r="AC688" s="294"/>
      <c r="AD688" s="294"/>
      <c r="AE688" s="294"/>
      <c r="AF688" s="294"/>
      <c r="AG688" s="294"/>
      <c r="AH688" s="294"/>
      <c r="AM688" s="6"/>
      <c r="AN688" s="6"/>
      <c r="AO688" s="295"/>
      <c r="AP688" s="6"/>
      <c r="AQ688" s="6"/>
      <c r="AR688" s="12"/>
      <c r="AT688" s="296"/>
      <c r="AU688" s="296"/>
      <c r="AV688" s="296"/>
      <c r="AW688" s="296"/>
      <c r="AX688" s="296"/>
      <c r="AY688" s="296"/>
      <c r="AZ688" s="296"/>
      <c r="BA688" s="296"/>
      <c r="BB688" s="296"/>
      <c r="BC688" s="296"/>
      <c r="BD688" s="296"/>
      <c r="BE688" s="296"/>
      <c r="BF688" s="296"/>
      <c r="BG688" s="14"/>
      <c r="BH688" s="14"/>
      <c r="BL688" s="12"/>
      <c r="BO688" s="324"/>
      <c r="BP688" s="324"/>
      <c r="BQ688" s="324"/>
      <c r="BR688" s="325"/>
      <c r="BS688" s="325"/>
      <c r="BT688" s="325"/>
      <c r="BU688" s="325"/>
      <c r="BV688" s="325"/>
      <c r="BW688" s="325"/>
      <c r="BX688" s="325"/>
      <c r="BY688" s="325"/>
    </row>
    <row r="689" spans="1:77" s="49" customFormat="1" ht="16" x14ac:dyDescent="0.2">
      <c r="A689" s="12"/>
      <c r="B689" s="12"/>
      <c r="F689" s="12"/>
      <c r="J689" s="290"/>
      <c r="K689" s="290"/>
      <c r="L689" s="290"/>
      <c r="M689" s="290"/>
      <c r="N689" s="290"/>
      <c r="O689" s="291"/>
      <c r="P689" s="35"/>
      <c r="Q689" s="35"/>
      <c r="R689" s="292"/>
      <c r="S689" s="292"/>
      <c r="T689" s="292"/>
      <c r="U689" s="292"/>
      <c r="V689" s="12"/>
      <c r="Y689" s="293"/>
      <c r="Z689" s="293"/>
      <c r="AA689" s="293"/>
      <c r="AB689" s="294"/>
      <c r="AC689" s="294"/>
      <c r="AD689" s="294"/>
      <c r="AE689" s="294"/>
      <c r="AF689" s="294"/>
      <c r="AG689" s="294"/>
      <c r="AH689" s="294"/>
      <c r="AM689" s="6"/>
      <c r="AN689" s="6"/>
      <c r="AO689" s="295"/>
      <c r="AP689" s="6"/>
      <c r="AQ689" s="6"/>
      <c r="AR689" s="12"/>
      <c r="AT689" s="296"/>
      <c r="AU689" s="296"/>
      <c r="AV689" s="296"/>
      <c r="AW689" s="296"/>
      <c r="AX689" s="296"/>
      <c r="AY689" s="296"/>
      <c r="AZ689" s="296"/>
      <c r="BA689" s="296"/>
      <c r="BB689" s="296"/>
      <c r="BC689" s="296"/>
      <c r="BD689" s="296"/>
      <c r="BE689" s="296"/>
      <c r="BF689" s="296"/>
      <c r="BG689" s="14"/>
      <c r="BH689" s="14"/>
    </row>
    <row r="690" spans="1:77" s="49" customFormat="1" ht="16" x14ac:dyDescent="0.2">
      <c r="A690" s="12"/>
      <c r="B690" s="12"/>
      <c r="F690" s="12"/>
      <c r="J690" s="290"/>
      <c r="K690" s="290"/>
      <c r="L690" s="290"/>
      <c r="M690" s="290"/>
      <c r="N690" s="290"/>
      <c r="O690" s="291"/>
      <c r="P690" s="35"/>
      <c r="Q690" s="35"/>
      <c r="R690" s="292"/>
      <c r="S690" s="292"/>
      <c r="T690" s="292"/>
      <c r="U690" s="292"/>
      <c r="V690" s="12"/>
      <c r="Y690" s="293"/>
      <c r="Z690" s="293"/>
      <c r="AA690" s="293"/>
      <c r="AB690" s="294"/>
      <c r="AC690" s="294"/>
      <c r="AD690" s="294"/>
      <c r="AE690" s="294"/>
      <c r="AF690" s="294"/>
      <c r="AG690" s="294"/>
      <c r="AH690" s="294"/>
      <c r="AM690" s="6"/>
      <c r="AN690" s="6"/>
      <c r="AO690" s="295"/>
      <c r="AP690" s="6"/>
      <c r="AQ690" s="6"/>
      <c r="AR690" s="12"/>
      <c r="AT690" s="296"/>
      <c r="AU690" s="296"/>
      <c r="AV690" s="296"/>
      <c r="AW690" s="296"/>
      <c r="AX690" s="296"/>
      <c r="AY690" s="296"/>
      <c r="AZ690" s="296"/>
      <c r="BA690" s="296"/>
      <c r="BB690" s="296"/>
      <c r="BC690" s="296"/>
      <c r="BD690" s="296"/>
      <c r="BE690" s="296"/>
      <c r="BF690" s="296"/>
      <c r="BG690" s="14"/>
      <c r="BH690" s="14"/>
      <c r="BL690" s="12"/>
      <c r="BO690" s="324"/>
      <c r="BP690" s="324"/>
      <c r="BQ690" s="324"/>
      <c r="BR690" s="325"/>
      <c r="BS690" s="325"/>
      <c r="BT690" s="325"/>
      <c r="BU690" s="325"/>
      <c r="BV690" s="325"/>
      <c r="BW690" s="325"/>
      <c r="BX690" s="325"/>
      <c r="BY690" s="325"/>
    </row>
    <row r="691" spans="1:77" s="49" customFormat="1" ht="16" x14ac:dyDescent="0.2">
      <c r="A691" s="12"/>
      <c r="B691" s="12"/>
      <c r="F691" s="12"/>
      <c r="J691" s="290"/>
      <c r="K691" s="290"/>
      <c r="L691" s="290"/>
      <c r="M691" s="290"/>
      <c r="N691" s="290"/>
      <c r="O691" s="291"/>
      <c r="P691" s="35"/>
      <c r="Q691" s="35"/>
      <c r="R691" s="292"/>
      <c r="S691" s="292"/>
      <c r="T691" s="292"/>
      <c r="U691" s="292"/>
      <c r="V691" s="12"/>
      <c r="Y691" s="293"/>
      <c r="Z691" s="293"/>
      <c r="AA691" s="293"/>
      <c r="AB691" s="294"/>
      <c r="AC691" s="294"/>
      <c r="AD691" s="294"/>
      <c r="AE691" s="294"/>
      <c r="AF691" s="294"/>
      <c r="AG691" s="294"/>
      <c r="AH691" s="294"/>
      <c r="AM691" s="6"/>
      <c r="AN691" s="6"/>
      <c r="AO691" s="295"/>
      <c r="AP691" s="6"/>
      <c r="AQ691" s="6"/>
      <c r="AR691" s="12"/>
      <c r="AT691" s="296"/>
      <c r="AU691" s="296"/>
      <c r="AV691" s="296"/>
      <c r="AW691" s="296"/>
      <c r="AX691" s="296"/>
      <c r="AY691" s="296"/>
      <c r="AZ691" s="296"/>
      <c r="BA691" s="296"/>
      <c r="BB691" s="296"/>
      <c r="BC691" s="296"/>
      <c r="BD691" s="296"/>
      <c r="BE691" s="296"/>
      <c r="BF691" s="296"/>
      <c r="BG691" s="14"/>
      <c r="BH691" s="14"/>
    </row>
    <row r="692" spans="1:77" s="49" customFormat="1" ht="16" x14ac:dyDescent="0.2">
      <c r="A692" s="12"/>
      <c r="B692" s="12"/>
      <c r="F692" s="12"/>
      <c r="J692" s="290"/>
      <c r="K692" s="290"/>
      <c r="L692" s="290"/>
      <c r="M692" s="290"/>
      <c r="N692" s="290"/>
      <c r="O692" s="291"/>
      <c r="P692" s="35"/>
      <c r="Q692" s="35"/>
      <c r="R692" s="292"/>
      <c r="S692" s="292"/>
      <c r="T692" s="292"/>
      <c r="U692" s="292"/>
      <c r="V692" s="12"/>
      <c r="Y692" s="293"/>
      <c r="Z692" s="293"/>
      <c r="AA692" s="293"/>
      <c r="AB692" s="294"/>
      <c r="AC692" s="294"/>
      <c r="AD692" s="294"/>
      <c r="AE692" s="294"/>
      <c r="AF692" s="294"/>
      <c r="AG692" s="294"/>
      <c r="AH692" s="294"/>
      <c r="AM692" s="6"/>
      <c r="AN692" s="6"/>
      <c r="AO692" s="295"/>
      <c r="AP692" s="6"/>
      <c r="AQ692" s="6"/>
      <c r="AR692" s="12"/>
      <c r="AT692" s="296"/>
      <c r="AU692" s="296"/>
      <c r="AV692" s="296"/>
      <c r="AW692" s="296"/>
      <c r="AX692" s="296"/>
      <c r="AY692" s="296"/>
      <c r="AZ692" s="296"/>
      <c r="BA692" s="296"/>
      <c r="BB692" s="296"/>
      <c r="BC692" s="296"/>
      <c r="BD692" s="296"/>
      <c r="BE692" s="296"/>
      <c r="BF692" s="296"/>
      <c r="BG692" s="14"/>
      <c r="BH692" s="14"/>
      <c r="BL692" s="12"/>
      <c r="BO692" s="324"/>
      <c r="BP692" s="324"/>
      <c r="BQ692" s="324"/>
      <c r="BR692" s="325"/>
      <c r="BS692" s="325"/>
      <c r="BT692" s="325"/>
      <c r="BU692" s="325"/>
      <c r="BV692" s="325"/>
      <c r="BW692" s="325"/>
      <c r="BX692" s="325"/>
      <c r="BY692" s="325"/>
    </row>
    <row r="693" spans="1:77" s="49" customFormat="1" ht="16" x14ac:dyDescent="0.2">
      <c r="A693" s="12"/>
      <c r="B693" s="12"/>
      <c r="F693" s="12"/>
      <c r="J693" s="290"/>
      <c r="K693" s="290"/>
      <c r="L693" s="290"/>
      <c r="M693" s="290"/>
      <c r="N693" s="290"/>
      <c r="O693" s="291"/>
      <c r="P693" s="35"/>
      <c r="Q693" s="35"/>
      <c r="R693" s="292"/>
      <c r="S693" s="292"/>
      <c r="T693" s="292"/>
      <c r="U693" s="292"/>
      <c r="V693" s="12"/>
      <c r="Y693" s="293"/>
      <c r="Z693" s="293"/>
      <c r="AA693" s="293"/>
      <c r="AB693" s="294"/>
      <c r="AC693" s="294"/>
      <c r="AD693" s="294"/>
      <c r="AE693" s="294"/>
      <c r="AF693" s="294"/>
      <c r="AG693" s="294"/>
      <c r="AH693" s="294"/>
      <c r="AM693" s="6"/>
      <c r="AN693" s="6"/>
      <c r="AO693" s="295"/>
      <c r="AP693" s="6"/>
      <c r="AQ693" s="6"/>
      <c r="AR693" s="12"/>
      <c r="AT693" s="296"/>
      <c r="AU693" s="296"/>
      <c r="AV693" s="296"/>
      <c r="AW693" s="296"/>
      <c r="AX693" s="296"/>
      <c r="AY693" s="296"/>
      <c r="AZ693" s="296"/>
      <c r="BA693" s="296"/>
      <c r="BB693" s="296"/>
      <c r="BC693" s="296"/>
      <c r="BD693" s="296"/>
      <c r="BE693" s="296"/>
      <c r="BF693" s="296"/>
      <c r="BG693" s="14"/>
      <c r="BH693" s="14"/>
    </row>
    <row r="694" spans="1:77" s="49" customFormat="1" ht="16" x14ac:dyDescent="0.2">
      <c r="A694" s="12"/>
      <c r="B694" s="12"/>
      <c r="F694" s="12"/>
      <c r="J694" s="290"/>
      <c r="K694" s="290"/>
      <c r="L694" s="290"/>
      <c r="M694" s="290"/>
      <c r="N694" s="290"/>
      <c r="O694" s="291"/>
      <c r="P694" s="35"/>
      <c r="Q694" s="35"/>
      <c r="R694" s="292"/>
      <c r="S694" s="292"/>
      <c r="T694" s="292"/>
      <c r="U694" s="292"/>
      <c r="V694" s="12"/>
      <c r="Y694" s="293"/>
      <c r="Z694" s="293"/>
      <c r="AA694" s="293"/>
      <c r="AB694" s="294"/>
      <c r="AC694" s="294"/>
      <c r="AD694" s="294"/>
      <c r="AE694" s="294"/>
      <c r="AF694" s="294"/>
      <c r="AG694" s="294"/>
      <c r="AH694" s="294"/>
      <c r="AM694" s="6"/>
      <c r="AN694" s="6"/>
      <c r="AO694" s="295"/>
      <c r="AP694" s="6"/>
      <c r="AQ694" s="6"/>
      <c r="AR694" s="12"/>
      <c r="AT694" s="296"/>
      <c r="AU694" s="296"/>
      <c r="AV694" s="296"/>
      <c r="AW694" s="296"/>
      <c r="AX694" s="296"/>
      <c r="AY694" s="296"/>
      <c r="AZ694" s="296"/>
      <c r="BA694" s="296"/>
      <c r="BB694" s="296"/>
      <c r="BC694" s="296"/>
      <c r="BD694" s="296"/>
      <c r="BE694" s="296"/>
      <c r="BF694" s="296"/>
      <c r="BG694" s="14"/>
      <c r="BH694" s="14"/>
      <c r="BL694" s="12"/>
      <c r="BO694" s="324"/>
      <c r="BP694" s="324"/>
      <c r="BQ694" s="324"/>
      <c r="BR694" s="325"/>
      <c r="BS694" s="325"/>
      <c r="BT694" s="325"/>
      <c r="BU694" s="325"/>
      <c r="BV694" s="325"/>
      <c r="BW694" s="325"/>
      <c r="BX694" s="325"/>
      <c r="BY694" s="325"/>
    </row>
    <row r="695" spans="1:77" s="49" customFormat="1" ht="16" x14ac:dyDescent="0.2">
      <c r="A695" s="12"/>
      <c r="B695" s="12"/>
      <c r="F695" s="12"/>
      <c r="J695" s="290"/>
      <c r="K695" s="290"/>
      <c r="L695" s="290"/>
      <c r="M695" s="290"/>
      <c r="N695" s="290"/>
      <c r="O695" s="291"/>
      <c r="P695" s="35"/>
      <c r="Q695" s="35"/>
      <c r="R695" s="292"/>
      <c r="S695" s="292"/>
      <c r="T695" s="292"/>
      <c r="U695" s="292"/>
      <c r="V695" s="12"/>
      <c r="Y695" s="293"/>
      <c r="Z695" s="293"/>
      <c r="AA695" s="293"/>
      <c r="AB695" s="294"/>
      <c r="AC695" s="294"/>
      <c r="AD695" s="294"/>
      <c r="AE695" s="294"/>
      <c r="AF695" s="294"/>
      <c r="AG695" s="294"/>
      <c r="AH695" s="294"/>
      <c r="AM695" s="6"/>
      <c r="AN695" s="6"/>
      <c r="AO695" s="295"/>
      <c r="AP695" s="6"/>
      <c r="AQ695" s="6"/>
      <c r="AR695" s="12"/>
      <c r="AT695" s="296"/>
      <c r="AU695" s="296"/>
      <c r="AV695" s="296"/>
      <c r="AW695" s="296"/>
      <c r="AX695" s="296"/>
      <c r="AY695" s="296"/>
      <c r="AZ695" s="296"/>
      <c r="BA695" s="296"/>
      <c r="BB695" s="296"/>
      <c r="BC695" s="296"/>
      <c r="BD695" s="296"/>
      <c r="BE695" s="296"/>
      <c r="BF695" s="296"/>
      <c r="BG695" s="14"/>
      <c r="BH695" s="14"/>
    </row>
    <row r="696" spans="1:77" s="49" customFormat="1" ht="16" x14ac:dyDescent="0.2">
      <c r="A696" s="12"/>
      <c r="B696" s="12"/>
      <c r="F696" s="12"/>
      <c r="J696" s="290"/>
      <c r="K696" s="290"/>
      <c r="L696" s="290"/>
      <c r="M696" s="290"/>
      <c r="N696" s="290"/>
      <c r="O696" s="291"/>
      <c r="P696" s="35"/>
      <c r="Q696" s="35"/>
      <c r="R696" s="292"/>
      <c r="S696" s="292"/>
      <c r="T696" s="292"/>
      <c r="U696" s="292"/>
      <c r="V696" s="12"/>
      <c r="Y696" s="293"/>
      <c r="Z696" s="293"/>
      <c r="AA696" s="293"/>
      <c r="AB696" s="294"/>
      <c r="AC696" s="294"/>
      <c r="AD696" s="294"/>
      <c r="AE696" s="294"/>
      <c r="AF696" s="294"/>
      <c r="AG696" s="294"/>
      <c r="AH696" s="294"/>
      <c r="AM696" s="6"/>
      <c r="AN696" s="6"/>
      <c r="AO696" s="295"/>
      <c r="AP696" s="6"/>
      <c r="AQ696" s="6"/>
      <c r="AR696" s="12"/>
      <c r="AT696" s="296"/>
      <c r="AU696" s="296"/>
      <c r="AV696" s="296"/>
      <c r="AW696" s="296"/>
      <c r="AX696" s="296"/>
      <c r="AY696" s="296"/>
      <c r="AZ696" s="296"/>
      <c r="BA696" s="296"/>
      <c r="BB696" s="296"/>
      <c r="BC696" s="296"/>
      <c r="BD696" s="296"/>
      <c r="BE696" s="296"/>
      <c r="BF696" s="296"/>
      <c r="BG696" s="14"/>
      <c r="BH696" s="14"/>
      <c r="BL696" s="12"/>
      <c r="BO696" s="324"/>
      <c r="BP696" s="324"/>
      <c r="BQ696" s="324"/>
      <c r="BR696" s="325"/>
      <c r="BS696" s="325"/>
      <c r="BT696" s="325"/>
      <c r="BU696" s="325"/>
      <c r="BV696" s="325"/>
      <c r="BW696" s="325"/>
      <c r="BX696" s="325"/>
      <c r="BY696" s="325"/>
    </row>
    <row r="697" spans="1:77" s="49" customFormat="1" ht="16" x14ac:dyDescent="0.2">
      <c r="A697" s="12"/>
      <c r="B697" s="12"/>
      <c r="F697" s="12"/>
      <c r="J697" s="290"/>
      <c r="K697" s="290"/>
      <c r="L697" s="290"/>
      <c r="M697" s="290"/>
      <c r="N697" s="290"/>
      <c r="O697" s="291"/>
      <c r="P697" s="35"/>
      <c r="Q697" s="35"/>
      <c r="R697" s="292"/>
      <c r="S697" s="292"/>
      <c r="T697" s="292"/>
      <c r="U697" s="292"/>
      <c r="V697" s="12"/>
      <c r="Y697" s="293"/>
      <c r="Z697" s="293"/>
      <c r="AA697" s="293"/>
      <c r="AB697" s="294"/>
      <c r="AC697" s="294"/>
      <c r="AD697" s="294"/>
      <c r="AE697" s="294"/>
      <c r="AF697" s="294"/>
      <c r="AG697" s="294"/>
      <c r="AH697" s="294"/>
      <c r="AM697" s="6"/>
      <c r="AN697" s="6"/>
      <c r="AO697" s="295"/>
      <c r="AP697" s="6"/>
      <c r="AQ697" s="6"/>
      <c r="AR697" s="12"/>
      <c r="AT697" s="296"/>
      <c r="AU697" s="296"/>
      <c r="AV697" s="296"/>
      <c r="AW697" s="296"/>
      <c r="AX697" s="296"/>
      <c r="AY697" s="296"/>
      <c r="AZ697" s="296"/>
      <c r="BA697" s="296"/>
      <c r="BB697" s="296"/>
      <c r="BC697" s="296"/>
      <c r="BD697" s="296"/>
      <c r="BE697" s="296"/>
      <c r="BF697" s="296"/>
      <c r="BG697" s="14"/>
      <c r="BH697" s="14"/>
    </row>
    <row r="698" spans="1:77" s="49" customFormat="1" ht="16" x14ac:dyDescent="0.2">
      <c r="A698" s="12"/>
      <c r="B698" s="12"/>
      <c r="F698" s="12"/>
      <c r="J698" s="290"/>
      <c r="K698" s="290"/>
      <c r="L698" s="290"/>
      <c r="M698" s="290"/>
      <c r="N698" s="290"/>
      <c r="O698" s="291"/>
      <c r="P698" s="35"/>
      <c r="Q698" s="35"/>
      <c r="R698" s="292"/>
      <c r="S698" s="292"/>
      <c r="T698" s="292"/>
      <c r="U698" s="292"/>
      <c r="V698" s="12"/>
      <c r="Y698" s="293"/>
      <c r="Z698" s="293"/>
      <c r="AA698" s="293"/>
      <c r="AB698" s="294"/>
      <c r="AC698" s="294"/>
      <c r="AD698" s="294"/>
      <c r="AE698" s="294"/>
      <c r="AF698" s="294"/>
      <c r="AG698" s="294"/>
      <c r="AH698" s="294"/>
      <c r="AM698" s="6"/>
      <c r="AN698" s="6"/>
      <c r="AO698" s="295"/>
      <c r="AP698" s="6"/>
      <c r="AQ698" s="6"/>
      <c r="AR698" s="12"/>
      <c r="AT698" s="296"/>
      <c r="AU698" s="296"/>
      <c r="AV698" s="296"/>
      <c r="AW698" s="296"/>
      <c r="AX698" s="296"/>
      <c r="AY698" s="296"/>
      <c r="AZ698" s="296"/>
      <c r="BA698" s="296"/>
      <c r="BB698" s="296"/>
      <c r="BC698" s="296"/>
      <c r="BD698" s="296"/>
      <c r="BE698" s="296"/>
      <c r="BF698" s="296"/>
      <c r="BG698" s="14"/>
      <c r="BH698" s="14"/>
      <c r="BL698" s="12"/>
      <c r="BO698" s="324"/>
      <c r="BP698" s="324"/>
      <c r="BQ698" s="324"/>
      <c r="BR698" s="325"/>
      <c r="BS698" s="325"/>
      <c r="BT698" s="325"/>
      <c r="BU698" s="325"/>
      <c r="BV698" s="325"/>
      <c r="BW698" s="325"/>
      <c r="BX698" s="325"/>
      <c r="BY698" s="325"/>
    </row>
    <row r="699" spans="1:77" s="49" customFormat="1" ht="16" x14ac:dyDescent="0.2">
      <c r="A699" s="12"/>
      <c r="B699" s="12"/>
      <c r="F699" s="12"/>
      <c r="J699" s="290"/>
      <c r="K699" s="290"/>
      <c r="L699" s="290"/>
      <c r="M699" s="290"/>
      <c r="N699" s="290"/>
      <c r="O699" s="291"/>
      <c r="P699" s="35"/>
      <c r="Q699" s="35"/>
      <c r="R699" s="292"/>
      <c r="S699" s="292"/>
      <c r="T699" s="292"/>
      <c r="U699" s="292"/>
      <c r="V699" s="12"/>
      <c r="Y699" s="293"/>
      <c r="Z699" s="293"/>
      <c r="AA699" s="293"/>
      <c r="AB699" s="294"/>
      <c r="AC699" s="294"/>
      <c r="AD699" s="294"/>
      <c r="AE699" s="294"/>
      <c r="AF699" s="294"/>
      <c r="AG699" s="294"/>
      <c r="AH699" s="294"/>
      <c r="AM699" s="6"/>
      <c r="AN699" s="6"/>
      <c r="AO699" s="295"/>
      <c r="AP699" s="6"/>
      <c r="AQ699" s="6"/>
      <c r="AR699" s="12"/>
      <c r="AT699" s="296"/>
      <c r="AU699" s="296"/>
      <c r="AV699" s="296"/>
      <c r="AW699" s="296"/>
      <c r="AX699" s="296"/>
      <c r="AY699" s="296"/>
      <c r="AZ699" s="296"/>
      <c r="BA699" s="296"/>
      <c r="BB699" s="296"/>
      <c r="BC699" s="296"/>
      <c r="BD699" s="296"/>
      <c r="BE699" s="296"/>
      <c r="BF699" s="296"/>
      <c r="BG699" s="14"/>
      <c r="BH699" s="14"/>
    </row>
    <row r="700" spans="1:77" s="49" customFormat="1" ht="16" x14ac:dyDescent="0.2">
      <c r="A700" s="12"/>
      <c r="B700" s="12"/>
      <c r="F700" s="12"/>
      <c r="J700" s="290"/>
      <c r="K700" s="290"/>
      <c r="L700" s="290"/>
      <c r="M700" s="290"/>
      <c r="N700" s="290"/>
      <c r="O700" s="291"/>
      <c r="P700" s="35"/>
      <c r="Q700" s="35"/>
      <c r="R700" s="292"/>
      <c r="S700" s="292"/>
      <c r="T700" s="292"/>
      <c r="U700" s="292"/>
      <c r="V700" s="12"/>
      <c r="Y700" s="293"/>
      <c r="Z700" s="293"/>
      <c r="AA700" s="293"/>
      <c r="AB700" s="294"/>
      <c r="AC700" s="294"/>
      <c r="AD700" s="294"/>
      <c r="AE700" s="294"/>
      <c r="AF700" s="294"/>
      <c r="AG700" s="294"/>
      <c r="AH700" s="294"/>
      <c r="AM700" s="6"/>
      <c r="AN700" s="6"/>
      <c r="AO700" s="295"/>
      <c r="AP700" s="6"/>
      <c r="AQ700" s="6"/>
      <c r="AR700" s="12"/>
      <c r="AT700" s="296"/>
      <c r="AU700" s="296"/>
      <c r="AV700" s="296"/>
      <c r="AW700" s="296"/>
      <c r="AX700" s="296"/>
      <c r="AY700" s="296"/>
      <c r="AZ700" s="296"/>
      <c r="BA700" s="296"/>
      <c r="BB700" s="296"/>
      <c r="BC700" s="296"/>
      <c r="BD700" s="296"/>
      <c r="BE700" s="296"/>
      <c r="BF700" s="296"/>
      <c r="BG700" s="14"/>
      <c r="BH700" s="14"/>
      <c r="BL700" s="12"/>
      <c r="BO700" s="324"/>
      <c r="BP700" s="324"/>
      <c r="BQ700" s="324"/>
      <c r="BR700" s="325"/>
      <c r="BS700" s="325"/>
      <c r="BT700" s="325"/>
      <c r="BU700" s="325"/>
      <c r="BV700" s="325"/>
      <c r="BW700" s="325"/>
      <c r="BX700" s="325"/>
      <c r="BY700" s="325"/>
    </row>
    <row r="701" spans="1:77" s="49" customFormat="1" ht="16" x14ac:dyDescent="0.2">
      <c r="A701" s="12"/>
      <c r="B701" s="12"/>
      <c r="F701" s="12"/>
      <c r="J701" s="290"/>
      <c r="K701" s="290"/>
      <c r="L701" s="290"/>
      <c r="M701" s="290"/>
      <c r="N701" s="290"/>
      <c r="O701" s="291"/>
      <c r="P701" s="35"/>
      <c r="Q701" s="35"/>
      <c r="R701" s="292"/>
      <c r="S701" s="292"/>
      <c r="T701" s="292"/>
      <c r="U701" s="292"/>
      <c r="V701" s="12"/>
      <c r="Y701" s="293"/>
      <c r="Z701" s="293"/>
      <c r="AA701" s="293"/>
      <c r="AB701" s="294"/>
      <c r="AC701" s="294"/>
      <c r="AD701" s="294"/>
      <c r="AE701" s="294"/>
      <c r="AF701" s="294"/>
      <c r="AG701" s="294"/>
      <c r="AH701" s="294"/>
      <c r="AM701" s="6"/>
      <c r="AN701" s="6"/>
      <c r="AO701" s="295"/>
      <c r="AP701" s="6"/>
      <c r="AQ701" s="6"/>
      <c r="AR701" s="12"/>
      <c r="AT701" s="296"/>
      <c r="AU701" s="296"/>
      <c r="AV701" s="296"/>
      <c r="AW701" s="296"/>
      <c r="AX701" s="296"/>
      <c r="AY701" s="296"/>
      <c r="AZ701" s="296"/>
      <c r="BA701" s="296"/>
      <c r="BB701" s="296"/>
      <c r="BC701" s="296"/>
      <c r="BD701" s="296"/>
      <c r="BE701" s="296"/>
      <c r="BF701" s="296"/>
      <c r="BG701" s="14"/>
      <c r="BH701" s="14"/>
    </row>
    <row r="702" spans="1:77" s="49" customFormat="1" ht="16" x14ac:dyDescent="0.2">
      <c r="A702" s="12"/>
      <c r="B702" s="12"/>
      <c r="F702" s="12"/>
      <c r="J702" s="290"/>
      <c r="K702" s="290"/>
      <c r="L702" s="290"/>
      <c r="M702" s="290"/>
      <c r="N702" s="290"/>
      <c r="O702" s="291"/>
      <c r="P702" s="35"/>
      <c r="Q702" s="35"/>
      <c r="R702" s="292"/>
      <c r="S702" s="292"/>
      <c r="T702" s="292"/>
      <c r="U702" s="292"/>
      <c r="V702" s="12"/>
      <c r="Y702" s="293"/>
      <c r="Z702" s="293"/>
      <c r="AA702" s="293"/>
      <c r="AB702" s="294"/>
      <c r="AC702" s="294"/>
      <c r="AD702" s="294"/>
      <c r="AE702" s="294"/>
      <c r="AF702" s="294"/>
      <c r="AG702" s="294"/>
      <c r="AH702" s="294"/>
      <c r="AM702" s="6"/>
      <c r="AN702" s="6"/>
      <c r="AO702" s="295"/>
      <c r="AP702" s="6"/>
      <c r="AQ702" s="6"/>
      <c r="AR702" s="12"/>
      <c r="AT702" s="296"/>
      <c r="AU702" s="296"/>
      <c r="AV702" s="296"/>
      <c r="AW702" s="296"/>
      <c r="AX702" s="296"/>
      <c r="AY702" s="296"/>
      <c r="AZ702" s="296"/>
      <c r="BA702" s="296"/>
      <c r="BB702" s="296"/>
      <c r="BC702" s="296"/>
      <c r="BD702" s="296"/>
      <c r="BE702" s="296"/>
      <c r="BF702" s="296"/>
      <c r="BG702" s="14"/>
      <c r="BH702" s="14"/>
      <c r="BL702" s="12"/>
      <c r="BO702" s="324"/>
      <c r="BP702" s="324"/>
      <c r="BQ702" s="324"/>
      <c r="BR702" s="325"/>
      <c r="BS702" s="325"/>
      <c r="BT702" s="325"/>
      <c r="BU702" s="325"/>
      <c r="BV702" s="325"/>
      <c r="BW702" s="325"/>
      <c r="BX702" s="325"/>
      <c r="BY702" s="325"/>
    </row>
    <row r="703" spans="1:77" s="49" customFormat="1" ht="16" x14ac:dyDescent="0.2">
      <c r="A703" s="12"/>
      <c r="B703" s="12"/>
      <c r="F703" s="12"/>
      <c r="J703" s="290"/>
      <c r="K703" s="290"/>
      <c r="L703" s="290"/>
      <c r="M703" s="290"/>
      <c r="N703" s="290"/>
      <c r="O703" s="291"/>
      <c r="P703" s="35"/>
      <c r="Q703" s="35"/>
      <c r="R703" s="292"/>
      <c r="S703" s="292"/>
      <c r="T703" s="292"/>
      <c r="U703" s="292"/>
      <c r="V703" s="12"/>
      <c r="Y703" s="293"/>
      <c r="Z703" s="293"/>
      <c r="AA703" s="293"/>
      <c r="AB703" s="294"/>
      <c r="AC703" s="294"/>
      <c r="AD703" s="294"/>
      <c r="AE703" s="294"/>
      <c r="AF703" s="294"/>
      <c r="AG703" s="294"/>
      <c r="AH703" s="294"/>
      <c r="AM703" s="6"/>
      <c r="AN703" s="6"/>
      <c r="AO703" s="295"/>
      <c r="AP703" s="6"/>
      <c r="AQ703" s="6"/>
      <c r="AR703" s="12"/>
      <c r="AT703" s="296"/>
      <c r="AU703" s="296"/>
      <c r="AV703" s="296"/>
      <c r="AW703" s="296"/>
      <c r="AX703" s="296"/>
      <c r="AY703" s="296"/>
      <c r="AZ703" s="296"/>
      <c r="BA703" s="296"/>
      <c r="BB703" s="296"/>
      <c r="BC703" s="296"/>
      <c r="BD703" s="296"/>
      <c r="BE703" s="296"/>
      <c r="BF703" s="296"/>
      <c r="BG703" s="14"/>
      <c r="BH703" s="14"/>
    </row>
    <row r="704" spans="1:77" s="49" customFormat="1" ht="16" x14ac:dyDescent="0.2">
      <c r="A704" s="12"/>
      <c r="B704" s="12"/>
      <c r="F704" s="12"/>
      <c r="J704" s="290"/>
      <c r="K704" s="290"/>
      <c r="L704" s="290"/>
      <c r="M704" s="290"/>
      <c r="N704" s="290"/>
      <c r="O704" s="291"/>
      <c r="P704" s="35"/>
      <c r="Q704" s="35"/>
      <c r="R704" s="292"/>
      <c r="S704" s="292"/>
      <c r="T704" s="292"/>
      <c r="U704" s="292"/>
      <c r="V704" s="12"/>
      <c r="Y704" s="293"/>
      <c r="Z704" s="293"/>
      <c r="AA704" s="293"/>
      <c r="AB704" s="294"/>
      <c r="AC704" s="294"/>
      <c r="AD704" s="294"/>
      <c r="AE704" s="294"/>
      <c r="AF704" s="294"/>
      <c r="AG704" s="294"/>
      <c r="AH704" s="294"/>
      <c r="AM704" s="6"/>
      <c r="AN704" s="6"/>
      <c r="AO704" s="295"/>
      <c r="AP704" s="6"/>
      <c r="AQ704" s="6"/>
      <c r="AR704" s="12"/>
      <c r="AT704" s="296"/>
      <c r="AU704" s="296"/>
      <c r="AV704" s="296"/>
      <c r="AW704" s="296"/>
      <c r="AX704" s="296"/>
      <c r="AY704" s="296"/>
      <c r="AZ704" s="296"/>
      <c r="BA704" s="296"/>
      <c r="BB704" s="296"/>
      <c r="BC704" s="296"/>
      <c r="BD704" s="296"/>
      <c r="BE704" s="296"/>
      <c r="BF704" s="296"/>
      <c r="BG704" s="14"/>
      <c r="BH704" s="14"/>
      <c r="BL704" s="12"/>
      <c r="BO704" s="324"/>
      <c r="BP704" s="324"/>
      <c r="BQ704" s="324"/>
      <c r="BR704" s="325"/>
      <c r="BS704" s="325"/>
      <c r="BT704" s="325"/>
      <c r="BU704" s="325"/>
      <c r="BV704" s="325"/>
      <c r="BW704" s="325"/>
      <c r="BX704" s="325"/>
      <c r="BY704" s="325"/>
    </row>
    <row r="705" spans="1:77" s="49" customFormat="1" ht="16" x14ac:dyDescent="0.2">
      <c r="A705" s="12"/>
      <c r="B705" s="12"/>
      <c r="F705" s="12"/>
      <c r="J705" s="290"/>
      <c r="K705" s="290"/>
      <c r="L705" s="290"/>
      <c r="M705" s="290"/>
      <c r="N705" s="290"/>
      <c r="O705" s="291"/>
      <c r="P705" s="35"/>
      <c r="Q705" s="35"/>
      <c r="R705" s="292"/>
      <c r="S705" s="292"/>
      <c r="T705" s="292"/>
      <c r="U705" s="292"/>
      <c r="V705" s="12"/>
      <c r="Y705" s="293"/>
      <c r="Z705" s="293"/>
      <c r="AA705" s="293"/>
      <c r="AB705" s="294"/>
      <c r="AC705" s="294"/>
      <c r="AD705" s="294"/>
      <c r="AE705" s="294"/>
      <c r="AF705" s="294"/>
      <c r="AG705" s="294"/>
      <c r="AH705" s="294"/>
      <c r="AM705" s="6"/>
      <c r="AN705" s="6"/>
      <c r="AO705" s="295"/>
      <c r="AP705" s="6"/>
      <c r="AQ705" s="6"/>
      <c r="AR705" s="12"/>
      <c r="AT705" s="296"/>
      <c r="AU705" s="296"/>
      <c r="AV705" s="296"/>
      <c r="AW705" s="296"/>
      <c r="AX705" s="296"/>
      <c r="AY705" s="296"/>
      <c r="AZ705" s="296"/>
      <c r="BA705" s="296"/>
      <c r="BB705" s="296"/>
      <c r="BC705" s="296"/>
      <c r="BD705" s="296"/>
      <c r="BE705" s="296"/>
      <c r="BF705" s="296"/>
      <c r="BG705" s="14"/>
      <c r="BH705" s="14"/>
    </row>
    <row r="706" spans="1:77" s="49" customFormat="1" ht="16" x14ac:dyDescent="0.2">
      <c r="A706" s="12"/>
      <c r="B706" s="12"/>
      <c r="F706" s="12"/>
      <c r="J706" s="290"/>
      <c r="K706" s="290"/>
      <c r="L706" s="290"/>
      <c r="M706" s="290"/>
      <c r="N706" s="290"/>
      <c r="O706" s="291"/>
      <c r="P706" s="35"/>
      <c r="Q706" s="35"/>
      <c r="R706" s="292"/>
      <c r="S706" s="292"/>
      <c r="T706" s="292"/>
      <c r="U706" s="292"/>
      <c r="V706" s="12"/>
      <c r="Y706" s="293"/>
      <c r="Z706" s="293"/>
      <c r="AA706" s="293"/>
      <c r="AB706" s="294"/>
      <c r="AC706" s="294"/>
      <c r="AD706" s="294"/>
      <c r="AE706" s="294"/>
      <c r="AF706" s="294"/>
      <c r="AG706" s="294"/>
      <c r="AH706" s="294"/>
      <c r="AM706" s="6"/>
      <c r="AN706" s="6"/>
      <c r="AO706" s="295"/>
      <c r="AP706" s="6"/>
      <c r="AQ706" s="6"/>
      <c r="AR706" s="12"/>
      <c r="AT706" s="296"/>
      <c r="AU706" s="296"/>
      <c r="AV706" s="296"/>
      <c r="AW706" s="296"/>
      <c r="AX706" s="296"/>
      <c r="AY706" s="296"/>
      <c r="AZ706" s="296"/>
      <c r="BA706" s="296"/>
      <c r="BB706" s="296"/>
      <c r="BC706" s="296"/>
      <c r="BD706" s="296"/>
      <c r="BE706" s="296"/>
      <c r="BF706" s="296"/>
      <c r="BG706" s="14"/>
      <c r="BH706" s="14"/>
      <c r="BL706" s="12"/>
      <c r="BO706" s="324"/>
      <c r="BP706" s="324"/>
      <c r="BQ706" s="324"/>
      <c r="BR706" s="325"/>
      <c r="BS706" s="325"/>
      <c r="BT706" s="325"/>
      <c r="BU706" s="325"/>
      <c r="BV706" s="325"/>
      <c r="BW706" s="325"/>
      <c r="BX706" s="325"/>
      <c r="BY706" s="325"/>
    </row>
    <row r="707" spans="1:77" s="49" customFormat="1" ht="16" x14ac:dyDescent="0.2">
      <c r="A707" s="12"/>
      <c r="B707" s="12"/>
      <c r="F707" s="12"/>
      <c r="J707" s="290"/>
      <c r="K707" s="290"/>
      <c r="L707" s="290"/>
      <c r="M707" s="290"/>
      <c r="N707" s="290"/>
      <c r="O707" s="291"/>
      <c r="P707" s="35"/>
      <c r="Q707" s="35"/>
      <c r="R707" s="292"/>
      <c r="S707" s="292"/>
      <c r="T707" s="292"/>
      <c r="U707" s="292"/>
      <c r="V707" s="12"/>
      <c r="Y707" s="293"/>
      <c r="Z707" s="293"/>
      <c r="AA707" s="293"/>
      <c r="AB707" s="294"/>
      <c r="AC707" s="294"/>
      <c r="AD707" s="294"/>
      <c r="AE707" s="294"/>
      <c r="AF707" s="294"/>
      <c r="AG707" s="294"/>
      <c r="AH707" s="294"/>
      <c r="AM707" s="6"/>
      <c r="AN707" s="6"/>
      <c r="AO707" s="295"/>
      <c r="AP707" s="6"/>
      <c r="AQ707" s="6"/>
      <c r="AR707" s="12"/>
      <c r="AT707" s="296"/>
      <c r="AU707" s="296"/>
      <c r="AV707" s="296"/>
      <c r="AW707" s="296"/>
      <c r="AX707" s="296"/>
      <c r="AY707" s="296"/>
      <c r="AZ707" s="296"/>
      <c r="BA707" s="296"/>
      <c r="BB707" s="296"/>
      <c r="BC707" s="296"/>
      <c r="BD707" s="296"/>
      <c r="BE707" s="296"/>
      <c r="BF707" s="296"/>
      <c r="BG707" s="14"/>
      <c r="BH707" s="14"/>
    </row>
    <row r="708" spans="1:77" s="49" customFormat="1" ht="16" x14ac:dyDescent="0.2">
      <c r="A708" s="12"/>
      <c r="B708" s="12"/>
      <c r="F708" s="12"/>
      <c r="J708" s="290"/>
      <c r="K708" s="290"/>
      <c r="L708" s="290"/>
      <c r="M708" s="290"/>
      <c r="N708" s="290"/>
      <c r="O708" s="291"/>
      <c r="P708" s="35"/>
      <c r="Q708" s="35"/>
      <c r="R708" s="292"/>
      <c r="S708" s="292"/>
      <c r="T708" s="292"/>
      <c r="U708" s="292"/>
      <c r="V708" s="12"/>
      <c r="Y708" s="293"/>
      <c r="Z708" s="293"/>
      <c r="AA708" s="293"/>
      <c r="AB708" s="294"/>
      <c r="AC708" s="294"/>
      <c r="AD708" s="294"/>
      <c r="AE708" s="294"/>
      <c r="AF708" s="294"/>
      <c r="AG708" s="294"/>
      <c r="AH708" s="294"/>
      <c r="AM708" s="6"/>
      <c r="AN708" s="6"/>
      <c r="AO708" s="295"/>
      <c r="AP708" s="6"/>
      <c r="AQ708" s="6"/>
      <c r="AR708" s="12"/>
      <c r="AT708" s="296"/>
      <c r="AU708" s="296"/>
      <c r="AV708" s="296"/>
      <c r="AW708" s="296"/>
      <c r="AX708" s="296"/>
      <c r="AY708" s="296"/>
      <c r="AZ708" s="296"/>
      <c r="BA708" s="296"/>
      <c r="BB708" s="296"/>
      <c r="BC708" s="296"/>
      <c r="BD708" s="296"/>
      <c r="BE708" s="296"/>
      <c r="BF708" s="296"/>
      <c r="BG708" s="14"/>
      <c r="BH708" s="14"/>
      <c r="BL708" s="12"/>
      <c r="BO708" s="324"/>
      <c r="BP708" s="324"/>
      <c r="BQ708" s="324"/>
      <c r="BR708" s="325"/>
      <c r="BS708" s="325"/>
      <c r="BT708" s="325"/>
      <c r="BU708" s="325"/>
      <c r="BV708" s="325"/>
      <c r="BW708" s="325"/>
      <c r="BX708" s="325"/>
      <c r="BY708" s="325"/>
    </row>
    <row r="709" spans="1:77" s="49" customFormat="1" ht="16" x14ac:dyDescent="0.2">
      <c r="A709" s="12"/>
      <c r="B709" s="12"/>
      <c r="F709" s="12"/>
      <c r="J709" s="290"/>
      <c r="K709" s="290"/>
      <c r="L709" s="290"/>
      <c r="M709" s="290"/>
      <c r="N709" s="290"/>
      <c r="O709" s="291"/>
      <c r="P709" s="35"/>
      <c r="Q709" s="35"/>
      <c r="R709" s="292"/>
      <c r="S709" s="292"/>
      <c r="T709" s="292"/>
      <c r="U709" s="292"/>
      <c r="V709" s="12"/>
      <c r="Y709" s="293"/>
      <c r="Z709" s="293"/>
      <c r="AA709" s="293"/>
      <c r="AB709" s="294"/>
      <c r="AC709" s="294"/>
      <c r="AD709" s="294"/>
      <c r="AE709" s="294"/>
      <c r="AF709" s="294"/>
      <c r="AG709" s="294"/>
      <c r="AH709" s="294"/>
      <c r="AM709" s="6"/>
      <c r="AN709" s="6"/>
      <c r="AO709" s="295"/>
      <c r="AP709" s="6"/>
      <c r="AQ709" s="6"/>
      <c r="AR709" s="12"/>
      <c r="AT709" s="296"/>
      <c r="AU709" s="296"/>
      <c r="AV709" s="296"/>
      <c r="AW709" s="296"/>
      <c r="AX709" s="296"/>
      <c r="AY709" s="296"/>
      <c r="AZ709" s="296"/>
      <c r="BA709" s="296"/>
      <c r="BB709" s="296"/>
      <c r="BC709" s="296"/>
      <c r="BD709" s="296"/>
      <c r="BE709" s="296"/>
      <c r="BF709" s="296"/>
      <c r="BG709" s="14"/>
      <c r="BH709" s="14"/>
    </row>
    <row r="710" spans="1:77" s="49" customFormat="1" ht="16" x14ac:dyDescent="0.2">
      <c r="A710" s="12"/>
      <c r="B710" s="12"/>
      <c r="F710" s="12"/>
      <c r="J710" s="290"/>
      <c r="K710" s="290"/>
      <c r="L710" s="290"/>
      <c r="M710" s="290"/>
      <c r="N710" s="290"/>
      <c r="O710" s="291"/>
      <c r="P710" s="35"/>
      <c r="Q710" s="35"/>
      <c r="R710" s="292"/>
      <c r="S710" s="292"/>
      <c r="T710" s="292"/>
      <c r="U710" s="292"/>
      <c r="V710" s="12"/>
      <c r="Y710" s="293"/>
      <c r="Z710" s="293"/>
      <c r="AA710" s="293"/>
      <c r="AB710" s="294"/>
      <c r="AC710" s="294"/>
      <c r="AD710" s="294"/>
      <c r="AE710" s="294"/>
      <c r="AF710" s="294"/>
      <c r="AG710" s="294"/>
      <c r="AH710" s="294"/>
      <c r="AM710" s="6"/>
      <c r="AN710" s="6"/>
      <c r="AO710" s="295"/>
      <c r="AP710" s="6"/>
      <c r="AQ710" s="6"/>
      <c r="AR710" s="12"/>
      <c r="AT710" s="296"/>
      <c r="AU710" s="296"/>
      <c r="AV710" s="296"/>
      <c r="AW710" s="296"/>
      <c r="AX710" s="296"/>
      <c r="AY710" s="296"/>
      <c r="AZ710" s="296"/>
      <c r="BA710" s="296"/>
      <c r="BB710" s="296"/>
      <c r="BC710" s="296"/>
      <c r="BD710" s="296"/>
      <c r="BE710" s="296"/>
      <c r="BF710" s="296"/>
      <c r="BG710" s="14"/>
      <c r="BH710" s="14"/>
      <c r="BL710" s="12"/>
      <c r="BO710" s="324"/>
      <c r="BP710" s="324"/>
      <c r="BQ710" s="324"/>
      <c r="BR710" s="325"/>
      <c r="BS710" s="325"/>
      <c r="BT710" s="325"/>
      <c r="BU710" s="325"/>
      <c r="BV710" s="325"/>
      <c r="BW710" s="325"/>
      <c r="BX710" s="325"/>
      <c r="BY710" s="325"/>
    </row>
    <row r="711" spans="1:77" s="49" customFormat="1" ht="16" x14ac:dyDescent="0.2">
      <c r="A711" s="12"/>
      <c r="B711" s="12"/>
      <c r="F711" s="12"/>
      <c r="J711" s="290"/>
      <c r="K711" s="290"/>
      <c r="L711" s="290"/>
      <c r="M711" s="290"/>
      <c r="N711" s="290"/>
      <c r="O711" s="291"/>
      <c r="P711" s="35"/>
      <c r="Q711" s="35"/>
      <c r="R711" s="292"/>
      <c r="S711" s="292"/>
      <c r="T711" s="292"/>
      <c r="U711" s="292"/>
      <c r="V711" s="12"/>
      <c r="Y711" s="293"/>
      <c r="Z711" s="293"/>
      <c r="AA711" s="293"/>
      <c r="AB711" s="294"/>
      <c r="AC711" s="294"/>
      <c r="AD711" s="294"/>
      <c r="AE711" s="294"/>
      <c r="AF711" s="294"/>
      <c r="AG711" s="294"/>
      <c r="AH711" s="294"/>
      <c r="AM711" s="6"/>
      <c r="AN711" s="6"/>
      <c r="AO711" s="295"/>
      <c r="AP711" s="6"/>
      <c r="AQ711" s="6"/>
      <c r="AR711" s="12"/>
      <c r="AT711" s="296"/>
      <c r="AU711" s="296"/>
      <c r="AV711" s="296"/>
      <c r="AW711" s="296"/>
      <c r="AX711" s="296"/>
      <c r="AY711" s="296"/>
      <c r="AZ711" s="296"/>
      <c r="BA711" s="296"/>
      <c r="BB711" s="296"/>
      <c r="BC711" s="296"/>
      <c r="BD711" s="296"/>
      <c r="BE711" s="296"/>
      <c r="BF711" s="296"/>
      <c r="BG711" s="14"/>
      <c r="BH711" s="14"/>
    </row>
    <row r="712" spans="1:77" s="49" customFormat="1" ht="16" x14ac:dyDescent="0.2">
      <c r="A712" s="12"/>
      <c r="B712" s="12"/>
      <c r="F712" s="12"/>
      <c r="J712" s="290"/>
      <c r="K712" s="290"/>
      <c r="L712" s="290"/>
      <c r="M712" s="290"/>
      <c r="N712" s="290"/>
      <c r="O712" s="291"/>
      <c r="P712" s="35"/>
      <c r="Q712" s="35"/>
      <c r="R712" s="292"/>
      <c r="S712" s="292"/>
      <c r="T712" s="292"/>
      <c r="U712" s="292"/>
      <c r="V712" s="12"/>
      <c r="Y712" s="293"/>
      <c r="Z712" s="293"/>
      <c r="AA712" s="293"/>
      <c r="AB712" s="294"/>
      <c r="AC712" s="294"/>
      <c r="AD712" s="294"/>
      <c r="AE712" s="294"/>
      <c r="AF712" s="294"/>
      <c r="AG712" s="294"/>
      <c r="AH712" s="294"/>
      <c r="AM712" s="6"/>
      <c r="AN712" s="6"/>
      <c r="AO712" s="295"/>
      <c r="AP712" s="6"/>
      <c r="AQ712" s="6"/>
      <c r="AR712" s="12"/>
      <c r="AT712" s="296"/>
      <c r="AU712" s="296"/>
      <c r="AV712" s="296"/>
      <c r="AW712" s="296"/>
      <c r="AX712" s="296"/>
      <c r="AY712" s="296"/>
      <c r="AZ712" s="296"/>
      <c r="BA712" s="296"/>
      <c r="BB712" s="296"/>
      <c r="BC712" s="296"/>
      <c r="BD712" s="296"/>
      <c r="BE712" s="296"/>
      <c r="BF712" s="296"/>
      <c r="BG712" s="14"/>
      <c r="BH712" s="14"/>
      <c r="BL712" s="12"/>
      <c r="BO712" s="324"/>
      <c r="BP712" s="324"/>
      <c r="BQ712" s="324"/>
      <c r="BR712" s="325"/>
      <c r="BS712" s="325"/>
      <c r="BT712" s="325"/>
      <c r="BU712" s="325"/>
      <c r="BV712" s="325"/>
      <c r="BW712" s="325"/>
      <c r="BX712" s="325"/>
      <c r="BY712" s="325"/>
    </row>
    <row r="713" spans="1:77" s="49" customFormat="1" ht="16" x14ac:dyDescent="0.2">
      <c r="A713" s="12"/>
      <c r="B713" s="12"/>
      <c r="F713" s="12"/>
      <c r="J713" s="290"/>
      <c r="K713" s="290"/>
      <c r="L713" s="290"/>
      <c r="M713" s="290"/>
      <c r="N713" s="290"/>
      <c r="O713" s="291"/>
      <c r="P713" s="35"/>
      <c r="Q713" s="35"/>
      <c r="R713" s="292"/>
      <c r="S713" s="292"/>
      <c r="T713" s="292"/>
      <c r="U713" s="292"/>
      <c r="V713" s="12"/>
      <c r="Y713" s="293"/>
      <c r="Z713" s="293"/>
      <c r="AA713" s="293"/>
      <c r="AB713" s="294"/>
      <c r="AC713" s="294"/>
      <c r="AD713" s="294"/>
      <c r="AE713" s="294"/>
      <c r="AF713" s="294"/>
      <c r="AG713" s="294"/>
      <c r="AH713" s="294"/>
      <c r="AM713" s="6"/>
      <c r="AN713" s="6"/>
      <c r="AO713" s="295"/>
      <c r="AP713" s="6"/>
      <c r="AQ713" s="6"/>
      <c r="AR713" s="12"/>
      <c r="AT713" s="296"/>
      <c r="AU713" s="296"/>
      <c r="AV713" s="296"/>
      <c r="AW713" s="296"/>
      <c r="AX713" s="296"/>
      <c r="AY713" s="296"/>
      <c r="AZ713" s="296"/>
      <c r="BA713" s="296"/>
      <c r="BB713" s="296"/>
      <c r="BC713" s="296"/>
      <c r="BD713" s="296"/>
      <c r="BE713" s="296"/>
      <c r="BF713" s="296"/>
      <c r="BG713" s="14"/>
      <c r="BH713" s="14"/>
    </row>
    <row r="714" spans="1:77" s="49" customFormat="1" ht="16" x14ac:dyDescent="0.2">
      <c r="A714" s="12"/>
      <c r="B714" s="12"/>
      <c r="F714" s="12"/>
      <c r="J714" s="290"/>
      <c r="K714" s="290"/>
      <c r="L714" s="290"/>
      <c r="M714" s="290"/>
      <c r="N714" s="290"/>
      <c r="O714" s="291"/>
      <c r="P714" s="35"/>
      <c r="Q714" s="35"/>
      <c r="R714" s="292"/>
      <c r="S714" s="292"/>
      <c r="T714" s="292"/>
      <c r="U714" s="292"/>
      <c r="V714" s="12"/>
      <c r="Y714" s="293"/>
      <c r="Z714" s="293"/>
      <c r="AA714" s="293"/>
      <c r="AB714" s="294"/>
      <c r="AC714" s="294"/>
      <c r="AD714" s="294"/>
      <c r="AE714" s="294"/>
      <c r="AF714" s="294"/>
      <c r="AG714" s="294"/>
      <c r="AH714" s="294"/>
      <c r="AM714" s="6"/>
      <c r="AN714" s="6"/>
      <c r="AO714" s="295"/>
      <c r="AP714" s="6"/>
      <c r="AQ714" s="6"/>
      <c r="AR714" s="12"/>
      <c r="AT714" s="296"/>
      <c r="AU714" s="296"/>
      <c r="AV714" s="296"/>
      <c r="AW714" s="296"/>
      <c r="AX714" s="296"/>
      <c r="AY714" s="296"/>
      <c r="AZ714" s="296"/>
      <c r="BA714" s="296"/>
      <c r="BB714" s="296"/>
      <c r="BC714" s="296"/>
      <c r="BD714" s="296"/>
      <c r="BE714" s="296"/>
      <c r="BF714" s="296"/>
      <c r="BG714" s="14"/>
      <c r="BH714" s="14"/>
      <c r="BL714" s="12"/>
      <c r="BO714" s="324"/>
      <c r="BP714" s="324"/>
      <c r="BQ714" s="324"/>
      <c r="BR714" s="325"/>
      <c r="BS714" s="325"/>
      <c r="BT714" s="325"/>
      <c r="BU714" s="325"/>
      <c r="BV714" s="325"/>
      <c r="BW714" s="325"/>
      <c r="BX714" s="325"/>
      <c r="BY714" s="325"/>
    </row>
    <row r="715" spans="1:77" s="49" customFormat="1" ht="16" x14ac:dyDescent="0.2">
      <c r="A715" s="12"/>
      <c r="B715" s="12"/>
      <c r="F715" s="12"/>
      <c r="J715" s="290"/>
      <c r="K715" s="290"/>
      <c r="L715" s="290"/>
      <c r="M715" s="290"/>
      <c r="N715" s="290"/>
      <c r="O715" s="291"/>
      <c r="P715" s="35"/>
      <c r="Q715" s="35"/>
      <c r="R715" s="292"/>
      <c r="S715" s="292"/>
      <c r="T715" s="292"/>
      <c r="U715" s="292"/>
      <c r="V715" s="12"/>
      <c r="Y715" s="293"/>
      <c r="Z715" s="293"/>
      <c r="AA715" s="293"/>
      <c r="AB715" s="294"/>
      <c r="AC715" s="294"/>
      <c r="AD715" s="294"/>
      <c r="AE715" s="294"/>
      <c r="AF715" s="294"/>
      <c r="AG715" s="294"/>
      <c r="AH715" s="294"/>
      <c r="AM715" s="6"/>
      <c r="AN715" s="6"/>
      <c r="AO715" s="295"/>
      <c r="AP715" s="6"/>
      <c r="AQ715" s="6"/>
      <c r="AR715" s="12"/>
      <c r="AT715" s="296"/>
      <c r="AU715" s="296"/>
      <c r="AV715" s="296"/>
      <c r="AW715" s="296"/>
      <c r="AX715" s="296"/>
      <c r="AY715" s="296"/>
      <c r="AZ715" s="296"/>
      <c r="BA715" s="296"/>
      <c r="BB715" s="296"/>
      <c r="BC715" s="296"/>
      <c r="BD715" s="296"/>
      <c r="BE715" s="296"/>
      <c r="BF715" s="296"/>
      <c r="BG715" s="14"/>
      <c r="BH715" s="14"/>
    </row>
    <row r="716" spans="1:77" s="49" customFormat="1" ht="16" x14ac:dyDescent="0.2">
      <c r="A716" s="12"/>
      <c r="B716" s="12"/>
      <c r="F716" s="12"/>
      <c r="J716" s="290"/>
      <c r="K716" s="290"/>
      <c r="L716" s="290"/>
      <c r="M716" s="290"/>
      <c r="N716" s="290"/>
      <c r="O716" s="291"/>
      <c r="P716" s="35"/>
      <c r="Q716" s="35"/>
      <c r="R716" s="292"/>
      <c r="S716" s="292"/>
      <c r="T716" s="292"/>
      <c r="U716" s="292"/>
      <c r="V716" s="12"/>
      <c r="Y716" s="293"/>
      <c r="Z716" s="293"/>
      <c r="AA716" s="293"/>
      <c r="AB716" s="294"/>
      <c r="AC716" s="294"/>
      <c r="AD716" s="294"/>
      <c r="AE716" s="294"/>
      <c r="AF716" s="294"/>
      <c r="AG716" s="294"/>
      <c r="AH716" s="294"/>
      <c r="AM716" s="6"/>
      <c r="AN716" s="6"/>
      <c r="AO716" s="295"/>
      <c r="AP716" s="6"/>
      <c r="AQ716" s="6"/>
      <c r="AR716" s="12"/>
      <c r="AT716" s="296"/>
      <c r="AU716" s="296"/>
      <c r="AV716" s="296"/>
      <c r="AW716" s="296"/>
      <c r="AX716" s="296"/>
      <c r="AY716" s="296"/>
      <c r="AZ716" s="296"/>
      <c r="BA716" s="296"/>
      <c r="BB716" s="296"/>
      <c r="BC716" s="296"/>
      <c r="BD716" s="296"/>
      <c r="BE716" s="296"/>
      <c r="BF716" s="296"/>
      <c r="BG716" s="14"/>
      <c r="BH716" s="14"/>
      <c r="BL716" s="12"/>
      <c r="BO716" s="324"/>
      <c r="BP716" s="324"/>
      <c r="BQ716" s="324"/>
      <c r="BR716" s="325"/>
      <c r="BS716" s="325"/>
      <c r="BT716" s="325"/>
      <c r="BU716" s="325"/>
      <c r="BV716" s="325"/>
      <c r="BW716" s="325"/>
      <c r="BX716" s="325"/>
      <c r="BY716" s="325"/>
    </row>
    <row r="717" spans="1:77" s="49" customFormat="1" ht="16" x14ac:dyDescent="0.2">
      <c r="A717" s="12"/>
      <c r="B717" s="12"/>
      <c r="F717" s="12"/>
      <c r="J717" s="290"/>
      <c r="K717" s="290"/>
      <c r="L717" s="290"/>
      <c r="M717" s="290"/>
      <c r="N717" s="290"/>
      <c r="O717" s="291"/>
      <c r="P717" s="35"/>
      <c r="Q717" s="35"/>
      <c r="R717" s="292"/>
      <c r="S717" s="292"/>
      <c r="T717" s="292"/>
      <c r="U717" s="292"/>
      <c r="V717" s="12"/>
      <c r="Y717" s="293"/>
      <c r="Z717" s="293"/>
      <c r="AA717" s="293"/>
      <c r="AB717" s="294"/>
      <c r="AC717" s="294"/>
      <c r="AD717" s="294"/>
      <c r="AE717" s="294"/>
      <c r="AF717" s="294"/>
      <c r="AG717" s="294"/>
      <c r="AH717" s="294"/>
      <c r="AM717" s="6"/>
      <c r="AN717" s="6"/>
      <c r="AO717" s="295"/>
      <c r="AP717" s="6"/>
      <c r="AQ717" s="6"/>
      <c r="AR717" s="12"/>
      <c r="AT717" s="296"/>
      <c r="AU717" s="296"/>
      <c r="AV717" s="296"/>
      <c r="AW717" s="296"/>
      <c r="AX717" s="296"/>
      <c r="AY717" s="296"/>
      <c r="AZ717" s="296"/>
      <c r="BA717" s="296"/>
      <c r="BB717" s="296"/>
      <c r="BC717" s="296"/>
      <c r="BD717" s="296"/>
      <c r="BE717" s="296"/>
      <c r="BF717" s="296"/>
      <c r="BG717" s="14"/>
      <c r="BH717" s="14"/>
    </row>
    <row r="718" spans="1:77" s="49" customFormat="1" ht="16" x14ac:dyDescent="0.2">
      <c r="A718" s="12"/>
      <c r="B718" s="12"/>
      <c r="F718" s="12"/>
      <c r="J718" s="290"/>
      <c r="K718" s="290"/>
      <c r="L718" s="290"/>
      <c r="M718" s="290"/>
      <c r="N718" s="290"/>
      <c r="O718" s="291"/>
      <c r="P718" s="35"/>
      <c r="Q718" s="35"/>
      <c r="R718" s="292"/>
      <c r="S718" s="292"/>
      <c r="T718" s="292"/>
      <c r="U718" s="292"/>
      <c r="V718" s="12"/>
      <c r="Y718" s="293"/>
      <c r="Z718" s="293"/>
      <c r="AA718" s="293"/>
      <c r="AB718" s="294"/>
      <c r="AC718" s="294"/>
      <c r="AD718" s="294"/>
      <c r="AE718" s="294"/>
      <c r="AF718" s="294"/>
      <c r="AG718" s="294"/>
      <c r="AH718" s="294"/>
      <c r="AM718" s="6"/>
      <c r="AN718" s="6"/>
      <c r="AO718" s="295"/>
      <c r="AP718" s="6"/>
      <c r="AQ718" s="6"/>
      <c r="AR718" s="12"/>
      <c r="AT718" s="296"/>
      <c r="AU718" s="296"/>
      <c r="AV718" s="296"/>
      <c r="AW718" s="296"/>
      <c r="AX718" s="296"/>
      <c r="AY718" s="296"/>
      <c r="AZ718" s="296"/>
      <c r="BA718" s="296"/>
      <c r="BB718" s="296"/>
      <c r="BC718" s="296"/>
      <c r="BD718" s="296"/>
      <c r="BE718" s="296"/>
      <c r="BF718" s="296"/>
      <c r="BG718" s="14"/>
      <c r="BH718" s="14"/>
      <c r="BL718" s="12"/>
      <c r="BO718" s="324"/>
      <c r="BP718" s="324"/>
      <c r="BQ718" s="324"/>
      <c r="BR718" s="325"/>
      <c r="BS718" s="325"/>
      <c r="BT718" s="325"/>
      <c r="BU718" s="325"/>
      <c r="BV718" s="325"/>
      <c r="BW718" s="325"/>
      <c r="BX718" s="325"/>
      <c r="BY718" s="325"/>
    </row>
    <row r="719" spans="1:77" s="49" customFormat="1" ht="16" x14ac:dyDescent="0.2">
      <c r="A719" s="12"/>
      <c r="B719" s="12"/>
      <c r="F719" s="12"/>
      <c r="J719" s="290"/>
      <c r="K719" s="290"/>
      <c r="L719" s="290"/>
      <c r="M719" s="290"/>
      <c r="N719" s="290"/>
      <c r="O719" s="291"/>
      <c r="P719" s="35"/>
      <c r="Q719" s="35"/>
      <c r="R719" s="292"/>
      <c r="S719" s="292"/>
      <c r="T719" s="292"/>
      <c r="U719" s="292"/>
      <c r="V719" s="12"/>
      <c r="Y719" s="293"/>
      <c r="Z719" s="293"/>
      <c r="AA719" s="293"/>
      <c r="AB719" s="294"/>
      <c r="AC719" s="294"/>
      <c r="AD719" s="294"/>
      <c r="AE719" s="294"/>
      <c r="AF719" s="294"/>
      <c r="AG719" s="294"/>
      <c r="AH719" s="294"/>
      <c r="AM719" s="6"/>
      <c r="AN719" s="6"/>
      <c r="AO719" s="295"/>
      <c r="AP719" s="6"/>
      <c r="AQ719" s="6"/>
      <c r="AR719" s="12"/>
      <c r="AT719" s="296"/>
      <c r="AU719" s="296"/>
      <c r="AV719" s="296"/>
      <c r="AW719" s="296"/>
      <c r="AX719" s="296"/>
      <c r="AY719" s="296"/>
      <c r="AZ719" s="296"/>
      <c r="BA719" s="296"/>
      <c r="BB719" s="296"/>
      <c r="BC719" s="296"/>
      <c r="BD719" s="296"/>
      <c r="BE719" s="296"/>
      <c r="BF719" s="296"/>
      <c r="BG719" s="14"/>
      <c r="BH719" s="14"/>
    </row>
    <row r="720" spans="1:77" s="49" customFormat="1" ht="16" x14ac:dyDescent="0.2">
      <c r="A720" s="12"/>
      <c r="B720" s="12"/>
      <c r="F720" s="12"/>
      <c r="J720" s="290"/>
      <c r="K720" s="290"/>
      <c r="L720" s="290"/>
      <c r="M720" s="290"/>
      <c r="N720" s="290"/>
      <c r="O720" s="291"/>
      <c r="P720" s="35"/>
      <c r="Q720" s="35"/>
      <c r="R720" s="292"/>
      <c r="S720" s="292"/>
      <c r="T720" s="292"/>
      <c r="U720" s="292"/>
      <c r="V720" s="12"/>
      <c r="Y720" s="293"/>
      <c r="Z720" s="293"/>
      <c r="AA720" s="293"/>
      <c r="AB720" s="294"/>
      <c r="AC720" s="294"/>
      <c r="AD720" s="294"/>
      <c r="AE720" s="294"/>
      <c r="AF720" s="294"/>
      <c r="AG720" s="294"/>
      <c r="AH720" s="294"/>
      <c r="AM720" s="6"/>
      <c r="AN720" s="6"/>
      <c r="AO720" s="295"/>
      <c r="AP720" s="6"/>
      <c r="AQ720" s="6"/>
      <c r="AR720" s="12"/>
      <c r="AT720" s="296"/>
      <c r="AU720" s="296"/>
      <c r="AV720" s="296"/>
      <c r="AW720" s="296"/>
      <c r="AX720" s="296"/>
      <c r="AY720" s="296"/>
      <c r="AZ720" s="296"/>
      <c r="BA720" s="296"/>
      <c r="BB720" s="296"/>
      <c r="BC720" s="296"/>
      <c r="BD720" s="296"/>
      <c r="BE720" s="296"/>
      <c r="BF720" s="296"/>
      <c r="BG720" s="14"/>
      <c r="BH720" s="14"/>
      <c r="BL720" s="12"/>
      <c r="BO720" s="324"/>
      <c r="BP720" s="324"/>
      <c r="BQ720" s="324"/>
      <c r="BR720" s="325"/>
      <c r="BS720" s="325"/>
      <c r="BT720" s="325"/>
      <c r="BU720" s="325"/>
      <c r="BV720" s="325"/>
      <c r="BW720" s="325"/>
      <c r="BX720" s="325"/>
      <c r="BY720" s="325"/>
    </row>
    <row r="721" spans="1:77" s="49" customFormat="1" ht="16" x14ac:dyDescent="0.2">
      <c r="A721" s="12"/>
      <c r="B721" s="12"/>
      <c r="F721" s="12"/>
      <c r="J721" s="290"/>
      <c r="K721" s="290"/>
      <c r="L721" s="290"/>
      <c r="M721" s="290"/>
      <c r="N721" s="290"/>
      <c r="O721" s="291"/>
      <c r="P721" s="35"/>
      <c r="Q721" s="35"/>
      <c r="R721" s="292"/>
      <c r="S721" s="292"/>
      <c r="T721" s="292"/>
      <c r="U721" s="292"/>
      <c r="V721" s="12"/>
      <c r="Y721" s="293"/>
      <c r="Z721" s="293"/>
      <c r="AA721" s="293"/>
      <c r="AB721" s="294"/>
      <c r="AC721" s="294"/>
      <c r="AD721" s="294"/>
      <c r="AE721" s="294"/>
      <c r="AF721" s="294"/>
      <c r="AG721" s="294"/>
      <c r="AH721" s="294"/>
      <c r="AM721" s="6"/>
      <c r="AN721" s="6"/>
      <c r="AO721" s="295"/>
      <c r="AP721" s="6"/>
      <c r="AQ721" s="6"/>
      <c r="AR721" s="12"/>
      <c r="AT721" s="296"/>
      <c r="AU721" s="296"/>
      <c r="AV721" s="296"/>
      <c r="AW721" s="296"/>
      <c r="AX721" s="296"/>
      <c r="AY721" s="296"/>
      <c r="AZ721" s="296"/>
      <c r="BA721" s="296"/>
      <c r="BB721" s="296"/>
      <c r="BC721" s="296"/>
      <c r="BD721" s="296"/>
      <c r="BE721" s="296"/>
      <c r="BF721" s="296"/>
      <c r="BG721" s="14"/>
      <c r="BH721" s="14"/>
    </row>
    <row r="722" spans="1:77" s="49" customFormat="1" ht="16" x14ac:dyDescent="0.2">
      <c r="A722" s="12"/>
      <c r="B722" s="12"/>
      <c r="F722" s="12"/>
      <c r="J722" s="290"/>
      <c r="K722" s="290"/>
      <c r="L722" s="290"/>
      <c r="M722" s="290"/>
      <c r="N722" s="290"/>
      <c r="O722" s="291"/>
      <c r="P722" s="35"/>
      <c r="Q722" s="35"/>
      <c r="R722" s="292"/>
      <c r="S722" s="292"/>
      <c r="T722" s="292"/>
      <c r="U722" s="292"/>
      <c r="V722" s="12"/>
      <c r="Y722" s="293"/>
      <c r="Z722" s="293"/>
      <c r="AA722" s="293"/>
      <c r="AB722" s="294"/>
      <c r="AC722" s="294"/>
      <c r="AD722" s="294"/>
      <c r="AE722" s="294"/>
      <c r="AF722" s="294"/>
      <c r="AG722" s="294"/>
      <c r="AH722" s="294"/>
      <c r="AM722" s="6"/>
      <c r="AN722" s="6"/>
      <c r="AO722" s="295"/>
      <c r="AP722" s="6"/>
      <c r="AQ722" s="6"/>
      <c r="AR722" s="12"/>
      <c r="AT722" s="296"/>
      <c r="AU722" s="296"/>
      <c r="AV722" s="296"/>
      <c r="AW722" s="296"/>
      <c r="AX722" s="296"/>
      <c r="AY722" s="296"/>
      <c r="AZ722" s="296"/>
      <c r="BA722" s="296"/>
      <c r="BB722" s="296"/>
      <c r="BC722" s="296"/>
      <c r="BD722" s="296"/>
      <c r="BE722" s="296"/>
      <c r="BF722" s="296"/>
      <c r="BG722" s="14"/>
      <c r="BH722" s="14"/>
      <c r="BL722" s="12"/>
      <c r="BO722" s="324"/>
      <c r="BP722" s="324"/>
      <c r="BQ722" s="324"/>
      <c r="BR722" s="325"/>
      <c r="BS722" s="325"/>
      <c r="BT722" s="325"/>
      <c r="BU722" s="325"/>
      <c r="BV722" s="325"/>
      <c r="BW722" s="325"/>
      <c r="BX722" s="325"/>
      <c r="BY722" s="325"/>
    </row>
    <row r="723" spans="1:77" s="49" customFormat="1" ht="16" x14ac:dyDescent="0.2">
      <c r="A723" s="12"/>
      <c r="B723" s="12"/>
      <c r="F723" s="12"/>
      <c r="J723" s="290"/>
      <c r="K723" s="290"/>
      <c r="L723" s="290"/>
      <c r="M723" s="290"/>
      <c r="N723" s="290"/>
      <c r="O723" s="291"/>
      <c r="P723" s="35"/>
      <c r="Q723" s="35"/>
      <c r="R723" s="292"/>
      <c r="S723" s="292"/>
      <c r="T723" s="292"/>
      <c r="U723" s="292"/>
      <c r="V723" s="12"/>
      <c r="Y723" s="293"/>
      <c r="Z723" s="293"/>
      <c r="AA723" s="293"/>
      <c r="AB723" s="294"/>
      <c r="AC723" s="294"/>
      <c r="AD723" s="294"/>
      <c r="AE723" s="294"/>
      <c r="AF723" s="294"/>
      <c r="AG723" s="294"/>
      <c r="AH723" s="294"/>
      <c r="AM723" s="6"/>
      <c r="AN723" s="6"/>
      <c r="AO723" s="295"/>
      <c r="AP723" s="6"/>
      <c r="AQ723" s="6"/>
      <c r="AR723" s="12"/>
      <c r="AT723" s="296"/>
      <c r="AU723" s="296"/>
      <c r="AV723" s="296"/>
      <c r="AW723" s="296"/>
      <c r="AX723" s="296"/>
      <c r="AY723" s="296"/>
      <c r="AZ723" s="296"/>
      <c r="BA723" s="296"/>
      <c r="BB723" s="296"/>
      <c r="BC723" s="296"/>
      <c r="BD723" s="296"/>
      <c r="BE723" s="296"/>
      <c r="BF723" s="296"/>
      <c r="BG723" s="14"/>
      <c r="BH723" s="14"/>
    </row>
    <row r="724" spans="1:77" s="49" customFormat="1" ht="16" x14ac:dyDescent="0.2">
      <c r="A724" s="12"/>
      <c r="B724" s="12"/>
      <c r="F724" s="12"/>
      <c r="J724" s="290"/>
      <c r="K724" s="290"/>
      <c r="L724" s="290"/>
      <c r="M724" s="290"/>
      <c r="N724" s="290"/>
      <c r="O724" s="291"/>
      <c r="P724" s="35"/>
      <c r="Q724" s="35"/>
      <c r="R724" s="292"/>
      <c r="S724" s="292"/>
      <c r="T724" s="292"/>
      <c r="U724" s="292"/>
      <c r="V724" s="12"/>
      <c r="Y724" s="293"/>
      <c r="Z724" s="293"/>
      <c r="AA724" s="293"/>
      <c r="AB724" s="294"/>
      <c r="AC724" s="294"/>
      <c r="AD724" s="294"/>
      <c r="AE724" s="294"/>
      <c r="AF724" s="294"/>
      <c r="AG724" s="294"/>
      <c r="AH724" s="294"/>
      <c r="AM724" s="6"/>
      <c r="AN724" s="6"/>
      <c r="AO724" s="295"/>
      <c r="AP724" s="6"/>
      <c r="AQ724" s="6"/>
      <c r="AR724" s="12"/>
      <c r="AT724" s="296"/>
      <c r="AU724" s="296"/>
      <c r="AV724" s="296"/>
      <c r="AW724" s="296"/>
      <c r="AX724" s="296"/>
      <c r="AY724" s="296"/>
      <c r="AZ724" s="296"/>
      <c r="BA724" s="296"/>
      <c r="BB724" s="296"/>
      <c r="BC724" s="296"/>
      <c r="BD724" s="296"/>
      <c r="BE724" s="296"/>
      <c r="BF724" s="296"/>
      <c r="BG724" s="14"/>
      <c r="BH724" s="14"/>
      <c r="BL724" s="12"/>
      <c r="BO724" s="324"/>
      <c r="BP724" s="324"/>
      <c r="BQ724" s="324"/>
      <c r="BR724" s="325"/>
      <c r="BS724" s="325"/>
      <c r="BT724" s="325"/>
      <c r="BU724" s="325"/>
      <c r="BV724" s="325"/>
      <c r="BW724" s="325"/>
      <c r="BX724" s="325"/>
      <c r="BY724" s="325"/>
    </row>
    <row r="725" spans="1:77" s="49" customFormat="1" ht="16" x14ac:dyDescent="0.2">
      <c r="A725" s="12"/>
      <c r="B725" s="12"/>
      <c r="F725" s="12"/>
      <c r="J725" s="290"/>
      <c r="K725" s="290"/>
      <c r="L725" s="290"/>
      <c r="M725" s="290"/>
      <c r="N725" s="290"/>
      <c r="O725" s="291"/>
      <c r="P725" s="35"/>
      <c r="Q725" s="35"/>
      <c r="R725" s="292"/>
      <c r="S725" s="292"/>
      <c r="T725" s="292"/>
      <c r="U725" s="292"/>
      <c r="V725" s="12"/>
      <c r="Y725" s="293"/>
      <c r="Z725" s="293"/>
      <c r="AA725" s="293"/>
      <c r="AB725" s="294"/>
      <c r="AC725" s="294"/>
      <c r="AD725" s="294"/>
      <c r="AE725" s="294"/>
      <c r="AF725" s="294"/>
      <c r="AG725" s="294"/>
      <c r="AH725" s="294"/>
      <c r="AM725" s="6"/>
      <c r="AN725" s="6"/>
      <c r="AO725" s="295"/>
      <c r="AP725" s="6"/>
      <c r="AQ725" s="6"/>
      <c r="AR725" s="12"/>
      <c r="AT725" s="296"/>
      <c r="AU725" s="296"/>
      <c r="AV725" s="296"/>
      <c r="AW725" s="296"/>
      <c r="AX725" s="296"/>
      <c r="AY725" s="296"/>
      <c r="AZ725" s="296"/>
      <c r="BA725" s="296"/>
      <c r="BB725" s="296"/>
      <c r="BC725" s="296"/>
      <c r="BD725" s="296"/>
      <c r="BE725" s="296"/>
      <c r="BF725" s="296"/>
      <c r="BG725" s="14"/>
      <c r="BH725" s="14"/>
    </row>
    <row r="726" spans="1:77" s="49" customFormat="1" ht="16" x14ac:dyDescent="0.2">
      <c r="A726" s="12"/>
      <c r="B726" s="12"/>
      <c r="F726" s="12"/>
      <c r="J726" s="290"/>
      <c r="K726" s="290"/>
      <c r="L726" s="290"/>
      <c r="M726" s="290"/>
      <c r="N726" s="290"/>
      <c r="O726" s="291"/>
      <c r="P726" s="35"/>
      <c r="Q726" s="35"/>
      <c r="R726" s="292"/>
      <c r="S726" s="292"/>
      <c r="T726" s="292"/>
      <c r="U726" s="292"/>
      <c r="V726" s="12"/>
      <c r="Y726" s="293"/>
      <c r="Z726" s="293"/>
      <c r="AA726" s="293"/>
      <c r="AB726" s="294"/>
      <c r="AC726" s="294"/>
      <c r="AD726" s="294"/>
      <c r="AE726" s="294"/>
      <c r="AF726" s="294"/>
      <c r="AG726" s="294"/>
      <c r="AH726" s="294"/>
      <c r="AM726" s="6"/>
      <c r="AN726" s="6"/>
      <c r="AO726" s="295"/>
      <c r="AP726" s="6"/>
      <c r="AQ726" s="6"/>
      <c r="AR726" s="12"/>
      <c r="AT726" s="296"/>
      <c r="AU726" s="296"/>
      <c r="AV726" s="296"/>
      <c r="AW726" s="296"/>
      <c r="AX726" s="296"/>
      <c r="AY726" s="296"/>
      <c r="AZ726" s="296"/>
      <c r="BA726" s="296"/>
      <c r="BB726" s="296"/>
      <c r="BC726" s="296"/>
      <c r="BD726" s="296"/>
      <c r="BE726" s="296"/>
      <c r="BF726" s="296"/>
      <c r="BG726" s="14"/>
      <c r="BH726" s="14"/>
      <c r="BL726" s="12"/>
      <c r="BO726" s="324"/>
      <c r="BP726" s="324"/>
      <c r="BQ726" s="324"/>
      <c r="BR726" s="325"/>
      <c r="BS726" s="325"/>
      <c r="BT726" s="325"/>
      <c r="BU726" s="325"/>
      <c r="BV726" s="325"/>
      <c r="BW726" s="325"/>
      <c r="BX726" s="325"/>
      <c r="BY726" s="325"/>
    </row>
    <row r="727" spans="1:77" s="49" customFormat="1" ht="16" x14ac:dyDescent="0.2">
      <c r="A727" s="12"/>
      <c r="B727" s="12"/>
      <c r="F727" s="12"/>
      <c r="J727" s="290"/>
      <c r="K727" s="290"/>
      <c r="L727" s="290"/>
      <c r="M727" s="290"/>
      <c r="N727" s="290"/>
      <c r="O727" s="291"/>
      <c r="P727" s="35"/>
      <c r="Q727" s="35"/>
      <c r="R727" s="292"/>
      <c r="S727" s="292"/>
      <c r="T727" s="292"/>
      <c r="U727" s="292"/>
      <c r="V727" s="12"/>
      <c r="Y727" s="293"/>
      <c r="Z727" s="293"/>
      <c r="AA727" s="293"/>
      <c r="AB727" s="294"/>
      <c r="AC727" s="294"/>
      <c r="AD727" s="294"/>
      <c r="AE727" s="294"/>
      <c r="AF727" s="294"/>
      <c r="AG727" s="294"/>
      <c r="AH727" s="294"/>
      <c r="AM727" s="6"/>
      <c r="AN727" s="6"/>
      <c r="AO727" s="295"/>
      <c r="AP727" s="6"/>
      <c r="AQ727" s="6"/>
      <c r="AR727" s="12"/>
      <c r="AT727" s="296"/>
      <c r="AU727" s="296"/>
      <c r="AV727" s="296"/>
      <c r="AW727" s="296"/>
      <c r="AX727" s="296"/>
      <c r="AY727" s="296"/>
      <c r="AZ727" s="296"/>
      <c r="BA727" s="296"/>
      <c r="BB727" s="296"/>
      <c r="BC727" s="296"/>
      <c r="BD727" s="296"/>
      <c r="BE727" s="296"/>
      <c r="BF727" s="296"/>
      <c r="BG727" s="14"/>
      <c r="BH727" s="14"/>
    </row>
    <row r="728" spans="1:77" s="49" customFormat="1" ht="16" x14ac:dyDescent="0.2">
      <c r="A728" s="12"/>
      <c r="B728" s="12"/>
      <c r="F728" s="12"/>
      <c r="J728" s="290"/>
      <c r="K728" s="290"/>
      <c r="L728" s="290"/>
      <c r="M728" s="290"/>
      <c r="N728" s="290"/>
      <c r="O728" s="291"/>
      <c r="P728" s="35"/>
      <c r="Q728" s="35"/>
      <c r="R728" s="292"/>
      <c r="S728" s="292"/>
      <c r="T728" s="292"/>
      <c r="U728" s="292"/>
      <c r="V728" s="12"/>
      <c r="Y728" s="293"/>
      <c r="Z728" s="293"/>
      <c r="AA728" s="293"/>
      <c r="AB728" s="294"/>
      <c r="AC728" s="294"/>
      <c r="AD728" s="294"/>
      <c r="AE728" s="294"/>
      <c r="AF728" s="294"/>
      <c r="AG728" s="294"/>
      <c r="AH728" s="294"/>
      <c r="AM728" s="6"/>
      <c r="AN728" s="6"/>
      <c r="AO728" s="295"/>
      <c r="AP728" s="6"/>
      <c r="AQ728" s="6"/>
      <c r="AR728" s="12"/>
      <c r="AT728" s="296"/>
      <c r="AU728" s="296"/>
      <c r="AV728" s="296"/>
      <c r="AW728" s="296"/>
      <c r="AX728" s="296"/>
      <c r="AY728" s="296"/>
      <c r="AZ728" s="296"/>
      <c r="BA728" s="296"/>
      <c r="BB728" s="296"/>
      <c r="BC728" s="296"/>
      <c r="BD728" s="296"/>
      <c r="BE728" s="296"/>
      <c r="BF728" s="296"/>
      <c r="BG728" s="14"/>
      <c r="BH728" s="14"/>
      <c r="BL728" s="12"/>
      <c r="BO728" s="324"/>
      <c r="BP728" s="324"/>
      <c r="BQ728" s="324"/>
      <c r="BR728" s="325"/>
      <c r="BS728" s="325"/>
      <c r="BT728" s="325"/>
      <c r="BU728" s="325"/>
      <c r="BV728" s="325"/>
      <c r="BW728" s="325"/>
      <c r="BX728" s="325"/>
      <c r="BY728" s="325"/>
    </row>
    <row r="729" spans="1:77" s="49" customFormat="1" ht="16" x14ac:dyDescent="0.2">
      <c r="A729" s="12"/>
      <c r="B729" s="12"/>
      <c r="F729" s="12"/>
      <c r="J729" s="290"/>
      <c r="K729" s="290"/>
      <c r="L729" s="290"/>
      <c r="M729" s="290"/>
      <c r="N729" s="290"/>
      <c r="O729" s="291"/>
      <c r="P729" s="35"/>
      <c r="Q729" s="35"/>
      <c r="R729" s="292"/>
      <c r="S729" s="292"/>
      <c r="T729" s="292"/>
      <c r="U729" s="292"/>
      <c r="V729" s="12"/>
      <c r="Y729" s="293"/>
      <c r="Z729" s="293"/>
      <c r="AA729" s="293"/>
      <c r="AB729" s="294"/>
      <c r="AC729" s="294"/>
      <c r="AD729" s="294"/>
      <c r="AE729" s="294"/>
      <c r="AF729" s="294"/>
      <c r="AG729" s="294"/>
      <c r="AH729" s="294"/>
      <c r="AM729" s="6"/>
      <c r="AN729" s="6"/>
      <c r="AO729" s="295"/>
      <c r="AP729" s="6"/>
      <c r="AQ729" s="6"/>
      <c r="AR729" s="12"/>
      <c r="AT729" s="296"/>
      <c r="AU729" s="296"/>
      <c r="AV729" s="296"/>
      <c r="AW729" s="296"/>
      <c r="AX729" s="296"/>
      <c r="AY729" s="296"/>
      <c r="AZ729" s="296"/>
      <c r="BA729" s="296"/>
      <c r="BB729" s="296"/>
      <c r="BC729" s="296"/>
      <c r="BD729" s="296"/>
      <c r="BE729" s="296"/>
      <c r="BF729" s="296"/>
      <c r="BG729" s="14"/>
      <c r="BH729" s="14"/>
    </row>
    <row r="730" spans="1:77" s="49" customFormat="1" ht="16" x14ac:dyDescent="0.2">
      <c r="A730" s="12"/>
      <c r="B730" s="12"/>
      <c r="F730" s="12"/>
      <c r="J730" s="290"/>
      <c r="K730" s="290"/>
      <c r="L730" s="290"/>
      <c r="M730" s="290"/>
      <c r="N730" s="290"/>
      <c r="O730" s="291"/>
      <c r="P730" s="35"/>
      <c r="Q730" s="35"/>
      <c r="R730" s="292"/>
      <c r="S730" s="292"/>
      <c r="T730" s="292"/>
      <c r="U730" s="292"/>
      <c r="V730" s="12"/>
      <c r="Y730" s="293"/>
      <c r="Z730" s="293"/>
      <c r="AA730" s="293"/>
      <c r="AB730" s="294"/>
      <c r="AC730" s="294"/>
      <c r="AD730" s="294"/>
      <c r="AE730" s="294"/>
      <c r="AF730" s="294"/>
      <c r="AG730" s="294"/>
      <c r="AH730" s="294"/>
      <c r="AM730" s="6"/>
      <c r="AN730" s="6"/>
      <c r="AO730" s="295"/>
      <c r="AP730" s="6"/>
      <c r="AQ730" s="6"/>
      <c r="AR730" s="12"/>
      <c r="AT730" s="296"/>
      <c r="AU730" s="296"/>
      <c r="AV730" s="296"/>
      <c r="AW730" s="296"/>
      <c r="AX730" s="296"/>
      <c r="AY730" s="296"/>
      <c r="AZ730" s="296"/>
      <c r="BA730" s="296"/>
      <c r="BB730" s="296"/>
      <c r="BC730" s="296"/>
      <c r="BD730" s="296"/>
      <c r="BE730" s="296"/>
      <c r="BF730" s="296"/>
      <c r="BG730" s="14"/>
      <c r="BH730" s="14"/>
      <c r="BL730" s="12"/>
      <c r="BO730" s="324"/>
      <c r="BP730" s="324"/>
      <c r="BQ730" s="324"/>
      <c r="BR730" s="325"/>
      <c r="BS730" s="325"/>
      <c r="BT730" s="325"/>
      <c r="BU730" s="325"/>
      <c r="BV730" s="325"/>
      <c r="BW730" s="325"/>
      <c r="BX730" s="325"/>
      <c r="BY730" s="325"/>
    </row>
    <row r="731" spans="1:77" s="49" customFormat="1" ht="16" x14ac:dyDescent="0.2">
      <c r="A731" s="12"/>
      <c r="B731" s="12"/>
      <c r="F731" s="12"/>
      <c r="J731" s="290"/>
      <c r="K731" s="290"/>
      <c r="L731" s="290"/>
      <c r="M731" s="290"/>
      <c r="N731" s="290"/>
      <c r="O731" s="291"/>
      <c r="P731" s="35"/>
      <c r="Q731" s="35"/>
      <c r="R731" s="292"/>
      <c r="S731" s="292"/>
      <c r="T731" s="292"/>
      <c r="U731" s="292"/>
      <c r="V731" s="12"/>
      <c r="Y731" s="293"/>
      <c r="Z731" s="293"/>
      <c r="AA731" s="293"/>
      <c r="AB731" s="294"/>
      <c r="AC731" s="294"/>
      <c r="AD731" s="294"/>
      <c r="AE731" s="294"/>
      <c r="AF731" s="294"/>
      <c r="AG731" s="294"/>
      <c r="AH731" s="294"/>
      <c r="AM731" s="6"/>
      <c r="AN731" s="6"/>
      <c r="AO731" s="295"/>
      <c r="AP731" s="6"/>
      <c r="AQ731" s="6"/>
      <c r="AR731" s="12"/>
      <c r="AT731" s="296"/>
      <c r="AU731" s="296"/>
      <c r="AV731" s="296"/>
      <c r="AW731" s="296"/>
      <c r="AX731" s="296"/>
      <c r="AY731" s="296"/>
      <c r="AZ731" s="296"/>
      <c r="BA731" s="296"/>
      <c r="BB731" s="296"/>
      <c r="BC731" s="296"/>
      <c r="BD731" s="296"/>
      <c r="BE731" s="296"/>
      <c r="BF731" s="296"/>
      <c r="BG731" s="14"/>
      <c r="BH731" s="14"/>
    </row>
    <row r="732" spans="1:77" s="49" customFormat="1" ht="16" x14ac:dyDescent="0.2">
      <c r="A732" s="12"/>
      <c r="B732" s="12"/>
      <c r="F732" s="12"/>
      <c r="J732" s="290"/>
      <c r="K732" s="290"/>
      <c r="L732" s="290"/>
      <c r="M732" s="290"/>
      <c r="N732" s="290"/>
      <c r="O732" s="291"/>
      <c r="P732" s="35"/>
      <c r="Q732" s="35"/>
      <c r="R732" s="292"/>
      <c r="S732" s="292"/>
      <c r="T732" s="292"/>
      <c r="U732" s="292"/>
      <c r="V732" s="12"/>
      <c r="Y732" s="293"/>
      <c r="Z732" s="293"/>
      <c r="AA732" s="293"/>
      <c r="AB732" s="294"/>
      <c r="AC732" s="294"/>
      <c r="AD732" s="294"/>
      <c r="AE732" s="294"/>
      <c r="AF732" s="294"/>
      <c r="AG732" s="294"/>
      <c r="AH732" s="294"/>
      <c r="AM732" s="6"/>
      <c r="AN732" s="6"/>
      <c r="AO732" s="295"/>
      <c r="AP732" s="6"/>
      <c r="AQ732" s="6"/>
      <c r="AR732" s="12"/>
      <c r="AT732" s="296"/>
      <c r="AU732" s="296"/>
      <c r="AV732" s="296"/>
      <c r="AW732" s="296"/>
      <c r="AX732" s="296"/>
      <c r="AY732" s="296"/>
      <c r="AZ732" s="296"/>
      <c r="BA732" s="296"/>
      <c r="BB732" s="296"/>
      <c r="BC732" s="296"/>
      <c r="BD732" s="296"/>
      <c r="BE732" s="296"/>
      <c r="BF732" s="296"/>
      <c r="BG732" s="14"/>
      <c r="BH732" s="14"/>
      <c r="BL732" s="12"/>
      <c r="BO732" s="324"/>
      <c r="BP732" s="324"/>
      <c r="BQ732" s="324"/>
      <c r="BR732" s="325"/>
      <c r="BS732" s="325"/>
      <c r="BT732" s="325"/>
      <c r="BU732" s="325"/>
      <c r="BV732" s="325"/>
      <c r="BW732" s="325"/>
      <c r="BX732" s="325"/>
      <c r="BY732" s="325"/>
    </row>
    <row r="733" spans="1:77" s="49" customFormat="1" ht="16" x14ac:dyDescent="0.2">
      <c r="A733" s="12"/>
      <c r="B733" s="12"/>
      <c r="F733" s="12"/>
      <c r="J733" s="290"/>
      <c r="K733" s="290"/>
      <c r="L733" s="290"/>
      <c r="M733" s="290"/>
      <c r="N733" s="290"/>
      <c r="O733" s="291"/>
      <c r="P733" s="35"/>
      <c r="Q733" s="35"/>
      <c r="R733" s="292"/>
      <c r="S733" s="292"/>
      <c r="T733" s="292"/>
      <c r="U733" s="292"/>
      <c r="V733" s="12"/>
      <c r="Y733" s="293"/>
      <c r="Z733" s="293"/>
      <c r="AA733" s="293"/>
      <c r="AB733" s="294"/>
      <c r="AC733" s="294"/>
      <c r="AD733" s="294"/>
      <c r="AE733" s="294"/>
      <c r="AF733" s="294"/>
      <c r="AG733" s="294"/>
      <c r="AH733" s="294"/>
      <c r="AM733" s="6"/>
      <c r="AN733" s="6"/>
      <c r="AO733" s="295"/>
      <c r="AP733" s="6"/>
      <c r="AQ733" s="6"/>
      <c r="AR733" s="12"/>
      <c r="AT733" s="296"/>
      <c r="AU733" s="296"/>
      <c r="AV733" s="296"/>
      <c r="AW733" s="296"/>
      <c r="AX733" s="296"/>
      <c r="AY733" s="296"/>
      <c r="AZ733" s="296"/>
      <c r="BA733" s="296"/>
      <c r="BB733" s="296"/>
      <c r="BC733" s="296"/>
      <c r="BD733" s="296"/>
      <c r="BE733" s="296"/>
      <c r="BF733" s="296"/>
      <c r="BG733" s="14"/>
      <c r="BH733" s="14"/>
    </row>
    <row r="734" spans="1:77" s="49" customFormat="1" ht="16" x14ac:dyDescent="0.2">
      <c r="A734" s="12"/>
      <c r="B734" s="12"/>
      <c r="F734" s="12"/>
      <c r="J734" s="290"/>
      <c r="K734" s="290"/>
      <c r="L734" s="290"/>
      <c r="M734" s="290"/>
      <c r="N734" s="290"/>
      <c r="O734" s="291"/>
      <c r="P734" s="35"/>
      <c r="Q734" s="35"/>
      <c r="R734" s="292"/>
      <c r="S734" s="292"/>
      <c r="T734" s="292"/>
      <c r="U734" s="292"/>
      <c r="V734" s="12"/>
      <c r="Y734" s="293"/>
      <c r="Z734" s="293"/>
      <c r="AA734" s="293"/>
      <c r="AB734" s="294"/>
      <c r="AC734" s="294"/>
      <c r="AD734" s="294"/>
      <c r="AE734" s="294"/>
      <c r="AF734" s="294"/>
      <c r="AG734" s="294"/>
      <c r="AH734" s="294"/>
      <c r="AM734" s="6"/>
      <c r="AN734" s="6"/>
      <c r="AO734" s="295"/>
      <c r="AP734" s="6"/>
      <c r="AQ734" s="6"/>
      <c r="AR734" s="12"/>
      <c r="AT734" s="296"/>
      <c r="AU734" s="296"/>
      <c r="AV734" s="296"/>
      <c r="AW734" s="296"/>
      <c r="AX734" s="296"/>
      <c r="AY734" s="296"/>
      <c r="AZ734" s="296"/>
      <c r="BA734" s="296"/>
      <c r="BB734" s="296"/>
      <c r="BC734" s="296"/>
      <c r="BD734" s="296"/>
      <c r="BE734" s="296"/>
      <c r="BF734" s="296"/>
      <c r="BG734" s="14"/>
      <c r="BH734" s="14"/>
      <c r="BL734" s="12"/>
      <c r="BO734" s="324"/>
      <c r="BP734" s="324"/>
      <c r="BQ734" s="324"/>
      <c r="BR734" s="325"/>
      <c r="BS734" s="325"/>
      <c r="BT734" s="325"/>
      <c r="BU734" s="325"/>
      <c r="BV734" s="325"/>
      <c r="BW734" s="325"/>
      <c r="BX734" s="325"/>
      <c r="BY734" s="325"/>
    </row>
    <row r="735" spans="1:77" s="49" customFormat="1" ht="16" x14ac:dyDescent="0.2">
      <c r="A735" s="12"/>
      <c r="B735" s="12"/>
      <c r="F735" s="12"/>
      <c r="J735" s="290"/>
      <c r="K735" s="290"/>
      <c r="L735" s="290"/>
      <c r="M735" s="290"/>
      <c r="N735" s="290"/>
      <c r="O735" s="291"/>
      <c r="P735" s="35"/>
      <c r="Q735" s="35"/>
      <c r="R735" s="292"/>
      <c r="S735" s="292"/>
      <c r="T735" s="292"/>
      <c r="U735" s="292"/>
      <c r="V735" s="12"/>
      <c r="Y735" s="293"/>
      <c r="Z735" s="293"/>
      <c r="AA735" s="293"/>
      <c r="AB735" s="294"/>
      <c r="AC735" s="294"/>
      <c r="AD735" s="294"/>
      <c r="AE735" s="294"/>
      <c r="AF735" s="294"/>
      <c r="AG735" s="294"/>
      <c r="AH735" s="294"/>
      <c r="AM735" s="6"/>
      <c r="AN735" s="6"/>
      <c r="AO735" s="295"/>
      <c r="AP735" s="6"/>
      <c r="AQ735" s="6"/>
      <c r="AR735" s="12"/>
      <c r="AT735" s="296"/>
      <c r="AU735" s="296"/>
      <c r="AV735" s="296"/>
      <c r="AW735" s="296"/>
      <c r="AX735" s="296"/>
      <c r="AY735" s="296"/>
      <c r="AZ735" s="296"/>
      <c r="BA735" s="296"/>
      <c r="BB735" s="296"/>
      <c r="BC735" s="296"/>
      <c r="BD735" s="296"/>
      <c r="BE735" s="296"/>
      <c r="BF735" s="296"/>
      <c r="BG735" s="14"/>
      <c r="BH735" s="14"/>
    </row>
    <row r="736" spans="1:77" s="49" customFormat="1" ht="16" x14ac:dyDescent="0.2">
      <c r="A736" s="12"/>
      <c r="B736" s="12"/>
      <c r="F736" s="12"/>
      <c r="J736" s="290"/>
      <c r="K736" s="290"/>
      <c r="L736" s="290"/>
      <c r="M736" s="290"/>
      <c r="N736" s="290"/>
      <c r="O736" s="291"/>
      <c r="P736" s="35"/>
      <c r="Q736" s="35"/>
      <c r="R736" s="292"/>
      <c r="S736" s="292"/>
      <c r="T736" s="292"/>
      <c r="U736" s="292"/>
      <c r="V736" s="12"/>
      <c r="Y736" s="293"/>
      <c r="Z736" s="293"/>
      <c r="AA736" s="293"/>
      <c r="AB736" s="294"/>
      <c r="AC736" s="294"/>
      <c r="AD736" s="294"/>
      <c r="AE736" s="294"/>
      <c r="AF736" s="294"/>
      <c r="AG736" s="294"/>
      <c r="AH736" s="294"/>
      <c r="AM736" s="6"/>
      <c r="AN736" s="6"/>
      <c r="AO736" s="295"/>
      <c r="AP736" s="6"/>
      <c r="AQ736" s="6"/>
      <c r="AR736" s="12"/>
      <c r="AT736" s="296"/>
      <c r="AU736" s="296"/>
      <c r="AV736" s="296"/>
      <c r="AW736" s="296"/>
      <c r="AX736" s="296"/>
      <c r="AY736" s="296"/>
      <c r="AZ736" s="296"/>
      <c r="BA736" s="296"/>
      <c r="BB736" s="296"/>
      <c r="BC736" s="296"/>
      <c r="BD736" s="296"/>
      <c r="BE736" s="296"/>
      <c r="BF736" s="296"/>
      <c r="BG736" s="14"/>
      <c r="BH736" s="14"/>
      <c r="BL736" s="12"/>
      <c r="BO736" s="324"/>
      <c r="BP736" s="324"/>
      <c r="BQ736" s="324"/>
      <c r="BR736" s="325"/>
      <c r="BS736" s="325"/>
      <c r="BT736" s="325"/>
      <c r="BU736" s="325"/>
      <c r="BV736" s="325"/>
      <c r="BW736" s="325"/>
      <c r="BX736" s="325"/>
      <c r="BY736" s="325"/>
    </row>
    <row r="737" spans="1:77" s="49" customFormat="1" ht="16" x14ac:dyDescent="0.2">
      <c r="A737" s="12"/>
      <c r="B737" s="12"/>
      <c r="F737" s="12"/>
      <c r="J737" s="290"/>
      <c r="K737" s="290"/>
      <c r="L737" s="290"/>
      <c r="M737" s="290"/>
      <c r="N737" s="290"/>
      <c r="O737" s="291"/>
      <c r="P737" s="35"/>
      <c r="Q737" s="35"/>
      <c r="R737" s="292"/>
      <c r="S737" s="292"/>
      <c r="T737" s="292"/>
      <c r="U737" s="292"/>
      <c r="V737" s="12"/>
      <c r="Y737" s="293"/>
      <c r="Z737" s="293"/>
      <c r="AA737" s="293"/>
      <c r="AB737" s="294"/>
      <c r="AC737" s="294"/>
      <c r="AD737" s="294"/>
      <c r="AE737" s="294"/>
      <c r="AF737" s="294"/>
      <c r="AG737" s="294"/>
      <c r="AH737" s="294"/>
      <c r="AM737" s="6"/>
      <c r="AN737" s="6"/>
      <c r="AO737" s="295"/>
      <c r="AP737" s="6"/>
      <c r="AQ737" s="6"/>
      <c r="AR737" s="12"/>
      <c r="AT737" s="296"/>
      <c r="AU737" s="296"/>
      <c r="AV737" s="296"/>
      <c r="AW737" s="296"/>
      <c r="AX737" s="296"/>
      <c r="AY737" s="296"/>
      <c r="AZ737" s="296"/>
      <c r="BA737" s="296"/>
      <c r="BB737" s="296"/>
      <c r="BC737" s="296"/>
      <c r="BD737" s="296"/>
      <c r="BE737" s="296"/>
      <c r="BF737" s="296"/>
      <c r="BG737" s="14"/>
      <c r="BH737" s="14"/>
    </row>
    <row r="738" spans="1:77" s="49" customFormat="1" ht="16" x14ac:dyDescent="0.2">
      <c r="A738" s="12"/>
      <c r="B738" s="12"/>
      <c r="F738" s="12"/>
      <c r="J738" s="290"/>
      <c r="K738" s="290"/>
      <c r="L738" s="290"/>
      <c r="M738" s="290"/>
      <c r="N738" s="290"/>
      <c r="O738" s="291"/>
      <c r="P738" s="35"/>
      <c r="Q738" s="35"/>
      <c r="R738" s="292"/>
      <c r="S738" s="292"/>
      <c r="T738" s="292"/>
      <c r="U738" s="292"/>
      <c r="V738" s="12"/>
      <c r="Y738" s="293"/>
      <c r="Z738" s="293"/>
      <c r="AA738" s="293"/>
      <c r="AB738" s="294"/>
      <c r="AC738" s="294"/>
      <c r="AD738" s="294"/>
      <c r="AE738" s="294"/>
      <c r="AF738" s="294"/>
      <c r="AG738" s="294"/>
      <c r="AH738" s="294"/>
      <c r="AM738" s="6"/>
      <c r="AN738" s="6"/>
      <c r="AO738" s="295"/>
      <c r="AP738" s="6"/>
      <c r="AQ738" s="6"/>
      <c r="AR738" s="12"/>
      <c r="AT738" s="296"/>
      <c r="AU738" s="296"/>
      <c r="AV738" s="296"/>
      <c r="AW738" s="296"/>
      <c r="AX738" s="296"/>
      <c r="AY738" s="296"/>
      <c r="AZ738" s="296"/>
      <c r="BA738" s="296"/>
      <c r="BB738" s="296"/>
      <c r="BC738" s="296"/>
      <c r="BD738" s="296"/>
      <c r="BE738" s="296"/>
      <c r="BF738" s="296"/>
      <c r="BG738" s="14"/>
      <c r="BH738" s="14"/>
      <c r="BL738" s="12"/>
      <c r="BO738" s="324"/>
      <c r="BP738" s="324"/>
      <c r="BQ738" s="324"/>
      <c r="BR738" s="325"/>
      <c r="BS738" s="325"/>
      <c r="BT738" s="325"/>
      <c r="BU738" s="325"/>
      <c r="BV738" s="325"/>
      <c r="BW738" s="325"/>
      <c r="BX738" s="325"/>
      <c r="BY738" s="325"/>
    </row>
    <row r="739" spans="1:77" s="49" customFormat="1" ht="16" x14ac:dyDescent="0.2">
      <c r="A739" s="12"/>
      <c r="B739" s="12"/>
      <c r="F739" s="12"/>
      <c r="J739" s="290"/>
      <c r="K739" s="290"/>
      <c r="L739" s="290"/>
      <c r="M739" s="290"/>
      <c r="N739" s="290"/>
      <c r="O739" s="291"/>
      <c r="P739" s="35"/>
      <c r="Q739" s="35"/>
      <c r="R739" s="292"/>
      <c r="S739" s="292"/>
      <c r="T739" s="292"/>
      <c r="U739" s="292"/>
      <c r="V739" s="12"/>
      <c r="Y739" s="293"/>
      <c r="Z739" s="293"/>
      <c r="AA739" s="293"/>
      <c r="AB739" s="294"/>
      <c r="AC739" s="294"/>
      <c r="AD739" s="294"/>
      <c r="AE739" s="294"/>
      <c r="AF739" s="294"/>
      <c r="AG739" s="294"/>
      <c r="AH739" s="294"/>
      <c r="AM739" s="6"/>
      <c r="AN739" s="6"/>
      <c r="AO739" s="295"/>
      <c r="AP739" s="6"/>
      <c r="AQ739" s="6"/>
      <c r="AR739" s="12"/>
      <c r="AT739" s="296"/>
      <c r="AU739" s="296"/>
      <c r="AV739" s="296"/>
      <c r="AW739" s="296"/>
      <c r="AX739" s="296"/>
      <c r="AY739" s="296"/>
      <c r="AZ739" s="296"/>
      <c r="BA739" s="296"/>
      <c r="BB739" s="296"/>
      <c r="BC739" s="296"/>
      <c r="BD739" s="296"/>
      <c r="BE739" s="296"/>
      <c r="BF739" s="296"/>
      <c r="BG739" s="14"/>
      <c r="BH739" s="14"/>
    </row>
    <row r="740" spans="1:77" s="49" customFormat="1" ht="16" x14ac:dyDescent="0.2">
      <c r="A740" s="12"/>
      <c r="B740" s="12"/>
      <c r="F740" s="12"/>
      <c r="J740" s="290"/>
      <c r="K740" s="290"/>
      <c r="L740" s="290"/>
      <c r="M740" s="290"/>
      <c r="N740" s="290"/>
      <c r="O740" s="291"/>
      <c r="P740" s="35"/>
      <c r="Q740" s="35"/>
      <c r="R740" s="292"/>
      <c r="S740" s="292"/>
      <c r="T740" s="292"/>
      <c r="U740" s="292"/>
      <c r="V740" s="12"/>
      <c r="Y740" s="293"/>
      <c r="Z740" s="293"/>
      <c r="AA740" s="293"/>
      <c r="AB740" s="294"/>
      <c r="AC740" s="294"/>
      <c r="AD740" s="294"/>
      <c r="AE740" s="294"/>
      <c r="AF740" s="294"/>
      <c r="AG740" s="294"/>
      <c r="AH740" s="294"/>
      <c r="AM740" s="6"/>
      <c r="AN740" s="6"/>
      <c r="AO740" s="295"/>
      <c r="AP740" s="6"/>
      <c r="AQ740" s="6"/>
      <c r="AR740" s="12"/>
      <c r="AT740" s="296"/>
      <c r="AU740" s="296"/>
      <c r="AV740" s="296"/>
      <c r="AW740" s="296"/>
      <c r="AX740" s="296"/>
      <c r="AY740" s="296"/>
      <c r="AZ740" s="296"/>
      <c r="BA740" s="296"/>
      <c r="BB740" s="296"/>
      <c r="BC740" s="296"/>
      <c r="BD740" s="296"/>
      <c r="BE740" s="296"/>
      <c r="BF740" s="296"/>
      <c r="BG740" s="14"/>
      <c r="BH740" s="14"/>
      <c r="BL740" s="12"/>
      <c r="BO740" s="324"/>
      <c r="BP740" s="324"/>
      <c r="BQ740" s="324"/>
      <c r="BR740" s="325"/>
      <c r="BS740" s="325"/>
      <c r="BT740" s="325"/>
      <c r="BU740" s="325"/>
      <c r="BV740" s="325"/>
      <c r="BW740" s="325"/>
      <c r="BX740" s="325"/>
      <c r="BY740" s="325"/>
    </row>
    <row r="741" spans="1:77" s="49" customFormat="1" ht="16" x14ac:dyDescent="0.2">
      <c r="A741" s="12"/>
      <c r="B741" s="12"/>
      <c r="F741" s="12"/>
      <c r="J741" s="290"/>
      <c r="K741" s="290"/>
      <c r="L741" s="290"/>
      <c r="M741" s="290"/>
      <c r="N741" s="290"/>
      <c r="O741" s="291"/>
      <c r="P741" s="35"/>
      <c r="Q741" s="35"/>
      <c r="R741" s="292"/>
      <c r="S741" s="292"/>
      <c r="T741" s="292"/>
      <c r="U741" s="292"/>
      <c r="V741" s="12"/>
      <c r="Y741" s="293"/>
      <c r="Z741" s="293"/>
      <c r="AA741" s="293"/>
      <c r="AB741" s="294"/>
      <c r="AC741" s="294"/>
      <c r="AD741" s="294"/>
      <c r="AE741" s="294"/>
      <c r="AF741" s="294"/>
      <c r="AG741" s="294"/>
      <c r="AH741" s="294"/>
      <c r="AM741" s="6"/>
      <c r="AN741" s="6"/>
      <c r="AO741" s="295"/>
      <c r="AP741" s="6"/>
      <c r="AQ741" s="6"/>
      <c r="AR741" s="12"/>
      <c r="AT741" s="296"/>
      <c r="AU741" s="296"/>
      <c r="AV741" s="296"/>
      <c r="AW741" s="296"/>
      <c r="AX741" s="296"/>
      <c r="AY741" s="296"/>
      <c r="AZ741" s="296"/>
      <c r="BA741" s="296"/>
      <c r="BB741" s="296"/>
      <c r="BC741" s="296"/>
      <c r="BD741" s="296"/>
      <c r="BE741" s="296"/>
      <c r="BF741" s="296"/>
      <c r="BG741" s="14"/>
      <c r="BH741" s="14"/>
    </row>
    <row r="742" spans="1:77" s="49" customFormat="1" ht="16" x14ac:dyDescent="0.2">
      <c r="A742" s="12"/>
      <c r="B742" s="12"/>
      <c r="F742" s="12"/>
      <c r="J742" s="290"/>
      <c r="K742" s="290"/>
      <c r="L742" s="290"/>
      <c r="M742" s="290"/>
      <c r="N742" s="290"/>
      <c r="O742" s="291"/>
      <c r="P742" s="35"/>
      <c r="Q742" s="35"/>
      <c r="R742" s="292"/>
      <c r="S742" s="292"/>
      <c r="T742" s="292"/>
      <c r="U742" s="292"/>
      <c r="V742" s="12"/>
      <c r="Y742" s="293"/>
      <c r="Z742" s="293"/>
      <c r="AA742" s="293"/>
      <c r="AB742" s="294"/>
      <c r="AC742" s="294"/>
      <c r="AD742" s="294"/>
      <c r="AE742" s="294"/>
      <c r="AF742" s="294"/>
      <c r="AG742" s="294"/>
      <c r="AH742" s="294"/>
      <c r="AM742" s="6"/>
      <c r="AN742" s="6"/>
      <c r="AO742" s="295"/>
      <c r="AP742" s="6"/>
      <c r="AQ742" s="6"/>
      <c r="AR742" s="12"/>
      <c r="AT742" s="296"/>
      <c r="AU742" s="296"/>
      <c r="AV742" s="296"/>
      <c r="AW742" s="296"/>
      <c r="AX742" s="296"/>
      <c r="AY742" s="296"/>
      <c r="AZ742" s="296"/>
      <c r="BA742" s="296"/>
      <c r="BB742" s="296"/>
      <c r="BC742" s="296"/>
      <c r="BD742" s="296"/>
      <c r="BE742" s="296"/>
      <c r="BF742" s="296"/>
      <c r="BG742" s="14"/>
      <c r="BH742" s="14"/>
      <c r="BL742" s="12"/>
      <c r="BO742" s="324"/>
      <c r="BP742" s="324"/>
      <c r="BQ742" s="324"/>
      <c r="BR742" s="325"/>
      <c r="BS742" s="325"/>
      <c r="BT742" s="325"/>
      <c r="BU742" s="325"/>
      <c r="BV742" s="325"/>
      <c r="BW742" s="325"/>
      <c r="BX742" s="325"/>
      <c r="BY742" s="325"/>
    </row>
    <row r="743" spans="1:77" s="49" customFormat="1" ht="16" x14ac:dyDescent="0.2">
      <c r="A743" s="12"/>
      <c r="B743" s="12"/>
      <c r="F743" s="12"/>
      <c r="J743" s="290"/>
      <c r="K743" s="290"/>
      <c r="L743" s="290"/>
      <c r="M743" s="290"/>
      <c r="N743" s="290"/>
      <c r="O743" s="291"/>
      <c r="P743" s="35"/>
      <c r="Q743" s="35"/>
      <c r="R743" s="292"/>
      <c r="S743" s="292"/>
      <c r="T743" s="292"/>
      <c r="U743" s="292"/>
      <c r="V743" s="12"/>
      <c r="Y743" s="293"/>
      <c r="Z743" s="293"/>
      <c r="AA743" s="293"/>
      <c r="AB743" s="294"/>
      <c r="AC743" s="294"/>
      <c r="AD743" s="294"/>
      <c r="AE743" s="294"/>
      <c r="AF743" s="294"/>
      <c r="AG743" s="294"/>
      <c r="AH743" s="294"/>
      <c r="AM743" s="6"/>
      <c r="AN743" s="6"/>
      <c r="AO743" s="295"/>
      <c r="AP743" s="6"/>
      <c r="AQ743" s="6"/>
      <c r="AR743" s="12"/>
      <c r="AT743" s="296"/>
      <c r="AU743" s="296"/>
      <c r="AV743" s="296"/>
      <c r="AW743" s="296"/>
      <c r="AX743" s="296"/>
      <c r="AY743" s="296"/>
      <c r="AZ743" s="296"/>
      <c r="BA743" s="296"/>
      <c r="BB743" s="296"/>
      <c r="BC743" s="296"/>
      <c r="BD743" s="296"/>
      <c r="BE743" s="296"/>
      <c r="BF743" s="296"/>
      <c r="BG743" s="14"/>
      <c r="BH743" s="14"/>
    </row>
    <row r="744" spans="1:77" s="49" customFormat="1" ht="16" x14ac:dyDescent="0.2">
      <c r="A744" s="12"/>
      <c r="B744" s="12"/>
      <c r="F744" s="12"/>
      <c r="J744" s="290"/>
      <c r="K744" s="290"/>
      <c r="L744" s="290"/>
      <c r="M744" s="290"/>
      <c r="N744" s="290"/>
      <c r="O744" s="291"/>
      <c r="P744" s="35"/>
      <c r="Q744" s="35"/>
      <c r="R744" s="292"/>
      <c r="S744" s="292"/>
      <c r="T744" s="292"/>
      <c r="U744" s="292"/>
      <c r="V744" s="12"/>
      <c r="Y744" s="293"/>
      <c r="Z744" s="293"/>
      <c r="AA744" s="293"/>
      <c r="AB744" s="294"/>
      <c r="AC744" s="294"/>
      <c r="AD744" s="294"/>
      <c r="AE744" s="294"/>
      <c r="AF744" s="294"/>
      <c r="AG744" s="294"/>
      <c r="AH744" s="294"/>
      <c r="AM744" s="6"/>
      <c r="AN744" s="6"/>
      <c r="AO744" s="295"/>
      <c r="AP744" s="6"/>
      <c r="AQ744" s="6"/>
      <c r="AR744" s="12"/>
      <c r="AT744" s="296"/>
      <c r="AU744" s="296"/>
      <c r="AV744" s="296"/>
      <c r="AW744" s="296"/>
      <c r="AX744" s="296"/>
      <c r="AY744" s="296"/>
      <c r="AZ744" s="296"/>
      <c r="BA744" s="296"/>
      <c r="BB744" s="296"/>
      <c r="BC744" s="296"/>
      <c r="BD744" s="296"/>
      <c r="BE744" s="296"/>
      <c r="BF744" s="296"/>
      <c r="BG744" s="14"/>
      <c r="BH744" s="14"/>
      <c r="BL744" s="12"/>
      <c r="BO744" s="324"/>
      <c r="BP744" s="324"/>
      <c r="BQ744" s="324"/>
      <c r="BR744" s="325"/>
      <c r="BS744" s="325"/>
      <c r="BT744" s="325"/>
      <c r="BU744" s="325"/>
      <c r="BV744" s="325"/>
      <c r="BW744" s="325"/>
      <c r="BX744" s="325"/>
      <c r="BY744" s="325"/>
    </row>
    <row r="745" spans="1:77" s="49" customFormat="1" ht="16" x14ac:dyDescent="0.2">
      <c r="A745" s="12"/>
      <c r="B745" s="12"/>
      <c r="F745" s="12"/>
      <c r="J745" s="290"/>
      <c r="K745" s="290"/>
      <c r="L745" s="290"/>
      <c r="M745" s="290"/>
      <c r="N745" s="290"/>
      <c r="O745" s="291"/>
      <c r="P745" s="35"/>
      <c r="Q745" s="35"/>
      <c r="R745" s="292"/>
      <c r="S745" s="292"/>
      <c r="T745" s="292"/>
      <c r="U745" s="292"/>
      <c r="V745" s="12"/>
      <c r="Y745" s="293"/>
      <c r="Z745" s="293"/>
      <c r="AA745" s="293"/>
      <c r="AB745" s="294"/>
      <c r="AC745" s="294"/>
      <c r="AD745" s="294"/>
      <c r="AE745" s="294"/>
      <c r="AF745" s="294"/>
      <c r="AG745" s="294"/>
      <c r="AH745" s="294"/>
      <c r="AM745" s="6"/>
      <c r="AN745" s="6"/>
      <c r="AO745" s="295"/>
      <c r="AP745" s="6"/>
      <c r="AQ745" s="6"/>
      <c r="AR745" s="12"/>
      <c r="AT745" s="296"/>
      <c r="AU745" s="296"/>
      <c r="AV745" s="296"/>
      <c r="AW745" s="296"/>
      <c r="AX745" s="296"/>
      <c r="AY745" s="296"/>
      <c r="AZ745" s="296"/>
      <c r="BA745" s="296"/>
      <c r="BB745" s="296"/>
      <c r="BC745" s="296"/>
      <c r="BD745" s="296"/>
      <c r="BE745" s="296"/>
      <c r="BF745" s="296"/>
      <c r="BG745" s="14"/>
      <c r="BH745" s="14"/>
    </row>
    <row r="746" spans="1:77" s="49" customFormat="1" ht="16" x14ac:dyDescent="0.2">
      <c r="A746" s="12"/>
      <c r="B746" s="12"/>
      <c r="F746" s="12"/>
      <c r="J746" s="290"/>
      <c r="K746" s="290"/>
      <c r="L746" s="290"/>
      <c r="M746" s="290"/>
      <c r="N746" s="290"/>
      <c r="O746" s="291"/>
      <c r="P746" s="35"/>
      <c r="Q746" s="35"/>
      <c r="R746" s="292"/>
      <c r="S746" s="292"/>
      <c r="T746" s="292"/>
      <c r="U746" s="292"/>
      <c r="V746" s="12"/>
      <c r="Y746" s="293"/>
      <c r="Z746" s="293"/>
      <c r="AA746" s="293"/>
      <c r="AB746" s="294"/>
      <c r="AC746" s="294"/>
      <c r="AD746" s="294"/>
      <c r="AE746" s="294"/>
      <c r="AF746" s="294"/>
      <c r="AG746" s="294"/>
      <c r="AH746" s="294"/>
      <c r="AM746" s="6"/>
      <c r="AN746" s="6"/>
      <c r="AO746" s="295"/>
      <c r="AP746" s="6"/>
      <c r="AQ746" s="6"/>
      <c r="AR746" s="12"/>
      <c r="AT746" s="296"/>
      <c r="AU746" s="296"/>
      <c r="AV746" s="296"/>
      <c r="AW746" s="296"/>
      <c r="AX746" s="296"/>
      <c r="AY746" s="296"/>
      <c r="AZ746" s="296"/>
      <c r="BA746" s="296"/>
      <c r="BB746" s="296"/>
      <c r="BC746" s="296"/>
      <c r="BD746" s="296"/>
      <c r="BE746" s="296"/>
      <c r="BF746" s="296"/>
      <c r="BG746" s="14"/>
      <c r="BH746" s="14"/>
      <c r="BL746" s="12"/>
      <c r="BO746" s="324"/>
      <c r="BP746" s="324"/>
      <c r="BQ746" s="324"/>
      <c r="BR746" s="325"/>
      <c r="BS746" s="325"/>
      <c r="BT746" s="325"/>
      <c r="BU746" s="325"/>
      <c r="BV746" s="325"/>
      <c r="BW746" s="325"/>
      <c r="BX746" s="325"/>
      <c r="BY746" s="325"/>
    </row>
    <row r="747" spans="1:77" s="49" customFormat="1" ht="16" x14ac:dyDescent="0.2">
      <c r="A747" s="12"/>
      <c r="B747" s="12"/>
      <c r="F747" s="12"/>
      <c r="J747" s="290"/>
      <c r="K747" s="290"/>
      <c r="L747" s="290"/>
      <c r="M747" s="290"/>
      <c r="N747" s="290"/>
      <c r="O747" s="291"/>
      <c r="P747" s="35"/>
      <c r="Q747" s="35"/>
      <c r="R747" s="292"/>
      <c r="S747" s="292"/>
      <c r="T747" s="292"/>
      <c r="U747" s="292"/>
      <c r="V747" s="12"/>
      <c r="Y747" s="293"/>
      <c r="Z747" s="293"/>
      <c r="AA747" s="293"/>
      <c r="AB747" s="294"/>
      <c r="AC747" s="294"/>
      <c r="AD747" s="294"/>
      <c r="AE747" s="294"/>
      <c r="AF747" s="294"/>
      <c r="AG747" s="294"/>
      <c r="AH747" s="294"/>
      <c r="AM747" s="6"/>
      <c r="AN747" s="6"/>
      <c r="AO747" s="295"/>
      <c r="AP747" s="6"/>
      <c r="AQ747" s="6"/>
      <c r="AR747" s="12"/>
      <c r="AT747" s="296"/>
      <c r="AU747" s="296"/>
      <c r="AV747" s="296"/>
      <c r="AW747" s="296"/>
      <c r="AX747" s="296"/>
      <c r="AY747" s="296"/>
      <c r="AZ747" s="296"/>
      <c r="BA747" s="296"/>
      <c r="BB747" s="296"/>
      <c r="BC747" s="296"/>
      <c r="BD747" s="296"/>
      <c r="BE747" s="296"/>
      <c r="BF747" s="296"/>
      <c r="BG747" s="14"/>
      <c r="BH747" s="14"/>
    </row>
    <row r="748" spans="1:77" s="49" customFormat="1" ht="16" x14ac:dyDescent="0.2">
      <c r="A748" s="12"/>
      <c r="B748" s="12"/>
      <c r="F748" s="12"/>
      <c r="J748" s="290"/>
      <c r="K748" s="290"/>
      <c r="L748" s="290"/>
      <c r="M748" s="290"/>
      <c r="N748" s="290"/>
      <c r="O748" s="291"/>
      <c r="P748" s="35"/>
      <c r="Q748" s="35"/>
      <c r="R748" s="292"/>
      <c r="S748" s="292"/>
      <c r="T748" s="292"/>
      <c r="U748" s="292"/>
      <c r="V748" s="12"/>
      <c r="Y748" s="293"/>
      <c r="Z748" s="293"/>
      <c r="AA748" s="293"/>
      <c r="AB748" s="294"/>
      <c r="AC748" s="294"/>
      <c r="AD748" s="294"/>
      <c r="AE748" s="294"/>
      <c r="AF748" s="294"/>
      <c r="AG748" s="294"/>
      <c r="AH748" s="294"/>
      <c r="AM748" s="6"/>
      <c r="AN748" s="6"/>
      <c r="AO748" s="295"/>
      <c r="AP748" s="6"/>
      <c r="AQ748" s="6"/>
      <c r="AR748" s="12"/>
      <c r="AT748" s="296"/>
      <c r="AU748" s="296"/>
      <c r="AV748" s="296"/>
      <c r="AW748" s="296"/>
      <c r="AX748" s="296"/>
      <c r="AY748" s="296"/>
      <c r="AZ748" s="296"/>
      <c r="BA748" s="296"/>
      <c r="BB748" s="296"/>
      <c r="BC748" s="296"/>
      <c r="BD748" s="296"/>
      <c r="BE748" s="296"/>
      <c r="BF748" s="296"/>
      <c r="BG748" s="14"/>
      <c r="BH748" s="14"/>
      <c r="BL748" s="12"/>
      <c r="BO748" s="324"/>
      <c r="BP748" s="324"/>
      <c r="BQ748" s="324"/>
      <c r="BR748" s="325"/>
      <c r="BS748" s="325"/>
      <c r="BT748" s="325"/>
      <c r="BU748" s="325"/>
      <c r="BV748" s="325"/>
      <c r="BW748" s="325"/>
      <c r="BX748" s="325"/>
      <c r="BY748" s="325"/>
    </row>
    <row r="749" spans="1:77" s="49" customFormat="1" ht="16" x14ac:dyDescent="0.2">
      <c r="A749" s="12"/>
      <c r="B749" s="12"/>
      <c r="F749" s="12"/>
      <c r="J749" s="290"/>
      <c r="K749" s="290"/>
      <c r="L749" s="290"/>
      <c r="M749" s="290"/>
      <c r="N749" s="290"/>
      <c r="O749" s="291"/>
      <c r="P749" s="35"/>
      <c r="Q749" s="35"/>
      <c r="R749" s="292"/>
      <c r="S749" s="292"/>
      <c r="T749" s="292"/>
      <c r="U749" s="292"/>
      <c r="V749" s="12"/>
      <c r="Y749" s="293"/>
      <c r="Z749" s="293"/>
      <c r="AA749" s="293"/>
      <c r="AB749" s="294"/>
      <c r="AC749" s="294"/>
      <c r="AD749" s="294"/>
      <c r="AE749" s="294"/>
      <c r="AF749" s="294"/>
      <c r="AG749" s="294"/>
      <c r="AH749" s="294"/>
      <c r="AM749" s="6"/>
      <c r="AN749" s="6"/>
      <c r="AO749" s="295"/>
      <c r="AP749" s="6"/>
      <c r="AQ749" s="6"/>
      <c r="AR749" s="12"/>
      <c r="AT749" s="296"/>
      <c r="AU749" s="296"/>
      <c r="AV749" s="296"/>
      <c r="AW749" s="296"/>
      <c r="AX749" s="296"/>
      <c r="AY749" s="296"/>
      <c r="AZ749" s="296"/>
      <c r="BA749" s="296"/>
      <c r="BB749" s="296"/>
      <c r="BC749" s="296"/>
      <c r="BD749" s="296"/>
      <c r="BE749" s="296"/>
      <c r="BF749" s="296"/>
      <c r="BG749" s="14"/>
      <c r="BH749" s="14"/>
    </row>
    <row r="750" spans="1:77" s="49" customFormat="1" ht="16" x14ac:dyDescent="0.2">
      <c r="A750" s="12"/>
      <c r="B750" s="12"/>
      <c r="F750" s="12"/>
      <c r="J750" s="290"/>
      <c r="K750" s="290"/>
      <c r="L750" s="290"/>
      <c r="M750" s="290"/>
      <c r="N750" s="290"/>
      <c r="O750" s="291"/>
      <c r="P750" s="35"/>
      <c r="Q750" s="35"/>
      <c r="R750" s="292"/>
      <c r="S750" s="292"/>
      <c r="T750" s="292"/>
      <c r="U750" s="292"/>
      <c r="V750" s="12"/>
      <c r="Y750" s="293"/>
      <c r="Z750" s="293"/>
      <c r="AA750" s="293"/>
      <c r="AB750" s="294"/>
      <c r="AC750" s="294"/>
      <c r="AD750" s="294"/>
      <c r="AE750" s="294"/>
      <c r="AF750" s="294"/>
      <c r="AG750" s="294"/>
      <c r="AH750" s="294"/>
      <c r="AM750" s="6"/>
      <c r="AN750" s="6"/>
      <c r="AO750" s="295"/>
      <c r="AP750" s="6"/>
      <c r="AQ750" s="6"/>
      <c r="AR750" s="12"/>
      <c r="AT750" s="296"/>
      <c r="AU750" s="296"/>
      <c r="AV750" s="296"/>
      <c r="AW750" s="296"/>
      <c r="AX750" s="296"/>
      <c r="AY750" s="296"/>
      <c r="AZ750" s="296"/>
      <c r="BA750" s="296"/>
      <c r="BB750" s="296"/>
      <c r="BC750" s="296"/>
      <c r="BD750" s="296"/>
      <c r="BE750" s="296"/>
      <c r="BF750" s="296"/>
      <c r="BG750" s="14"/>
      <c r="BH750" s="14"/>
      <c r="BL750" s="12"/>
      <c r="BO750" s="324"/>
      <c r="BP750" s="324"/>
      <c r="BQ750" s="324"/>
      <c r="BR750" s="325"/>
      <c r="BS750" s="325"/>
      <c r="BT750" s="325"/>
      <c r="BU750" s="325"/>
      <c r="BV750" s="325"/>
      <c r="BW750" s="325"/>
      <c r="BX750" s="325"/>
      <c r="BY750" s="325"/>
    </row>
    <row r="751" spans="1:77" s="49" customFormat="1" ht="16" x14ac:dyDescent="0.2">
      <c r="A751" s="12"/>
      <c r="B751" s="12"/>
      <c r="F751" s="12"/>
      <c r="J751" s="290"/>
      <c r="K751" s="290"/>
      <c r="L751" s="290"/>
      <c r="M751" s="290"/>
      <c r="N751" s="290"/>
      <c r="O751" s="291"/>
      <c r="P751" s="35"/>
      <c r="Q751" s="35"/>
      <c r="R751" s="292"/>
      <c r="S751" s="292"/>
      <c r="T751" s="292"/>
      <c r="U751" s="292"/>
      <c r="V751" s="12"/>
      <c r="Y751" s="293"/>
      <c r="Z751" s="293"/>
      <c r="AA751" s="293"/>
      <c r="AB751" s="294"/>
      <c r="AC751" s="294"/>
      <c r="AD751" s="294"/>
      <c r="AE751" s="294"/>
      <c r="AF751" s="294"/>
      <c r="AG751" s="294"/>
      <c r="AH751" s="294"/>
      <c r="AM751" s="6"/>
      <c r="AN751" s="6"/>
      <c r="AO751" s="295"/>
      <c r="AP751" s="6"/>
      <c r="AQ751" s="6"/>
      <c r="AR751" s="12"/>
      <c r="AT751" s="296"/>
      <c r="AU751" s="296"/>
      <c r="AV751" s="296"/>
      <c r="AW751" s="296"/>
      <c r="AX751" s="296"/>
      <c r="AY751" s="296"/>
      <c r="AZ751" s="296"/>
      <c r="BA751" s="296"/>
      <c r="BB751" s="296"/>
      <c r="BC751" s="296"/>
      <c r="BD751" s="296"/>
      <c r="BE751" s="296"/>
      <c r="BF751" s="296"/>
      <c r="BG751" s="14"/>
      <c r="BH751" s="14"/>
    </row>
    <row r="752" spans="1:77" s="49" customFormat="1" ht="16" x14ac:dyDescent="0.2">
      <c r="A752" s="12"/>
      <c r="B752" s="12"/>
      <c r="F752" s="12"/>
      <c r="J752" s="290"/>
      <c r="K752" s="290"/>
      <c r="L752" s="290"/>
      <c r="M752" s="290"/>
      <c r="N752" s="290"/>
      <c r="O752" s="291"/>
      <c r="P752" s="35"/>
      <c r="Q752" s="35"/>
      <c r="R752" s="292"/>
      <c r="S752" s="292"/>
      <c r="T752" s="292"/>
      <c r="U752" s="292"/>
      <c r="V752" s="12"/>
      <c r="Y752" s="293"/>
      <c r="Z752" s="293"/>
      <c r="AA752" s="293"/>
      <c r="AB752" s="294"/>
      <c r="AC752" s="294"/>
      <c r="AD752" s="294"/>
      <c r="AE752" s="294"/>
      <c r="AF752" s="294"/>
      <c r="AG752" s="294"/>
      <c r="AH752" s="294"/>
      <c r="AM752" s="6"/>
      <c r="AN752" s="6"/>
      <c r="AO752" s="295"/>
      <c r="AP752" s="6"/>
      <c r="AQ752" s="6"/>
      <c r="AR752" s="12"/>
      <c r="AT752" s="296"/>
      <c r="AU752" s="296"/>
      <c r="AV752" s="296"/>
      <c r="AW752" s="296"/>
      <c r="AX752" s="296"/>
      <c r="AY752" s="296"/>
      <c r="AZ752" s="296"/>
      <c r="BA752" s="296"/>
      <c r="BB752" s="296"/>
      <c r="BC752" s="296"/>
      <c r="BD752" s="296"/>
      <c r="BE752" s="296"/>
      <c r="BF752" s="296"/>
      <c r="BG752" s="14"/>
      <c r="BH752" s="14"/>
      <c r="BL752" s="12"/>
      <c r="BO752" s="324"/>
      <c r="BP752" s="324"/>
      <c r="BQ752" s="324"/>
      <c r="BR752" s="325"/>
      <c r="BS752" s="325"/>
      <c r="BT752" s="325"/>
      <c r="BU752" s="325"/>
      <c r="BV752" s="325"/>
      <c r="BW752" s="325"/>
      <c r="BX752" s="325"/>
      <c r="BY752" s="325"/>
    </row>
    <row r="753" spans="1:77" s="49" customFormat="1" ht="16" x14ac:dyDescent="0.2">
      <c r="A753" s="12"/>
      <c r="B753" s="12"/>
      <c r="F753" s="12"/>
      <c r="J753" s="290"/>
      <c r="K753" s="290"/>
      <c r="L753" s="290"/>
      <c r="M753" s="290"/>
      <c r="N753" s="290"/>
      <c r="O753" s="291"/>
      <c r="P753" s="35"/>
      <c r="Q753" s="35"/>
      <c r="R753" s="292"/>
      <c r="S753" s="292"/>
      <c r="T753" s="292"/>
      <c r="U753" s="292"/>
      <c r="V753" s="12"/>
      <c r="Y753" s="293"/>
      <c r="Z753" s="293"/>
      <c r="AA753" s="293"/>
      <c r="AB753" s="294"/>
      <c r="AC753" s="294"/>
      <c r="AD753" s="294"/>
      <c r="AE753" s="294"/>
      <c r="AF753" s="294"/>
      <c r="AG753" s="294"/>
      <c r="AH753" s="294"/>
      <c r="AM753" s="6"/>
      <c r="AN753" s="6"/>
      <c r="AO753" s="295"/>
      <c r="AP753" s="6"/>
      <c r="AQ753" s="6"/>
      <c r="AR753" s="12"/>
      <c r="AT753" s="296"/>
      <c r="AU753" s="296"/>
      <c r="AV753" s="296"/>
      <c r="AW753" s="296"/>
      <c r="AX753" s="296"/>
      <c r="AY753" s="296"/>
      <c r="AZ753" s="296"/>
      <c r="BA753" s="296"/>
      <c r="BB753" s="296"/>
      <c r="BC753" s="296"/>
      <c r="BD753" s="296"/>
      <c r="BE753" s="296"/>
      <c r="BF753" s="296"/>
      <c r="BG753" s="14"/>
      <c r="BH753" s="14"/>
    </row>
    <row r="754" spans="1:77" s="49" customFormat="1" ht="16" x14ac:dyDescent="0.2">
      <c r="A754" s="12"/>
      <c r="B754" s="12"/>
      <c r="F754" s="12"/>
      <c r="J754" s="290"/>
      <c r="K754" s="290"/>
      <c r="L754" s="290"/>
      <c r="M754" s="290"/>
      <c r="N754" s="290"/>
      <c r="O754" s="291"/>
      <c r="P754" s="35"/>
      <c r="Q754" s="35"/>
      <c r="R754" s="292"/>
      <c r="S754" s="292"/>
      <c r="T754" s="292"/>
      <c r="U754" s="292"/>
      <c r="V754" s="12"/>
      <c r="Y754" s="293"/>
      <c r="Z754" s="293"/>
      <c r="AA754" s="293"/>
      <c r="AB754" s="294"/>
      <c r="AC754" s="294"/>
      <c r="AD754" s="294"/>
      <c r="AE754" s="294"/>
      <c r="AF754" s="294"/>
      <c r="AG754" s="294"/>
      <c r="AH754" s="294"/>
      <c r="AM754" s="6"/>
      <c r="AN754" s="6"/>
      <c r="AO754" s="295"/>
      <c r="AP754" s="6"/>
      <c r="AQ754" s="6"/>
      <c r="AR754" s="12"/>
      <c r="AT754" s="296"/>
      <c r="AU754" s="296"/>
      <c r="AV754" s="296"/>
      <c r="AW754" s="296"/>
      <c r="AX754" s="296"/>
      <c r="AY754" s="296"/>
      <c r="AZ754" s="296"/>
      <c r="BA754" s="296"/>
      <c r="BB754" s="296"/>
      <c r="BC754" s="296"/>
      <c r="BD754" s="296"/>
      <c r="BE754" s="296"/>
      <c r="BF754" s="296"/>
      <c r="BG754" s="14"/>
      <c r="BH754" s="14"/>
      <c r="BL754" s="12"/>
      <c r="BO754" s="324"/>
      <c r="BP754" s="324"/>
      <c r="BQ754" s="324"/>
      <c r="BR754" s="325"/>
      <c r="BS754" s="325"/>
      <c r="BT754" s="325"/>
      <c r="BU754" s="325"/>
      <c r="BV754" s="325"/>
      <c r="BW754" s="325"/>
      <c r="BX754" s="325"/>
      <c r="BY754" s="325"/>
    </row>
    <row r="755" spans="1:77" s="49" customFormat="1" ht="16" x14ac:dyDescent="0.2">
      <c r="A755" s="12"/>
      <c r="B755" s="12"/>
      <c r="F755" s="12"/>
      <c r="J755" s="290"/>
      <c r="K755" s="290"/>
      <c r="L755" s="290"/>
      <c r="M755" s="290"/>
      <c r="N755" s="290"/>
      <c r="O755" s="291"/>
      <c r="P755" s="35"/>
      <c r="Q755" s="35"/>
      <c r="R755" s="292"/>
      <c r="S755" s="292"/>
      <c r="T755" s="292"/>
      <c r="U755" s="292"/>
      <c r="V755" s="12"/>
      <c r="Y755" s="293"/>
      <c r="Z755" s="293"/>
      <c r="AA755" s="293"/>
      <c r="AB755" s="294"/>
      <c r="AC755" s="294"/>
      <c r="AD755" s="294"/>
      <c r="AE755" s="294"/>
      <c r="AF755" s="294"/>
      <c r="AG755" s="294"/>
      <c r="AH755" s="294"/>
      <c r="AM755" s="6"/>
      <c r="AN755" s="6"/>
      <c r="AO755" s="295"/>
      <c r="AP755" s="6"/>
      <c r="AQ755" s="6"/>
      <c r="AR755" s="12"/>
      <c r="AT755" s="296"/>
      <c r="AU755" s="296"/>
      <c r="AV755" s="296"/>
      <c r="AW755" s="296"/>
      <c r="AX755" s="296"/>
      <c r="AY755" s="296"/>
      <c r="AZ755" s="296"/>
      <c r="BA755" s="296"/>
      <c r="BB755" s="296"/>
      <c r="BC755" s="296"/>
      <c r="BD755" s="296"/>
      <c r="BE755" s="296"/>
      <c r="BF755" s="296"/>
      <c r="BG755" s="14"/>
      <c r="BH755" s="14"/>
    </row>
    <row r="756" spans="1:77" s="49" customFormat="1" ht="16" x14ac:dyDescent="0.2">
      <c r="A756" s="12"/>
      <c r="B756" s="12"/>
      <c r="F756" s="12"/>
      <c r="J756" s="290"/>
      <c r="K756" s="290"/>
      <c r="L756" s="290"/>
      <c r="M756" s="290"/>
      <c r="N756" s="290"/>
      <c r="O756" s="291"/>
      <c r="P756" s="35"/>
      <c r="Q756" s="35"/>
      <c r="R756" s="292"/>
      <c r="S756" s="292"/>
      <c r="T756" s="292"/>
      <c r="U756" s="292"/>
      <c r="V756" s="12"/>
      <c r="Y756" s="293"/>
      <c r="Z756" s="293"/>
      <c r="AA756" s="293"/>
      <c r="AB756" s="294"/>
      <c r="AC756" s="294"/>
      <c r="AD756" s="294"/>
      <c r="AE756" s="294"/>
      <c r="AF756" s="294"/>
      <c r="AG756" s="294"/>
      <c r="AH756" s="294"/>
      <c r="AM756" s="6"/>
      <c r="AN756" s="6"/>
      <c r="AO756" s="295"/>
      <c r="AP756" s="6"/>
      <c r="AQ756" s="6"/>
      <c r="AR756" s="12"/>
      <c r="AT756" s="296"/>
      <c r="AU756" s="296"/>
      <c r="AV756" s="296"/>
      <c r="AW756" s="296"/>
      <c r="AX756" s="296"/>
      <c r="AY756" s="296"/>
      <c r="AZ756" s="296"/>
      <c r="BA756" s="296"/>
      <c r="BB756" s="296"/>
      <c r="BC756" s="296"/>
      <c r="BD756" s="296"/>
      <c r="BE756" s="296"/>
      <c r="BF756" s="296"/>
      <c r="BG756" s="14"/>
      <c r="BH756" s="14"/>
      <c r="BL756" s="12"/>
      <c r="BO756" s="324"/>
      <c r="BP756" s="324"/>
      <c r="BQ756" s="324"/>
      <c r="BR756" s="325"/>
      <c r="BS756" s="325"/>
      <c r="BT756" s="325"/>
      <c r="BU756" s="325"/>
      <c r="BV756" s="325"/>
      <c r="BW756" s="325"/>
      <c r="BX756" s="325"/>
      <c r="BY756" s="325"/>
    </row>
    <row r="757" spans="1:77" s="49" customFormat="1" ht="16" x14ac:dyDescent="0.2">
      <c r="A757" s="12"/>
      <c r="B757" s="12"/>
      <c r="F757" s="12"/>
      <c r="J757" s="290"/>
      <c r="K757" s="290"/>
      <c r="L757" s="290"/>
      <c r="M757" s="290"/>
      <c r="N757" s="290"/>
      <c r="O757" s="291"/>
      <c r="P757" s="35"/>
      <c r="Q757" s="35"/>
      <c r="R757" s="292"/>
      <c r="S757" s="292"/>
      <c r="T757" s="292"/>
      <c r="U757" s="292"/>
      <c r="V757" s="12"/>
      <c r="Y757" s="293"/>
      <c r="Z757" s="293"/>
      <c r="AA757" s="293"/>
      <c r="AB757" s="294"/>
      <c r="AC757" s="294"/>
      <c r="AD757" s="294"/>
      <c r="AE757" s="294"/>
      <c r="AF757" s="294"/>
      <c r="AG757" s="294"/>
      <c r="AH757" s="294"/>
      <c r="AM757" s="6"/>
      <c r="AN757" s="6"/>
      <c r="AO757" s="295"/>
      <c r="AP757" s="6"/>
      <c r="AQ757" s="6"/>
      <c r="AR757" s="12"/>
      <c r="AT757" s="296"/>
      <c r="AU757" s="296"/>
      <c r="AV757" s="296"/>
      <c r="AW757" s="296"/>
      <c r="AX757" s="296"/>
      <c r="AY757" s="296"/>
      <c r="AZ757" s="296"/>
      <c r="BA757" s="296"/>
      <c r="BB757" s="296"/>
      <c r="BC757" s="296"/>
      <c r="BD757" s="296"/>
      <c r="BE757" s="296"/>
      <c r="BF757" s="296"/>
      <c r="BG757" s="14"/>
      <c r="BH757" s="14"/>
    </row>
    <row r="758" spans="1:77" s="49" customFormat="1" ht="16" x14ac:dyDescent="0.2">
      <c r="A758" s="12"/>
      <c r="B758" s="12"/>
      <c r="F758" s="12"/>
      <c r="J758" s="290"/>
      <c r="K758" s="290"/>
      <c r="L758" s="290"/>
      <c r="M758" s="290"/>
      <c r="N758" s="290"/>
      <c r="O758" s="291"/>
      <c r="P758" s="35"/>
      <c r="Q758" s="35"/>
      <c r="R758" s="292"/>
      <c r="S758" s="292"/>
      <c r="T758" s="292"/>
      <c r="U758" s="292"/>
      <c r="V758" s="12"/>
      <c r="Y758" s="293"/>
      <c r="Z758" s="293"/>
      <c r="AA758" s="293"/>
      <c r="AB758" s="294"/>
      <c r="AC758" s="294"/>
      <c r="AD758" s="294"/>
      <c r="AE758" s="294"/>
      <c r="AF758" s="294"/>
      <c r="AG758" s="294"/>
      <c r="AH758" s="294"/>
      <c r="AM758" s="6"/>
      <c r="AN758" s="6"/>
      <c r="AO758" s="295"/>
      <c r="AP758" s="6"/>
      <c r="AQ758" s="6"/>
      <c r="AR758" s="12"/>
      <c r="AT758" s="296"/>
      <c r="AU758" s="296"/>
      <c r="AV758" s="296"/>
      <c r="AW758" s="296"/>
      <c r="AX758" s="296"/>
      <c r="AY758" s="296"/>
      <c r="AZ758" s="296"/>
      <c r="BA758" s="296"/>
      <c r="BB758" s="296"/>
      <c r="BC758" s="296"/>
      <c r="BD758" s="296"/>
      <c r="BE758" s="296"/>
      <c r="BF758" s="296"/>
      <c r="BG758" s="14"/>
      <c r="BH758" s="14"/>
      <c r="BL758" s="12"/>
      <c r="BO758" s="324"/>
      <c r="BP758" s="324"/>
      <c r="BQ758" s="324"/>
      <c r="BR758" s="325"/>
      <c r="BS758" s="325"/>
      <c r="BT758" s="325"/>
      <c r="BU758" s="325"/>
      <c r="BV758" s="325"/>
      <c r="BW758" s="325"/>
      <c r="BX758" s="325"/>
      <c r="BY758" s="325"/>
    </row>
    <row r="759" spans="1:77" s="49" customFormat="1" ht="16" x14ac:dyDescent="0.2">
      <c r="A759" s="12"/>
      <c r="B759" s="12"/>
      <c r="F759" s="12"/>
      <c r="J759" s="290"/>
      <c r="K759" s="290"/>
      <c r="L759" s="290"/>
      <c r="M759" s="290"/>
      <c r="N759" s="290"/>
      <c r="O759" s="291"/>
      <c r="P759" s="35"/>
      <c r="Q759" s="35"/>
      <c r="R759" s="292"/>
      <c r="S759" s="292"/>
      <c r="T759" s="292"/>
      <c r="U759" s="292"/>
      <c r="V759" s="12"/>
      <c r="Y759" s="293"/>
      <c r="Z759" s="293"/>
      <c r="AA759" s="293"/>
      <c r="AB759" s="294"/>
      <c r="AC759" s="294"/>
      <c r="AD759" s="294"/>
      <c r="AE759" s="294"/>
      <c r="AF759" s="294"/>
      <c r="AG759" s="294"/>
      <c r="AH759" s="294"/>
      <c r="AM759" s="6"/>
      <c r="AN759" s="6"/>
      <c r="AO759" s="295"/>
      <c r="AP759" s="6"/>
      <c r="AQ759" s="6"/>
      <c r="AR759" s="12"/>
      <c r="AT759" s="296"/>
      <c r="AU759" s="296"/>
      <c r="AV759" s="296"/>
      <c r="AW759" s="296"/>
      <c r="AX759" s="296"/>
      <c r="AY759" s="296"/>
      <c r="AZ759" s="296"/>
      <c r="BA759" s="296"/>
      <c r="BB759" s="296"/>
      <c r="BC759" s="296"/>
      <c r="BD759" s="296"/>
      <c r="BE759" s="296"/>
      <c r="BF759" s="296"/>
      <c r="BG759" s="14"/>
      <c r="BH759" s="14"/>
    </row>
    <row r="760" spans="1:77" s="49" customFormat="1" ht="16" x14ac:dyDescent="0.2">
      <c r="A760" s="12"/>
      <c r="B760" s="12"/>
      <c r="F760" s="12"/>
      <c r="J760" s="290"/>
      <c r="K760" s="290"/>
      <c r="L760" s="290"/>
      <c r="M760" s="290"/>
      <c r="N760" s="290"/>
      <c r="O760" s="291"/>
      <c r="P760" s="35"/>
      <c r="Q760" s="35"/>
      <c r="R760" s="292"/>
      <c r="S760" s="292"/>
      <c r="T760" s="292"/>
      <c r="U760" s="292"/>
      <c r="V760" s="12"/>
      <c r="Y760" s="293"/>
      <c r="Z760" s="293"/>
      <c r="AA760" s="293"/>
      <c r="AB760" s="294"/>
      <c r="AC760" s="294"/>
      <c r="AD760" s="294"/>
      <c r="AE760" s="294"/>
      <c r="AF760" s="294"/>
      <c r="AG760" s="294"/>
      <c r="AH760" s="294"/>
      <c r="AM760" s="6"/>
      <c r="AN760" s="6"/>
      <c r="AO760" s="295"/>
      <c r="AP760" s="6"/>
      <c r="AQ760" s="6"/>
      <c r="AR760" s="12"/>
      <c r="AT760" s="296"/>
      <c r="AU760" s="296"/>
      <c r="AV760" s="296"/>
      <c r="AW760" s="296"/>
      <c r="AX760" s="296"/>
      <c r="AY760" s="296"/>
      <c r="AZ760" s="296"/>
      <c r="BA760" s="296"/>
      <c r="BB760" s="296"/>
      <c r="BC760" s="296"/>
      <c r="BD760" s="296"/>
      <c r="BE760" s="296"/>
      <c r="BF760" s="296"/>
      <c r="BG760" s="14"/>
      <c r="BH760" s="14"/>
      <c r="BL760" s="12"/>
      <c r="BO760" s="324"/>
      <c r="BP760" s="324"/>
      <c r="BQ760" s="324"/>
      <c r="BR760" s="325"/>
      <c r="BS760" s="325"/>
      <c r="BT760" s="325"/>
      <c r="BU760" s="325"/>
      <c r="BV760" s="325"/>
      <c r="BW760" s="325"/>
      <c r="BX760" s="325"/>
      <c r="BY760" s="325"/>
    </row>
    <row r="761" spans="1:77" s="49" customFormat="1" ht="16" x14ac:dyDescent="0.2">
      <c r="A761" s="12"/>
      <c r="B761" s="12"/>
      <c r="F761" s="12"/>
      <c r="J761" s="290"/>
      <c r="K761" s="290"/>
      <c r="L761" s="290"/>
      <c r="M761" s="290"/>
      <c r="N761" s="290"/>
      <c r="O761" s="291"/>
      <c r="P761" s="35"/>
      <c r="Q761" s="35"/>
      <c r="R761" s="292"/>
      <c r="S761" s="292"/>
      <c r="T761" s="292"/>
      <c r="U761" s="292"/>
      <c r="V761" s="12"/>
      <c r="Y761" s="293"/>
      <c r="Z761" s="293"/>
      <c r="AA761" s="293"/>
      <c r="AB761" s="294"/>
      <c r="AC761" s="294"/>
      <c r="AD761" s="294"/>
      <c r="AE761" s="294"/>
      <c r="AF761" s="294"/>
      <c r="AG761" s="294"/>
      <c r="AH761" s="294"/>
      <c r="AM761" s="6"/>
      <c r="AN761" s="6"/>
      <c r="AO761" s="295"/>
      <c r="AP761" s="6"/>
      <c r="AQ761" s="6"/>
      <c r="AR761" s="12"/>
      <c r="AT761" s="296"/>
      <c r="AU761" s="296"/>
      <c r="AV761" s="296"/>
      <c r="AW761" s="296"/>
      <c r="AX761" s="296"/>
      <c r="AY761" s="296"/>
      <c r="AZ761" s="296"/>
      <c r="BA761" s="296"/>
      <c r="BB761" s="296"/>
      <c r="BC761" s="296"/>
      <c r="BD761" s="296"/>
      <c r="BE761" s="296"/>
      <c r="BF761" s="296"/>
      <c r="BG761" s="14"/>
      <c r="BH761" s="14"/>
    </row>
    <row r="762" spans="1:77" s="49" customFormat="1" ht="16" x14ac:dyDescent="0.2">
      <c r="A762" s="12"/>
      <c r="B762" s="12"/>
      <c r="F762" s="12"/>
      <c r="J762" s="290"/>
      <c r="K762" s="290"/>
      <c r="L762" s="290"/>
      <c r="M762" s="290"/>
      <c r="N762" s="290"/>
      <c r="O762" s="291"/>
      <c r="P762" s="35"/>
      <c r="Q762" s="35"/>
      <c r="R762" s="292"/>
      <c r="S762" s="292"/>
      <c r="T762" s="292"/>
      <c r="U762" s="292"/>
      <c r="V762" s="12"/>
      <c r="Y762" s="293"/>
      <c r="Z762" s="293"/>
      <c r="AA762" s="293"/>
      <c r="AB762" s="294"/>
      <c r="AC762" s="294"/>
      <c r="AD762" s="294"/>
      <c r="AE762" s="294"/>
      <c r="AF762" s="294"/>
      <c r="AG762" s="294"/>
      <c r="AH762" s="294"/>
      <c r="AM762" s="6"/>
      <c r="AN762" s="6"/>
      <c r="AO762" s="295"/>
      <c r="AP762" s="6"/>
      <c r="AQ762" s="6"/>
      <c r="AR762" s="12"/>
      <c r="AT762" s="296"/>
      <c r="AU762" s="296"/>
      <c r="AV762" s="296"/>
      <c r="AW762" s="296"/>
      <c r="AX762" s="296"/>
      <c r="AY762" s="296"/>
      <c r="AZ762" s="296"/>
      <c r="BA762" s="296"/>
      <c r="BB762" s="296"/>
      <c r="BC762" s="296"/>
      <c r="BD762" s="296"/>
      <c r="BE762" s="296"/>
      <c r="BF762" s="296"/>
      <c r="BG762" s="14"/>
      <c r="BH762" s="14"/>
      <c r="BL762" s="12"/>
      <c r="BO762" s="324"/>
      <c r="BP762" s="324"/>
      <c r="BQ762" s="324"/>
      <c r="BR762" s="325"/>
      <c r="BS762" s="325"/>
      <c r="BT762" s="325"/>
      <c r="BU762" s="325"/>
      <c r="BV762" s="325"/>
      <c r="BW762" s="325"/>
      <c r="BX762" s="325"/>
      <c r="BY762" s="325"/>
    </row>
    <row r="763" spans="1:77" s="49" customFormat="1" ht="16" x14ac:dyDescent="0.2">
      <c r="A763" s="12"/>
      <c r="B763" s="12"/>
      <c r="F763" s="12"/>
      <c r="J763" s="290"/>
      <c r="K763" s="290"/>
      <c r="L763" s="290"/>
      <c r="M763" s="290"/>
      <c r="N763" s="290"/>
      <c r="O763" s="291"/>
      <c r="P763" s="35"/>
      <c r="Q763" s="35"/>
      <c r="R763" s="292"/>
      <c r="S763" s="292"/>
      <c r="T763" s="292"/>
      <c r="U763" s="292"/>
      <c r="V763" s="12"/>
      <c r="Y763" s="293"/>
      <c r="Z763" s="293"/>
      <c r="AA763" s="293"/>
      <c r="AB763" s="294"/>
      <c r="AC763" s="294"/>
      <c r="AD763" s="294"/>
      <c r="AE763" s="294"/>
      <c r="AF763" s="294"/>
      <c r="AG763" s="294"/>
      <c r="AH763" s="294"/>
      <c r="AM763" s="6"/>
      <c r="AN763" s="6"/>
      <c r="AO763" s="295"/>
      <c r="AP763" s="6"/>
      <c r="AQ763" s="6"/>
      <c r="AR763" s="12"/>
      <c r="AT763" s="296"/>
      <c r="AU763" s="296"/>
      <c r="AV763" s="296"/>
      <c r="AW763" s="296"/>
      <c r="AX763" s="296"/>
      <c r="AY763" s="296"/>
      <c r="AZ763" s="296"/>
      <c r="BA763" s="296"/>
      <c r="BB763" s="296"/>
      <c r="BC763" s="296"/>
      <c r="BD763" s="296"/>
      <c r="BE763" s="296"/>
      <c r="BF763" s="296"/>
      <c r="BG763" s="14"/>
      <c r="BH763" s="14"/>
    </row>
    <row r="764" spans="1:77" s="49" customFormat="1" ht="16" x14ac:dyDescent="0.2">
      <c r="A764" s="12"/>
      <c r="B764" s="12"/>
      <c r="F764" s="12"/>
      <c r="J764" s="290"/>
      <c r="K764" s="290"/>
      <c r="L764" s="290"/>
      <c r="M764" s="290"/>
      <c r="N764" s="290"/>
      <c r="O764" s="291"/>
      <c r="P764" s="35"/>
      <c r="Q764" s="35"/>
      <c r="R764" s="292"/>
      <c r="S764" s="292"/>
      <c r="T764" s="292"/>
      <c r="U764" s="292"/>
      <c r="V764" s="12"/>
      <c r="Y764" s="293"/>
      <c r="Z764" s="293"/>
      <c r="AA764" s="293"/>
      <c r="AB764" s="294"/>
      <c r="AC764" s="294"/>
      <c r="AD764" s="294"/>
      <c r="AE764" s="294"/>
      <c r="AF764" s="294"/>
      <c r="AG764" s="294"/>
      <c r="AH764" s="294"/>
      <c r="AM764" s="6"/>
      <c r="AN764" s="6"/>
      <c r="AO764" s="295"/>
      <c r="AP764" s="6"/>
      <c r="AQ764" s="6"/>
      <c r="AR764" s="12"/>
      <c r="AT764" s="296"/>
      <c r="AU764" s="296"/>
      <c r="AV764" s="296"/>
      <c r="AW764" s="296"/>
      <c r="AX764" s="296"/>
      <c r="AY764" s="296"/>
      <c r="AZ764" s="296"/>
      <c r="BA764" s="296"/>
      <c r="BB764" s="296"/>
      <c r="BC764" s="296"/>
      <c r="BD764" s="296"/>
      <c r="BE764" s="296"/>
      <c r="BF764" s="296"/>
      <c r="BG764" s="14"/>
      <c r="BH764" s="14"/>
      <c r="BL764" s="12"/>
      <c r="BO764" s="324"/>
      <c r="BP764" s="324"/>
      <c r="BQ764" s="324"/>
      <c r="BR764" s="325"/>
      <c r="BS764" s="325"/>
      <c r="BT764" s="325"/>
      <c r="BU764" s="325"/>
      <c r="BV764" s="325"/>
      <c r="BW764" s="325"/>
      <c r="BX764" s="325"/>
      <c r="BY764" s="325"/>
    </row>
    <row r="765" spans="1:77" s="49" customFormat="1" ht="16" x14ac:dyDescent="0.2">
      <c r="A765" s="12"/>
      <c r="B765" s="12"/>
      <c r="F765" s="12"/>
      <c r="J765" s="290"/>
      <c r="K765" s="290"/>
      <c r="L765" s="290"/>
      <c r="M765" s="290"/>
      <c r="N765" s="290"/>
      <c r="O765" s="291"/>
      <c r="P765" s="35"/>
      <c r="Q765" s="35"/>
      <c r="R765" s="292"/>
      <c r="S765" s="292"/>
      <c r="T765" s="292"/>
      <c r="U765" s="292"/>
      <c r="V765" s="12"/>
      <c r="Y765" s="293"/>
      <c r="Z765" s="293"/>
      <c r="AA765" s="293"/>
      <c r="AB765" s="294"/>
      <c r="AC765" s="294"/>
      <c r="AD765" s="294"/>
      <c r="AE765" s="294"/>
      <c r="AF765" s="294"/>
      <c r="AG765" s="294"/>
      <c r="AH765" s="294"/>
      <c r="AM765" s="6"/>
      <c r="AN765" s="6"/>
      <c r="AO765" s="295"/>
      <c r="AP765" s="6"/>
      <c r="AQ765" s="6"/>
      <c r="AR765" s="12"/>
      <c r="AT765" s="296"/>
      <c r="AU765" s="296"/>
      <c r="AV765" s="296"/>
      <c r="AW765" s="296"/>
      <c r="AX765" s="296"/>
      <c r="AY765" s="296"/>
      <c r="AZ765" s="296"/>
      <c r="BA765" s="296"/>
      <c r="BB765" s="296"/>
      <c r="BC765" s="296"/>
      <c r="BD765" s="296"/>
      <c r="BE765" s="296"/>
      <c r="BF765" s="296"/>
      <c r="BG765" s="14"/>
      <c r="BH765" s="14"/>
    </row>
    <row r="766" spans="1:77" s="49" customFormat="1" ht="16" x14ac:dyDescent="0.2">
      <c r="A766" s="12"/>
      <c r="B766" s="12"/>
      <c r="F766" s="12"/>
      <c r="J766" s="290"/>
      <c r="K766" s="290"/>
      <c r="L766" s="290"/>
      <c r="M766" s="290"/>
      <c r="N766" s="290"/>
      <c r="O766" s="291"/>
      <c r="P766" s="35"/>
      <c r="Q766" s="35"/>
      <c r="R766" s="292"/>
      <c r="S766" s="292"/>
      <c r="T766" s="292"/>
      <c r="U766" s="292"/>
      <c r="V766" s="12"/>
      <c r="Y766" s="293"/>
      <c r="Z766" s="293"/>
      <c r="AA766" s="293"/>
      <c r="AB766" s="294"/>
      <c r="AC766" s="294"/>
      <c r="AD766" s="294"/>
      <c r="AE766" s="294"/>
      <c r="AF766" s="294"/>
      <c r="AG766" s="294"/>
      <c r="AH766" s="294"/>
      <c r="AM766" s="6"/>
      <c r="AN766" s="6"/>
      <c r="AO766" s="295"/>
      <c r="AP766" s="6"/>
      <c r="AQ766" s="6"/>
      <c r="AR766" s="12"/>
      <c r="AT766" s="296"/>
      <c r="AU766" s="296"/>
      <c r="AV766" s="296"/>
      <c r="AW766" s="296"/>
      <c r="AX766" s="296"/>
      <c r="AY766" s="296"/>
      <c r="AZ766" s="296"/>
      <c r="BA766" s="296"/>
      <c r="BB766" s="296"/>
      <c r="BC766" s="296"/>
      <c r="BD766" s="296"/>
      <c r="BE766" s="296"/>
      <c r="BF766" s="296"/>
      <c r="BG766" s="14"/>
      <c r="BH766" s="14"/>
      <c r="BL766" s="12"/>
      <c r="BO766" s="324"/>
      <c r="BP766" s="324"/>
      <c r="BQ766" s="324"/>
      <c r="BR766" s="325"/>
      <c r="BS766" s="325"/>
      <c r="BT766" s="325"/>
      <c r="BU766" s="325"/>
      <c r="BV766" s="325"/>
      <c r="BW766" s="325"/>
      <c r="BX766" s="325"/>
      <c r="BY766" s="325"/>
    </row>
    <row r="767" spans="1:77" s="49" customFormat="1" ht="16" x14ac:dyDescent="0.2">
      <c r="A767" s="12"/>
      <c r="B767" s="12"/>
      <c r="F767" s="12"/>
      <c r="J767" s="290"/>
      <c r="K767" s="290"/>
      <c r="L767" s="290"/>
      <c r="M767" s="290"/>
      <c r="N767" s="290"/>
      <c r="O767" s="291"/>
      <c r="P767" s="35"/>
      <c r="Q767" s="35"/>
      <c r="R767" s="292"/>
      <c r="S767" s="292"/>
      <c r="T767" s="292"/>
      <c r="U767" s="292"/>
      <c r="V767" s="12"/>
      <c r="Y767" s="293"/>
      <c r="Z767" s="293"/>
      <c r="AA767" s="293"/>
      <c r="AB767" s="294"/>
      <c r="AC767" s="294"/>
      <c r="AD767" s="294"/>
      <c r="AE767" s="294"/>
      <c r="AF767" s="294"/>
      <c r="AG767" s="294"/>
      <c r="AH767" s="294"/>
      <c r="AM767" s="6"/>
      <c r="AN767" s="6"/>
      <c r="AO767" s="295"/>
      <c r="AP767" s="6"/>
      <c r="AQ767" s="6"/>
      <c r="AR767" s="12"/>
      <c r="AT767" s="296"/>
      <c r="AU767" s="296"/>
      <c r="AV767" s="296"/>
      <c r="AW767" s="296"/>
      <c r="AX767" s="296"/>
      <c r="AY767" s="296"/>
      <c r="AZ767" s="296"/>
      <c r="BA767" s="296"/>
      <c r="BB767" s="296"/>
      <c r="BC767" s="296"/>
      <c r="BD767" s="296"/>
      <c r="BE767" s="296"/>
      <c r="BF767" s="296"/>
      <c r="BG767" s="14"/>
      <c r="BH767" s="14"/>
    </row>
    <row r="768" spans="1:77" s="49" customFormat="1" ht="16" x14ac:dyDescent="0.2">
      <c r="A768" s="12"/>
      <c r="B768" s="12"/>
      <c r="F768" s="12"/>
      <c r="J768" s="290"/>
      <c r="K768" s="290"/>
      <c r="L768" s="290"/>
      <c r="M768" s="290"/>
      <c r="N768" s="290"/>
      <c r="O768" s="291"/>
      <c r="P768" s="35"/>
      <c r="Q768" s="35"/>
      <c r="R768" s="292"/>
      <c r="S768" s="292"/>
      <c r="T768" s="292"/>
      <c r="U768" s="292"/>
      <c r="V768" s="12"/>
      <c r="Y768" s="293"/>
      <c r="Z768" s="293"/>
      <c r="AA768" s="293"/>
      <c r="AB768" s="294"/>
      <c r="AC768" s="294"/>
      <c r="AD768" s="294"/>
      <c r="AE768" s="294"/>
      <c r="AF768" s="294"/>
      <c r="AG768" s="294"/>
      <c r="AH768" s="294"/>
      <c r="AM768" s="6"/>
      <c r="AN768" s="6"/>
      <c r="AO768" s="295"/>
      <c r="AP768" s="6"/>
      <c r="AQ768" s="6"/>
      <c r="AR768" s="12"/>
      <c r="AT768" s="296"/>
      <c r="AU768" s="296"/>
      <c r="AV768" s="296"/>
      <c r="AW768" s="296"/>
      <c r="AX768" s="296"/>
      <c r="AY768" s="296"/>
      <c r="AZ768" s="296"/>
      <c r="BA768" s="296"/>
      <c r="BB768" s="296"/>
      <c r="BC768" s="296"/>
      <c r="BD768" s="296"/>
      <c r="BE768" s="296"/>
      <c r="BF768" s="296"/>
      <c r="BG768" s="14"/>
      <c r="BH768" s="14"/>
      <c r="BL768" s="12"/>
      <c r="BO768" s="324"/>
      <c r="BP768" s="324"/>
      <c r="BQ768" s="324"/>
      <c r="BR768" s="325"/>
      <c r="BS768" s="325"/>
      <c r="BT768" s="325"/>
      <c r="BU768" s="325"/>
      <c r="BV768" s="325"/>
      <c r="BW768" s="325"/>
      <c r="BX768" s="325"/>
      <c r="BY768" s="325"/>
    </row>
    <row r="769" spans="1:77" s="49" customFormat="1" ht="16" x14ac:dyDescent="0.2">
      <c r="A769" s="12"/>
      <c r="B769" s="12"/>
      <c r="F769" s="12"/>
      <c r="J769" s="290"/>
      <c r="K769" s="290"/>
      <c r="L769" s="290"/>
      <c r="M769" s="290"/>
      <c r="N769" s="290"/>
      <c r="O769" s="291"/>
      <c r="P769" s="35"/>
      <c r="Q769" s="35"/>
      <c r="R769" s="292"/>
      <c r="S769" s="292"/>
      <c r="T769" s="292"/>
      <c r="U769" s="292"/>
      <c r="V769" s="12"/>
      <c r="Y769" s="293"/>
      <c r="Z769" s="293"/>
      <c r="AA769" s="293"/>
      <c r="AB769" s="294"/>
      <c r="AC769" s="294"/>
      <c r="AD769" s="294"/>
      <c r="AE769" s="294"/>
      <c r="AF769" s="294"/>
      <c r="AG769" s="294"/>
      <c r="AH769" s="294"/>
      <c r="AM769" s="6"/>
      <c r="AN769" s="6"/>
      <c r="AO769" s="295"/>
      <c r="AP769" s="6"/>
      <c r="AQ769" s="6"/>
      <c r="AR769" s="12"/>
      <c r="AT769" s="296"/>
      <c r="AU769" s="296"/>
      <c r="AV769" s="296"/>
      <c r="AW769" s="296"/>
      <c r="AX769" s="296"/>
      <c r="AY769" s="296"/>
      <c r="AZ769" s="296"/>
      <c r="BA769" s="296"/>
      <c r="BB769" s="296"/>
      <c r="BC769" s="296"/>
      <c r="BD769" s="296"/>
      <c r="BE769" s="296"/>
      <c r="BF769" s="296"/>
      <c r="BG769" s="14"/>
      <c r="BH769" s="14"/>
    </row>
    <row r="770" spans="1:77" s="49" customFormat="1" ht="16" x14ac:dyDescent="0.2">
      <c r="A770" s="12"/>
      <c r="B770" s="12"/>
      <c r="F770" s="12"/>
      <c r="J770" s="290"/>
      <c r="K770" s="290"/>
      <c r="L770" s="290"/>
      <c r="M770" s="290"/>
      <c r="N770" s="290"/>
      <c r="O770" s="291"/>
      <c r="P770" s="35"/>
      <c r="Q770" s="35"/>
      <c r="R770" s="292"/>
      <c r="S770" s="292"/>
      <c r="T770" s="292"/>
      <c r="U770" s="292"/>
      <c r="V770" s="12"/>
      <c r="Y770" s="293"/>
      <c r="Z770" s="293"/>
      <c r="AA770" s="293"/>
      <c r="AB770" s="294"/>
      <c r="AC770" s="294"/>
      <c r="AD770" s="294"/>
      <c r="AE770" s="294"/>
      <c r="AF770" s="294"/>
      <c r="AG770" s="294"/>
      <c r="AH770" s="294"/>
      <c r="AM770" s="6"/>
      <c r="AN770" s="6"/>
      <c r="AO770" s="295"/>
      <c r="AP770" s="6"/>
      <c r="AQ770" s="6"/>
      <c r="AR770" s="12"/>
      <c r="AT770" s="296"/>
      <c r="AU770" s="296"/>
      <c r="AV770" s="296"/>
      <c r="AW770" s="296"/>
      <c r="AX770" s="296"/>
      <c r="AY770" s="296"/>
      <c r="AZ770" s="296"/>
      <c r="BA770" s="296"/>
      <c r="BB770" s="296"/>
      <c r="BC770" s="296"/>
      <c r="BD770" s="296"/>
      <c r="BE770" s="296"/>
      <c r="BF770" s="296"/>
      <c r="BG770" s="14"/>
      <c r="BH770" s="14"/>
      <c r="BL770" s="12"/>
      <c r="BO770" s="324"/>
      <c r="BP770" s="324"/>
      <c r="BQ770" s="324"/>
      <c r="BR770" s="325"/>
      <c r="BS770" s="325"/>
      <c r="BT770" s="325"/>
      <c r="BU770" s="325"/>
      <c r="BV770" s="325"/>
      <c r="BW770" s="325"/>
      <c r="BX770" s="325"/>
      <c r="BY770" s="325"/>
    </row>
    <row r="771" spans="1:77" s="49" customFormat="1" ht="16" x14ac:dyDescent="0.2">
      <c r="A771" s="12"/>
      <c r="B771" s="12"/>
      <c r="F771" s="12"/>
      <c r="J771" s="290"/>
      <c r="K771" s="290"/>
      <c r="L771" s="290"/>
      <c r="M771" s="290"/>
      <c r="N771" s="290"/>
      <c r="O771" s="291"/>
      <c r="P771" s="35"/>
      <c r="Q771" s="35"/>
      <c r="R771" s="292"/>
      <c r="S771" s="292"/>
      <c r="T771" s="292"/>
      <c r="U771" s="292"/>
      <c r="V771" s="12"/>
      <c r="Y771" s="293"/>
      <c r="Z771" s="293"/>
      <c r="AA771" s="293"/>
      <c r="AB771" s="294"/>
      <c r="AC771" s="294"/>
      <c r="AD771" s="294"/>
      <c r="AE771" s="294"/>
      <c r="AF771" s="294"/>
      <c r="AG771" s="294"/>
      <c r="AH771" s="294"/>
      <c r="AM771" s="6"/>
      <c r="AN771" s="6"/>
      <c r="AO771" s="295"/>
      <c r="AP771" s="6"/>
      <c r="AQ771" s="6"/>
      <c r="AR771" s="12"/>
      <c r="AT771" s="296"/>
      <c r="AU771" s="296"/>
      <c r="AV771" s="296"/>
      <c r="AW771" s="296"/>
      <c r="AX771" s="296"/>
      <c r="AY771" s="296"/>
      <c r="AZ771" s="296"/>
      <c r="BA771" s="296"/>
      <c r="BB771" s="296"/>
      <c r="BC771" s="296"/>
      <c r="BD771" s="296"/>
      <c r="BE771" s="296"/>
      <c r="BF771" s="296"/>
      <c r="BG771" s="14"/>
      <c r="BH771" s="14"/>
    </row>
    <row r="772" spans="1:77" s="49" customFormat="1" ht="16" x14ac:dyDescent="0.2">
      <c r="A772" s="12"/>
      <c r="B772" s="12"/>
      <c r="F772" s="12"/>
      <c r="J772" s="290"/>
      <c r="K772" s="290"/>
      <c r="L772" s="290"/>
      <c r="M772" s="290"/>
      <c r="N772" s="290"/>
      <c r="O772" s="291"/>
      <c r="P772" s="35"/>
      <c r="Q772" s="35"/>
      <c r="R772" s="292"/>
      <c r="S772" s="292"/>
      <c r="T772" s="292"/>
      <c r="U772" s="292"/>
      <c r="V772" s="12"/>
      <c r="Y772" s="293"/>
      <c r="Z772" s="293"/>
      <c r="AA772" s="293"/>
      <c r="AB772" s="294"/>
      <c r="AC772" s="294"/>
      <c r="AD772" s="294"/>
      <c r="AE772" s="294"/>
      <c r="AF772" s="294"/>
      <c r="AG772" s="294"/>
      <c r="AH772" s="294"/>
      <c r="AM772" s="6"/>
      <c r="AN772" s="6"/>
      <c r="AO772" s="295"/>
      <c r="AP772" s="6"/>
      <c r="AQ772" s="6"/>
      <c r="AR772" s="12"/>
      <c r="AT772" s="296"/>
      <c r="AU772" s="296"/>
      <c r="AV772" s="296"/>
      <c r="AW772" s="296"/>
      <c r="AX772" s="296"/>
      <c r="AY772" s="296"/>
      <c r="AZ772" s="296"/>
      <c r="BA772" s="296"/>
      <c r="BB772" s="296"/>
      <c r="BC772" s="296"/>
      <c r="BD772" s="296"/>
      <c r="BE772" s="296"/>
      <c r="BF772" s="296"/>
      <c r="BG772" s="14"/>
      <c r="BH772" s="14"/>
      <c r="BL772" s="12"/>
      <c r="BO772" s="324"/>
      <c r="BP772" s="324"/>
      <c r="BQ772" s="324"/>
      <c r="BR772" s="325"/>
      <c r="BS772" s="325"/>
      <c r="BT772" s="325"/>
      <c r="BU772" s="325"/>
      <c r="BV772" s="325"/>
      <c r="BW772" s="325"/>
      <c r="BX772" s="325"/>
      <c r="BY772" s="325"/>
    </row>
    <row r="773" spans="1:77" s="49" customFormat="1" ht="16" x14ac:dyDescent="0.2">
      <c r="A773" s="12"/>
      <c r="B773" s="12"/>
      <c r="F773" s="12"/>
      <c r="J773" s="290"/>
      <c r="K773" s="290"/>
      <c r="L773" s="290"/>
      <c r="M773" s="290"/>
      <c r="N773" s="290"/>
      <c r="O773" s="291"/>
      <c r="P773" s="35"/>
      <c r="Q773" s="35"/>
      <c r="R773" s="292"/>
      <c r="S773" s="292"/>
      <c r="T773" s="292"/>
      <c r="U773" s="292"/>
      <c r="V773" s="12"/>
      <c r="Y773" s="293"/>
      <c r="Z773" s="293"/>
      <c r="AA773" s="293"/>
      <c r="AB773" s="294"/>
      <c r="AC773" s="294"/>
      <c r="AD773" s="294"/>
      <c r="AE773" s="294"/>
      <c r="AF773" s="294"/>
      <c r="AG773" s="294"/>
      <c r="AH773" s="294"/>
      <c r="AM773" s="6"/>
      <c r="AN773" s="6"/>
      <c r="AO773" s="295"/>
      <c r="AP773" s="6"/>
      <c r="AQ773" s="6"/>
      <c r="AR773" s="12"/>
      <c r="AT773" s="296"/>
      <c r="AU773" s="296"/>
      <c r="AV773" s="296"/>
      <c r="AW773" s="296"/>
      <c r="AX773" s="296"/>
      <c r="AY773" s="296"/>
      <c r="AZ773" s="296"/>
      <c r="BA773" s="296"/>
      <c r="BB773" s="296"/>
      <c r="BC773" s="296"/>
      <c r="BD773" s="296"/>
      <c r="BE773" s="296"/>
      <c r="BF773" s="296"/>
      <c r="BG773" s="14"/>
      <c r="BH773" s="14"/>
    </row>
    <row r="774" spans="1:77" s="49" customFormat="1" ht="16" x14ac:dyDescent="0.2">
      <c r="A774" s="12"/>
      <c r="B774" s="12"/>
      <c r="F774" s="12"/>
      <c r="J774" s="290"/>
      <c r="K774" s="290"/>
      <c r="L774" s="290"/>
      <c r="M774" s="290"/>
      <c r="N774" s="290"/>
      <c r="O774" s="291"/>
      <c r="P774" s="35"/>
      <c r="Q774" s="35"/>
      <c r="R774" s="292"/>
      <c r="S774" s="292"/>
      <c r="T774" s="292"/>
      <c r="U774" s="292"/>
      <c r="V774" s="12"/>
      <c r="Y774" s="293"/>
      <c r="Z774" s="293"/>
      <c r="AA774" s="293"/>
      <c r="AB774" s="294"/>
      <c r="AC774" s="294"/>
      <c r="AD774" s="294"/>
      <c r="AE774" s="294"/>
      <c r="AF774" s="294"/>
      <c r="AG774" s="294"/>
      <c r="AH774" s="294"/>
      <c r="AM774" s="6"/>
      <c r="AN774" s="6"/>
      <c r="AO774" s="295"/>
      <c r="AP774" s="6"/>
      <c r="AQ774" s="6"/>
      <c r="AR774" s="12"/>
      <c r="AT774" s="296"/>
      <c r="AU774" s="296"/>
      <c r="AV774" s="296"/>
      <c r="AW774" s="296"/>
      <c r="AX774" s="296"/>
      <c r="AY774" s="296"/>
      <c r="AZ774" s="296"/>
      <c r="BA774" s="296"/>
      <c r="BB774" s="296"/>
      <c r="BC774" s="296"/>
      <c r="BD774" s="296"/>
      <c r="BE774" s="296"/>
      <c r="BF774" s="296"/>
      <c r="BG774" s="14"/>
      <c r="BH774" s="14"/>
      <c r="BL774" s="12"/>
      <c r="BO774" s="324"/>
      <c r="BP774" s="324"/>
      <c r="BQ774" s="324"/>
      <c r="BR774" s="325"/>
      <c r="BS774" s="325"/>
      <c r="BT774" s="325"/>
      <c r="BU774" s="325"/>
      <c r="BV774" s="325"/>
      <c r="BW774" s="325"/>
      <c r="BX774" s="325"/>
      <c r="BY774" s="325"/>
    </row>
    <row r="775" spans="1:77" s="49" customFormat="1" ht="16" x14ac:dyDescent="0.2">
      <c r="A775" s="12"/>
      <c r="B775" s="12"/>
      <c r="F775" s="12"/>
      <c r="J775" s="290"/>
      <c r="K775" s="290"/>
      <c r="L775" s="290"/>
      <c r="M775" s="290"/>
      <c r="N775" s="290"/>
      <c r="O775" s="291"/>
      <c r="P775" s="35"/>
      <c r="Q775" s="35"/>
      <c r="R775" s="292"/>
      <c r="S775" s="292"/>
      <c r="T775" s="292"/>
      <c r="U775" s="292"/>
      <c r="V775" s="12"/>
      <c r="Y775" s="293"/>
      <c r="Z775" s="293"/>
      <c r="AA775" s="293"/>
      <c r="AB775" s="294"/>
      <c r="AC775" s="294"/>
      <c r="AD775" s="294"/>
      <c r="AE775" s="294"/>
      <c r="AF775" s="294"/>
      <c r="AG775" s="294"/>
      <c r="AH775" s="294"/>
      <c r="AM775" s="6"/>
      <c r="AN775" s="6"/>
      <c r="AO775" s="295"/>
      <c r="AP775" s="6"/>
      <c r="AQ775" s="6"/>
      <c r="AR775" s="12"/>
      <c r="AT775" s="296"/>
      <c r="AU775" s="296"/>
      <c r="AV775" s="296"/>
      <c r="AW775" s="296"/>
      <c r="AX775" s="296"/>
      <c r="AY775" s="296"/>
      <c r="AZ775" s="296"/>
      <c r="BA775" s="296"/>
      <c r="BB775" s="296"/>
      <c r="BC775" s="296"/>
      <c r="BD775" s="296"/>
      <c r="BE775" s="296"/>
      <c r="BF775" s="296"/>
      <c r="BG775" s="14"/>
      <c r="BH775" s="14"/>
    </row>
    <row r="776" spans="1:77" s="49" customFormat="1" ht="16" x14ac:dyDescent="0.2">
      <c r="A776" s="12"/>
      <c r="B776" s="12"/>
      <c r="F776" s="12"/>
      <c r="J776" s="290"/>
      <c r="K776" s="290"/>
      <c r="L776" s="290"/>
      <c r="M776" s="290"/>
      <c r="N776" s="290"/>
      <c r="O776" s="291"/>
      <c r="P776" s="35"/>
      <c r="Q776" s="35"/>
      <c r="R776" s="292"/>
      <c r="S776" s="292"/>
      <c r="T776" s="292"/>
      <c r="U776" s="292"/>
      <c r="V776" s="12"/>
      <c r="Y776" s="293"/>
      <c r="Z776" s="293"/>
      <c r="AA776" s="293"/>
      <c r="AB776" s="294"/>
      <c r="AC776" s="294"/>
      <c r="AD776" s="294"/>
      <c r="AE776" s="294"/>
      <c r="AF776" s="294"/>
      <c r="AG776" s="294"/>
      <c r="AH776" s="294"/>
      <c r="AM776" s="6"/>
      <c r="AN776" s="6"/>
      <c r="AO776" s="295"/>
      <c r="AP776" s="6"/>
      <c r="AQ776" s="6"/>
      <c r="AR776" s="12"/>
      <c r="AT776" s="296"/>
      <c r="AU776" s="296"/>
      <c r="AV776" s="296"/>
      <c r="AW776" s="296"/>
      <c r="AX776" s="296"/>
      <c r="AY776" s="296"/>
      <c r="AZ776" s="296"/>
      <c r="BA776" s="296"/>
      <c r="BB776" s="296"/>
      <c r="BC776" s="296"/>
      <c r="BD776" s="296"/>
      <c r="BE776" s="296"/>
      <c r="BF776" s="296"/>
      <c r="BG776" s="14"/>
      <c r="BH776" s="14"/>
      <c r="BL776" s="12"/>
      <c r="BO776" s="324"/>
      <c r="BP776" s="324"/>
      <c r="BQ776" s="324"/>
      <c r="BR776" s="325"/>
      <c r="BS776" s="325"/>
      <c r="BT776" s="325"/>
      <c r="BU776" s="325"/>
      <c r="BV776" s="325"/>
      <c r="BW776" s="325"/>
      <c r="BX776" s="325"/>
      <c r="BY776" s="325"/>
    </row>
    <row r="777" spans="1:77" s="49" customFormat="1" ht="16" x14ac:dyDescent="0.2">
      <c r="A777" s="12"/>
      <c r="B777" s="12"/>
      <c r="F777" s="12"/>
      <c r="J777" s="290"/>
      <c r="K777" s="290"/>
      <c r="L777" s="290"/>
      <c r="M777" s="290"/>
      <c r="N777" s="290"/>
      <c r="O777" s="291"/>
      <c r="P777" s="35"/>
      <c r="Q777" s="35"/>
      <c r="R777" s="292"/>
      <c r="S777" s="292"/>
      <c r="T777" s="292"/>
      <c r="U777" s="292"/>
      <c r="V777" s="12"/>
      <c r="Y777" s="293"/>
      <c r="Z777" s="293"/>
      <c r="AA777" s="293"/>
      <c r="AB777" s="294"/>
      <c r="AC777" s="294"/>
      <c r="AD777" s="294"/>
      <c r="AE777" s="294"/>
      <c r="AF777" s="294"/>
      <c r="AG777" s="294"/>
      <c r="AH777" s="294"/>
      <c r="AM777" s="6"/>
      <c r="AN777" s="6"/>
      <c r="AO777" s="295"/>
      <c r="AP777" s="6"/>
      <c r="AQ777" s="6"/>
      <c r="AR777" s="12"/>
      <c r="AT777" s="296"/>
      <c r="AU777" s="296"/>
      <c r="AV777" s="296"/>
      <c r="AW777" s="296"/>
      <c r="AX777" s="296"/>
      <c r="AY777" s="296"/>
      <c r="AZ777" s="296"/>
      <c r="BA777" s="296"/>
      <c r="BB777" s="296"/>
      <c r="BC777" s="296"/>
      <c r="BD777" s="296"/>
      <c r="BE777" s="296"/>
      <c r="BF777" s="296"/>
      <c r="BG777" s="14"/>
      <c r="BH777" s="14"/>
    </row>
    <row r="778" spans="1:77" s="49" customFormat="1" ht="16" x14ac:dyDescent="0.2">
      <c r="A778" s="12"/>
      <c r="B778" s="12"/>
      <c r="F778" s="12"/>
      <c r="J778" s="290"/>
      <c r="K778" s="290"/>
      <c r="L778" s="290"/>
      <c r="M778" s="290"/>
      <c r="N778" s="290"/>
      <c r="O778" s="291"/>
      <c r="P778" s="35"/>
      <c r="Q778" s="35"/>
      <c r="R778" s="292"/>
      <c r="S778" s="292"/>
      <c r="T778" s="292"/>
      <c r="U778" s="292"/>
      <c r="V778" s="12"/>
      <c r="Y778" s="293"/>
      <c r="Z778" s="293"/>
      <c r="AA778" s="293"/>
      <c r="AB778" s="294"/>
      <c r="AC778" s="294"/>
      <c r="AD778" s="294"/>
      <c r="AE778" s="294"/>
      <c r="AF778" s="294"/>
      <c r="AG778" s="294"/>
      <c r="AH778" s="294"/>
      <c r="AM778" s="6"/>
      <c r="AN778" s="6"/>
      <c r="AO778" s="295"/>
      <c r="AP778" s="6"/>
      <c r="AQ778" s="6"/>
      <c r="AR778" s="12"/>
      <c r="AT778" s="296"/>
      <c r="AU778" s="296"/>
      <c r="AV778" s="296"/>
      <c r="AW778" s="296"/>
      <c r="AX778" s="296"/>
      <c r="AY778" s="296"/>
      <c r="AZ778" s="296"/>
      <c r="BA778" s="296"/>
      <c r="BB778" s="296"/>
      <c r="BC778" s="296"/>
      <c r="BD778" s="296"/>
      <c r="BE778" s="296"/>
      <c r="BF778" s="296"/>
      <c r="BG778" s="14"/>
      <c r="BH778" s="14"/>
      <c r="BL778" s="12"/>
      <c r="BO778" s="324"/>
      <c r="BP778" s="324"/>
      <c r="BQ778" s="324"/>
      <c r="BR778" s="325"/>
      <c r="BS778" s="325"/>
      <c r="BT778" s="325"/>
      <c r="BU778" s="325"/>
      <c r="BV778" s="325"/>
      <c r="BW778" s="325"/>
      <c r="BX778" s="325"/>
      <c r="BY778" s="325"/>
    </row>
    <row r="779" spans="1:77" s="49" customFormat="1" ht="16" x14ac:dyDescent="0.2">
      <c r="A779" s="12"/>
      <c r="B779" s="12"/>
      <c r="F779" s="12"/>
      <c r="J779" s="290"/>
      <c r="K779" s="290"/>
      <c r="L779" s="290"/>
      <c r="M779" s="290"/>
      <c r="N779" s="290"/>
      <c r="O779" s="291"/>
      <c r="P779" s="35"/>
      <c r="Q779" s="35"/>
      <c r="R779" s="292"/>
      <c r="S779" s="292"/>
      <c r="T779" s="292"/>
      <c r="U779" s="292"/>
      <c r="V779" s="12"/>
      <c r="Y779" s="293"/>
      <c r="Z779" s="293"/>
      <c r="AA779" s="293"/>
      <c r="AB779" s="294"/>
      <c r="AC779" s="294"/>
      <c r="AD779" s="294"/>
      <c r="AE779" s="294"/>
      <c r="AF779" s="294"/>
      <c r="AG779" s="294"/>
      <c r="AH779" s="294"/>
      <c r="AM779" s="6"/>
      <c r="AN779" s="6"/>
      <c r="AO779" s="295"/>
      <c r="AP779" s="6"/>
      <c r="AQ779" s="6"/>
      <c r="AR779" s="12"/>
      <c r="AT779" s="296"/>
      <c r="AU779" s="296"/>
      <c r="AV779" s="296"/>
      <c r="AW779" s="296"/>
      <c r="AX779" s="296"/>
      <c r="AY779" s="296"/>
      <c r="AZ779" s="296"/>
      <c r="BA779" s="296"/>
      <c r="BB779" s="296"/>
      <c r="BC779" s="296"/>
      <c r="BD779" s="296"/>
      <c r="BE779" s="296"/>
      <c r="BF779" s="296"/>
      <c r="BG779" s="14"/>
      <c r="BH779" s="14"/>
    </row>
    <row r="780" spans="1:77" s="49" customFormat="1" ht="16" x14ac:dyDescent="0.2">
      <c r="A780" s="12"/>
      <c r="B780" s="12"/>
      <c r="F780" s="12"/>
      <c r="J780" s="290"/>
      <c r="K780" s="290"/>
      <c r="L780" s="290"/>
      <c r="M780" s="290"/>
      <c r="N780" s="290"/>
      <c r="O780" s="291"/>
      <c r="P780" s="35"/>
      <c r="Q780" s="35"/>
      <c r="R780" s="292"/>
      <c r="S780" s="292"/>
      <c r="T780" s="292"/>
      <c r="U780" s="292"/>
      <c r="V780" s="12"/>
      <c r="Y780" s="293"/>
      <c r="Z780" s="293"/>
      <c r="AA780" s="293"/>
      <c r="AB780" s="294"/>
      <c r="AC780" s="294"/>
      <c r="AD780" s="294"/>
      <c r="AE780" s="294"/>
      <c r="AF780" s="294"/>
      <c r="AG780" s="294"/>
      <c r="AH780" s="294"/>
      <c r="AM780" s="6"/>
      <c r="AN780" s="6"/>
      <c r="AO780" s="295"/>
      <c r="AP780" s="6"/>
      <c r="AQ780" s="6"/>
      <c r="AR780" s="12"/>
      <c r="AT780" s="296"/>
      <c r="AU780" s="296"/>
      <c r="AV780" s="296"/>
      <c r="AW780" s="296"/>
      <c r="AX780" s="296"/>
      <c r="AY780" s="296"/>
      <c r="AZ780" s="296"/>
      <c r="BA780" s="296"/>
      <c r="BB780" s="296"/>
      <c r="BC780" s="296"/>
      <c r="BD780" s="296"/>
      <c r="BE780" s="296"/>
      <c r="BF780" s="296"/>
      <c r="BG780" s="14"/>
      <c r="BH780" s="14"/>
      <c r="BL780" s="12"/>
      <c r="BO780" s="324"/>
      <c r="BP780" s="324"/>
      <c r="BQ780" s="324"/>
      <c r="BR780" s="325"/>
      <c r="BS780" s="325"/>
      <c r="BT780" s="325"/>
      <c r="BU780" s="325"/>
      <c r="BV780" s="325"/>
      <c r="BW780" s="325"/>
      <c r="BX780" s="325"/>
      <c r="BY780" s="325"/>
    </row>
    <row r="781" spans="1:77" s="49" customFormat="1" ht="16" x14ac:dyDescent="0.2">
      <c r="A781" s="12"/>
      <c r="B781" s="12"/>
      <c r="F781" s="12"/>
      <c r="J781" s="290"/>
      <c r="K781" s="290"/>
      <c r="L781" s="290"/>
      <c r="M781" s="290"/>
      <c r="N781" s="290"/>
      <c r="O781" s="291"/>
      <c r="P781" s="35"/>
      <c r="Q781" s="35"/>
      <c r="R781" s="292"/>
      <c r="S781" s="292"/>
      <c r="T781" s="292"/>
      <c r="U781" s="292"/>
      <c r="V781" s="12"/>
      <c r="Y781" s="293"/>
      <c r="Z781" s="293"/>
      <c r="AA781" s="293"/>
      <c r="AB781" s="294"/>
      <c r="AC781" s="294"/>
      <c r="AD781" s="294"/>
      <c r="AE781" s="294"/>
      <c r="AF781" s="294"/>
      <c r="AG781" s="294"/>
      <c r="AH781" s="294"/>
      <c r="AM781" s="6"/>
      <c r="AN781" s="6"/>
      <c r="AO781" s="295"/>
      <c r="AP781" s="6"/>
      <c r="AQ781" s="6"/>
      <c r="AR781" s="12"/>
      <c r="AT781" s="296"/>
      <c r="AU781" s="296"/>
      <c r="AV781" s="296"/>
      <c r="AW781" s="296"/>
      <c r="AX781" s="296"/>
      <c r="AY781" s="296"/>
      <c r="AZ781" s="296"/>
      <c r="BA781" s="296"/>
      <c r="BB781" s="296"/>
      <c r="BC781" s="296"/>
      <c r="BD781" s="296"/>
      <c r="BE781" s="296"/>
      <c r="BF781" s="296"/>
      <c r="BG781" s="14"/>
      <c r="BH781" s="14"/>
    </row>
    <row r="782" spans="1:77" s="49" customFormat="1" ht="16" x14ac:dyDescent="0.2">
      <c r="A782" s="12"/>
      <c r="B782" s="12"/>
      <c r="F782" s="12"/>
      <c r="J782" s="290"/>
      <c r="K782" s="290"/>
      <c r="L782" s="290"/>
      <c r="M782" s="290"/>
      <c r="N782" s="290"/>
      <c r="O782" s="291"/>
      <c r="P782" s="35"/>
      <c r="Q782" s="35"/>
      <c r="R782" s="292"/>
      <c r="S782" s="292"/>
      <c r="T782" s="292"/>
      <c r="U782" s="292"/>
      <c r="V782" s="12"/>
      <c r="Y782" s="293"/>
      <c r="Z782" s="293"/>
      <c r="AA782" s="293"/>
      <c r="AB782" s="294"/>
      <c r="AC782" s="294"/>
      <c r="AD782" s="294"/>
      <c r="AE782" s="294"/>
      <c r="AF782" s="294"/>
      <c r="AG782" s="294"/>
      <c r="AH782" s="294"/>
      <c r="AM782" s="6"/>
      <c r="AN782" s="6"/>
      <c r="AO782" s="295"/>
      <c r="AP782" s="6"/>
      <c r="AQ782" s="6"/>
      <c r="AR782" s="12"/>
      <c r="AT782" s="296"/>
      <c r="AU782" s="296"/>
      <c r="AV782" s="296"/>
      <c r="AW782" s="296"/>
      <c r="AX782" s="296"/>
      <c r="AY782" s="296"/>
      <c r="AZ782" s="296"/>
      <c r="BA782" s="296"/>
      <c r="BB782" s="296"/>
      <c r="BC782" s="296"/>
      <c r="BD782" s="296"/>
      <c r="BE782" s="296"/>
      <c r="BF782" s="296"/>
      <c r="BG782" s="14"/>
      <c r="BH782" s="14"/>
      <c r="BL782" s="12"/>
      <c r="BO782" s="324"/>
      <c r="BP782" s="324"/>
      <c r="BQ782" s="324"/>
      <c r="BR782" s="325"/>
      <c r="BS782" s="325"/>
      <c r="BT782" s="325"/>
      <c r="BU782" s="325"/>
      <c r="BV782" s="325"/>
      <c r="BW782" s="325"/>
      <c r="BX782" s="325"/>
      <c r="BY782" s="325"/>
    </row>
    <row r="783" spans="1:77" s="49" customFormat="1" ht="16" x14ac:dyDescent="0.2">
      <c r="A783" s="12"/>
      <c r="B783" s="12"/>
      <c r="F783" s="12"/>
      <c r="J783" s="290"/>
      <c r="K783" s="290"/>
      <c r="L783" s="290"/>
      <c r="M783" s="290"/>
      <c r="N783" s="290"/>
      <c r="O783" s="291"/>
      <c r="P783" s="35"/>
      <c r="Q783" s="35"/>
      <c r="R783" s="292"/>
      <c r="S783" s="292"/>
      <c r="T783" s="292"/>
      <c r="U783" s="292"/>
      <c r="V783" s="12"/>
      <c r="Y783" s="293"/>
      <c r="Z783" s="293"/>
      <c r="AA783" s="293"/>
      <c r="AB783" s="294"/>
      <c r="AC783" s="294"/>
      <c r="AD783" s="294"/>
      <c r="AE783" s="294"/>
      <c r="AF783" s="294"/>
      <c r="AG783" s="294"/>
      <c r="AH783" s="294"/>
      <c r="AM783" s="6"/>
      <c r="AN783" s="6"/>
      <c r="AO783" s="295"/>
      <c r="AP783" s="6"/>
      <c r="AQ783" s="6"/>
      <c r="AR783" s="12"/>
      <c r="AT783" s="296"/>
      <c r="AU783" s="296"/>
      <c r="AV783" s="296"/>
      <c r="AW783" s="296"/>
      <c r="AX783" s="296"/>
      <c r="AY783" s="296"/>
      <c r="AZ783" s="296"/>
      <c r="BA783" s="296"/>
      <c r="BB783" s="296"/>
      <c r="BC783" s="296"/>
      <c r="BD783" s="296"/>
      <c r="BE783" s="296"/>
      <c r="BF783" s="296"/>
      <c r="BG783" s="14"/>
      <c r="BH783" s="14"/>
    </row>
    <row r="784" spans="1:77" s="49" customFormat="1" ht="16" x14ac:dyDescent="0.2">
      <c r="A784" s="12"/>
      <c r="B784" s="12"/>
      <c r="F784" s="12"/>
      <c r="J784" s="290"/>
      <c r="K784" s="290"/>
      <c r="L784" s="290"/>
      <c r="M784" s="290"/>
      <c r="N784" s="290"/>
      <c r="O784" s="291"/>
      <c r="P784" s="35"/>
      <c r="Q784" s="35"/>
      <c r="R784" s="292"/>
      <c r="S784" s="292"/>
      <c r="T784" s="292"/>
      <c r="U784" s="292"/>
      <c r="V784" s="12"/>
      <c r="Y784" s="293"/>
      <c r="Z784" s="293"/>
      <c r="AA784" s="293"/>
      <c r="AB784" s="294"/>
      <c r="AC784" s="294"/>
      <c r="AD784" s="294"/>
      <c r="AE784" s="294"/>
      <c r="AF784" s="294"/>
      <c r="AG784" s="294"/>
      <c r="AH784" s="294"/>
      <c r="AM784" s="6"/>
      <c r="AN784" s="6"/>
      <c r="AO784" s="295"/>
      <c r="AP784" s="6"/>
      <c r="AQ784" s="6"/>
      <c r="AR784" s="12"/>
      <c r="AT784" s="296"/>
      <c r="AU784" s="296"/>
      <c r="AV784" s="296"/>
      <c r="AW784" s="296"/>
      <c r="AX784" s="296"/>
      <c r="AY784" s="296"/>
      <c r="AZ784" s="296"/>
      <c r="BA784" s="296"/>
      <c r="BB784" s="296"/>
      <c r="BC784" s="296"/>
      <c r="BD784" s="296"/>
      <c r="BE784" s="296"/>
      <c r="BF784" s="296"/>
      <c r="BG784" s="14"/>
      <c r="BH784" s="14"/>
      <c r="BL784" s="12"/>
      <c r="BO784" s="324"/>
      <c r="BP784" s="324"/>
      <c r="BQ784" s="324"/>
      <c r="BR784" s="325"/>
      <c r="BS784" s="325"/>
      <c r="BT784" s="325"/>
      <c r="BU784" s="325"/>
      <c r="BV784" s="325"/>
      <c r="BW784" s="325"/>
      <c r="BX784" s="325"/>
      <c r="BY784" s="325"/>
    </row>
    <row r="785" spans="1:77" s="49" customFormat="1" ht="16" x14ac:dyDescent="0.2">
      <c r="A785" s="12"/>
      <c r="B785" s="12"/>
      <c r="F785" s="12"/>
      <c r="J785" s="290"/>
      <c r="K785" s="290"/>
      <c r="L785" s="290"/>
      <c r="M785" s="290"/>
      <c r="N785" s="290"/>
      <c r="O785" s="291"/>
      <c r="P785" s="35"/>
      <c r="Q785" s="35"/>
      <c r="R785" s="292"/>
      <c r="S785" s="292"/>
      <c r="T785" s="292"/>
      <c r="U785" s="292"/>
      <c r="V785" s="12"/>
      <c r="Y785" s="293"/>
      <c r="Z785" s="293"/>
      <c r="AA785" s="293"/>
      <c r="AB785" s="294"/>
      <c r="AC785" s="294"/>
      <c r="AD785" s="294"/>
      <c r="AE785" s="294"/>
      <c r="AF785" s="294"/>
      <c r="AG785" s="294"/>
      <c r="AH785" s="294"/>
      <c r="AM785" s="6"/>
      <c r="AN785" s="6"/>
      <c r="AO785" s="295"/>
      <c r="AP785" s="6"/>
      <c r="AQ785" s="6"/>
      <c r="AR785" s="12"/>
      <c r="AT785" s="296"/>
      <c r="AU785" s="296"/>
      <c r="AV785" s="296"/>
      <c r="AW785" s="296"/>
      <c r="AX785" s="296"/>
      <c r="AY785" s="296"/>
      <c r="AZ785" s="296"/>
      <c r="BA785" s="296"/>
      <c r="BB785" s="296"/>
      <c r="BC785" s="296"/>
      <c r="BD785" s="296"/>
      <c r="BE785" s="296"/>
      <c r="BF785" s="296"/>
      <c r="BG785" s="14"/>
      <c r="BH785" s="14"/>
    </row>
    <row r="786" spans="1:77" s="49" customFormat="1" ht="16" x14ac:dyDescent="0.2">
      <c r="A786" s="12"/>
      <c r="B786" s="12"/>
      <c r="F786" s="12"/>
      <c r="J786" s="290"/>
      <c r="K786" s="290"/>
      <c r="L786" s="290"/>
      <c r="M786" s="290"/>
      <c r="N786" s="290"/>
      <c r="O786" s="291"/>
      <c r="P786" s="35"/>
      <c r="Q786" s="35"/>
      <c r="R786" s="292"/>
      <c r="S786" s="292"/>
      <c r="T786" s="292"/>
      <c r="U786" s="292"/>
      <c r="V786" s="12"/>
      <c r="Y786" s="293"/>
      <c r="Z786" s="293"/>
      <c r="AA786" s="293"/>
      <c r="AB786" s="294"/>
      <c r="AC786" s="294"/>
      <c r="AD786" s="294"/>
      <c r="AE786" s="294"/>
      <c r="AF786" s="294"/>
      <c r="AG786" s="294"/>
      <c r="AH786" s="294"/>
      <c r="AM786" s="6"/>
      <c r="AN786" s="6"/>
      <c r="AO786" s="295"/>
      <c r="AP786" s="6"/>
      <c r="AQ786" s="6"/>
      <c r="AR786" s="12"/>
      <c r="AT786" s="296"/>
      <c r="AU786" s="296"/>
      <c r="AV786" s="296"/>
      <c r="AW786" s="296"/>
      <c r="AX786" s="296"/>
      <c r="AY786" s="296"/>
      <c r="AZ786" s="296"/>
      <c r="BA786" s="296"/>
      <c r="BB786" s="296"/>
      <c r="BC786" s="296"/>
      <c r="BD786" s="296"/>
      <c r="BE786" s="296"/>
      <c r="BF786" s="296"/>
      <c r="BG786" s="14"/>
      <c r="BH786" s="14"/>
      <c r="BL786" s="12"/>
      <c r="BO786" s="324"/>
      <c r="BP786" s="324"/>
      <c r="BQ786" s="324"/>
      <c r="BR786" s="325"/>
      <c r="BS786" s="325"/>
      <c r="BT786" s="325"/>
      <c r="BU786" s="325"/>
      <c r="BV786" s="325"/>
      <c r="BW786" s="325"/>
      <c r="BX786" s="325"/>
      <c r="BY786" s="325"/>
    </row>
    <row r="787" spans="1:77" s="49" customFormat="1" ht="16" x14ac:dyDescent="0.2">
      <c r="A787" s="12"/>
      <c r="B787" s="12"/>
      <c r="F787" s="12"/>
      <c r="J787" s="290"/>
      <c r="K787" s="290"/>
      <c r="L787" s="290"/>
      <c r="M787" s="290"/>
      <c r="N787" s="290"/>
      <c r="O787" s="291"/>
      <c r="P787" s="35"/>
      <c r="Q787" s="35"/>
      <c r="R787" s="292"/>
      <c r="S787" s="292"/>
      <c r="T787" s="292"/>
      <c r="U787" s="292"/>
      <c r="V787" s="12"/>
      <c r="Y787" s="293"/>
      <c r="Z787" s="293"/>
      <c r="AA787" s="293"/>
      <c r="AB787" s="294"/>
      <c r="AC787" s="294"/>
      <c r="AD787" s="294"/>
      <c r="AE787" s="294"/>
      <c r="AF787" s="294"/>
      <c r="AG787" s="294"/>
      <c r="AH787" s="294"/>
      <c r="AM787" s="6"/>
      <c r="AN787" s="6"/>
      <c r="AO787" s="295"/>
      <c r="AP787" s="6"/>
      <c r="AQ787" s="6"/>
      <c r="AR787" s="12"/>
      <c r="AT787" s="296"/>
      <c r="AU787" s="296"/>
      <c r="AV787" s="296"/>
      <c r="AW787" s="296"/>
      <c r="AX787" s="296"/>
      <c r="AY787" s="296"/>
      <c r="AZ787" s="296"/>
      <c r="BA787" s="296"/>
      <c r="BB787" s="296"/>
      <c r="BC787" s="296"/>
      <c r="BD787" s="296"/>
      <c r="BE787" s="296"/>
      <c r="BF787" s="296"/>
      <c r="BG787" s="14"/>
      <c r="BH787" s="14"/>
    </row>
    <row r="788" spans="1:77" s="49" customFormat="1" ht="16" x14ac:dyDescent="0.2">
      <c r="A788" s="12"/>
      <c r="B788" s="12"/>
      <c r="F788" s="12"/>
      <c r="J788" s="290"/>
      <c r="K788" s="290"/>
      <c r="L788" s="290"/>
      <c r="M788" s="290"/>
      <c r="N788" s="290"/>
      <c r="O788" s="291"/>
      <c r="P788" s="35"/>
      <c r="Q788" s="35"/>
      <c r="R788" s="292"/>
      <c r="S788" s="292"/>
      <c r="T788" s="292"/>
      <c r="U788" s="292"/>
      <c r="V788" s="12"/>
      <c r="Y788" s="293"/>
      <c r="Z788" s="293"/>
      <c r="AA788" s="293"/>
      <c r="AB788" s="294"/>
      <c r="AC788" s="294"/>
      <c r="AD788" s="294"/>
      <c r="AE788" s="294"/>
      <c r="AF788" s="294"/>
      <c r="AG788" s="294"/>
      <c r="AH788" s="294"/>
      <c r="AM788" s="6"/>
      <c r="AN788" s="6"/>
      <c r="AO788" s="295"/>
      <c r="AP788" s="6"/>
      <c r="AQ788" s="6"/>
      <c r="AR788" s="12"/>
      <c r="AT788" s="296"/>
      <c r="AU788" s="296"/>
      <c r="AV788" s="296"/>
      <c r="AW788" s="296"/>
      <c r="AX788" s="296"/>
      <c r="AY788" s="296"/>
      <c r="AZ788" s="296"/>
      <c r="BA788" s="296"/>
      <c r="BB788" s="296"/>
      <c r="BC788" s="296"/>
      <c r="BD788" s="296"/>
      <c r="BE788" s="296"/>
      <c r="BF788" s="296"/>
      <c r="BG788" s="14"/>
      <c r="BH788" s="14"/>
      <c r="BL788" s="12"/>
      <c r="BO788" s="324"/>
      <c r="BP788" s="324"/>
      <c r="BQ788" s="324"/>
      <c r="BR788" s="325"/>
      <c r="BS788" s="325"/>
      <c r="BT788" s="325"/>
      <c r="BU788" s="325"/>
      <c r="BV788" s="325"/>
      <c r="BW788" s="325"/>
      <c r="BX788" s="325"/>
      <c r="BY788" s="325"/>
    </row>
    <row r="789" spans="1:77" s="49" customFormat="1" ht="16" x14ac:dyDescent="0.2">
      <c r="A789" s="12"/>
      <c r="B789" s="12"/>
      <c r="F789" s="12"/>
      <c r="J789" s="290"/>
      <c r="K789" s="290"/>
      <c r="L789" s="290"/>
      <c r="M789" s="290"/>
      <c r="N789" s="290"/>
      <c r="O789" s="291"/>
      <c r="P789" s="35"/>
      <c r="Q789" s="35"/>
      <c r="R789" s="292"/>
      <c r="S789" s="292"/>
      <c r="T789" s="292"/>
      <c r="U789" s="292"/>
      <c r="V789" s="12"/>
      <c r="Y789" s="293"/>
      <c r="Z789" s="293"/>
      <c r="AA789" s="293"/>
      <c r="AB789" s="294"/>
      <c r="AC789" s="294"/>
      <c r="AD789" s="294"/>
      <c r="AE789" s="294"/>
      <c r="AF789" s="294"/>
      <c r="AG789" s="294"/>
      <c r="AH789" s="294"/>
      <c r="AM789" s="6"/>
      <c r="AN789" s="6"/>
      <c r="AO789" s="295"/>
      <c r="AP789" s="6"/>
      <c r="AQ789" s="6"/>
      <c r="AR789" s="12"/>
      <c r="AT789" s="296"/>
      <c r="AU789" s="296"/>
      <c r="AV789" s="296"/>
      <c r="AW789" s="296"/>
      <c r="AX789" s="296"/>
      <c r="AY789" s="296"/>
      <c r="AZ789" s="296"/>
      <c r="BA789" s="296"/>
      <c r="BB789" s="296"/>
      <c r="BC789" s="296"/>
      <c r="BD789" s="296"/>
      <c r="BE789" s="296"/>
      <c r="BF789" s="296"/>
      <c r="BG789" s="14"/>
      <c r="BH789" s="14"/>
    </row>
    <row r="790" spans="1:77" s="49" customFormat="1" ht="16" x14ac:dyDescent="0.2">
      <c r="A790" s="12"/>
      <c r="B790" s="12"/>
      <c r="F790" s="12"/>
      <c r="J790" s="290"/>
      <c r="K790" s="290"/>
      <c r="L790" s="290"/>
      <c r="M790" s="290"/>
      <c r="N790" s="290"/>
      <c r="O790" s="291"/>
      <c r="P790" s="35"/>
      <c r="Q790" s="35"/>
      <c r="R790" s="292"/>
      <c r="S790" s="292"/>
      <c r="T790" s="292"/>
      <c r="U790" s="292"/>
      <c r="V790" s="12"/>
      <c r="Y790" s="293"/>
      <c r="Z790" s="293"/>
      <c r="AA790" s="293"/>
      <c r="AB790" s="294"/>
      <c r="AC790" s="294"/>
      <c r="AD790" s="294"/>
      <c r="AE790" s="294"/>
      <c r="AF790" s="294"/>
      <c r="AG790" s="294"/>
      <c r="AH790" s="294"/>
      <c r="AM790" s="6"/>
      <c r="AN790" s="6"/>
      <c r="AO790" s="295"/>
      <c r="AP790" s="6"/>
      <c r="AQ790" s="6"/>
      <c r="AR790" s="12"/>
      <c r="AT790" s="296"/>
      <c r="AU790" s="296"/>
      <c r="AV790" s="296"/>
      <c r="AW790" s="296"/>
      <c r="AX790" s="296"/>
      <c r="AY790" s="296"/>
      <c r="AZ790" s="296"/>
      <c r="BA790" s="296"/>
      <c r="BB790" s="296"/>
      <c r="BC790" s="296"/>
      <c r="BD790" s="296"/>
      <c r="BE790" s="296"/>
      <c r="BF790" s="296"/>
      <c r="BG790" s="14"/>
      <c r="BH790" s="14"/>
      <c r="BL790" s="12"/>
      <c r="BO790" s="324"/>
      <c r="BP790" s="324"/>
      <c r="BQ790" s="324"/>
      <c r="BR790" s="325"/>
      <c r="BS790" s="325"/>
      <c r="BT790" s="325"/>
      <c r="BU790" s="325"/>
      <c r="BV790" s="325"/>
      <c r="BW790" s="325"/>
      <c r="BX790" s="325"/>
      <c r="BY790" s="325"/>
    </row>
    <row r="791" spans="1:77" s="49" customFormat="1" ht="16" x14ac:dyDescent="0.2">
      <c r="A791" s="12"/>
      <c r="B791" s="12"/>
      <c r="F791" s="12"/>
      <c r="J791" s="290"/>
      <c r="K791" s="290"/>
      <c r="L791" s="290"/>
      <c r="M791" s="290"/>
      <c r="N791" s="290"/>
      <c r="O791" s="291"/>
      <c r="P791" s="35"/>
      <c r="Q791" s="35"/>
      <c r="R791" s="292"/>
      <c r="S791" s="292"/>
      <c r="T791" s="292"/>
      <c r="U791" s="292"/>
      <c r="V791" s="12"/>
      <c r="Y791" s="293"/>
      <c r="Z791" s="293"/>
      <c r="AA791" s="293"/>
      <c r="AB791" s="294"/>
      <c r="AC791" s="294"/>
      <c r="AD791" s="294"/>
      <c r="AE791" s="294"/>
      <c r="AF791" s="294"/>
      <c r="AG791" s="294"/>
      <c r="AH791" s="294"/>
      <c r="AM791" s="6"/>
      <c r="AN791" s="6"/>
      <c r="AO791" s="295"/>
      <c r="AP791" s="6"/>
      <c r="AQ791" s="6"/>
      <c r="AR791" s="12"/>
      <c r="AT791" s="296"/>
      <c r="AU791" s="296"/>
      <c r="AV791" s="296"/>
      <c r="AW791" s="296"/>
      <c r="AX791" s="296"/>
      <c r="AY791" s="296"/>
      <c r="AZ791" s="296"/>
      <c r="BA791" s="296"/>
      <c r="BB791" s="296"/>
      <c r="BC791" s="296"/>
      <c r="BD791" s="296"/>
      <c r="BE791" s="296"/>
      <c r="BF791" s="296"/>
      <c r="BG791" s="14"/>
      <c r="BH791" s="14"/>
    </row>
    <row r="792" spans="1:77" s="49" customFormat="1" ht="16" x14ac:dyDescent="0.2">
      <c r="A792" s="12"/>
      <c r="B792" s="12"/>
      <c r="F792" s="12"/>
      <c r="J792" s="290"/>
      <c r="K792" s="290"/>
      <c r="L792" s="290"/>
      <c r="M792" s="290"/>
      <c r="N792" s="290"/>
      <c r="O792" s="291"/>
      <c r="P792" s="35"/>
      <c r="Q792" s="35"/>
      <c r="R792" s="292"/>
      <c r="S792" s="292"/>
      <c r="T792" s="292"/>
      <c r="U792" s="292"/>
      <c r="V792" s="12"/>
      <c r="Y792" s="293"/>
      <c r="Z792" s="293"/>
      <c r="AA792" s="293"/>
      <c r="AB792" s="294"/>
      <c r="AC792" s="294"/>
      <c r="AD792" s="294"/>
      <c r="AE792" s="294"/>
      <c r="AF792" s="294"/>
      <c r="AG792" s="294"/>
      <c r="AH792" s="294"/>
      <c r="AM792" s="6"/>
      <c r="AN792" s="6"/>
      <c r="AO792" s="295"/>
      <c r="AP792" s="6"/>
      <c r="AQ792" s="6"/>
      <c r="AR792" s="12"/>
      <c r="AT792" s="296"/>
      <c r="AU792" s="296"/>
      <c r="AV792" s="296"/>
      <c r="AW792" s="296"/>
      <c r="AX792" s="296"/>
      <c r="AY792" s="296"/>
      <c r="AZ792" s="296"/>
      <c r="BA792" s="296"/>
      <c r="BB792" s="296"/>
      <c r="BC792" s="296"/>
      <c r="BD792" s="296"/>
      <c r="BE792" s="296"/>
      <c r="BF792" s="296"/>
      <c r="BG792" s="14"/>
      <c r="BH792" s="14"/>
      <c r="BL792" s="12"/>
      <c r="BO792" s="324"/>
      <c r="BP792" s="324"/>
      <c r="BQ792" s="324"/>
      <c r="BR792" s="325"/>
      <c r="BS792" s="325"/>
      <c r="BT792" s="325"/>
      <c r="BU792" s="325"/>
      <c r="BV792" s="325"/>
      <c r="BW792" s="325"/>
      <c r="BX792" s="325"/>
      <c r="BY792" s="325"/>
    </row>
    <row r="793" spans="1:77" s="49" customFormat="1" ht="16" x14ac:dyDescent="0.2">
      <c r="A793" s="12"/>
      <c r="B793" s="12"/>
      <c r="F793" s="12"/>
      <c r="J793" s="290"/>
      <c r="K793" s="290"/>
      <c r="L793" s="290"/>
      <c r="M793" s="290"/>
      <c r="N793" s="290"/>
      <c r="O793" s="291"/>
      <c r="P793" s="35"/>
      <c r="Q793" s="35"/>
      <c r="R793" s="292"/>
      <c r="S793" s="292"/>
      <c r="T793" s="292"/>
      <c r="U793" s="292"/>
      <c r="V793" s="12"/>
      <c r="Y793" s="293"/>
      <c r="Z793" s="293"/>
      <c r="AA793" s="293"/>
      <c r="AB793" s="294"/>
      <c r="AC793" s="294"/>
      <c r="AD793" s="294"/>
      <c r="AE793" s="294"/>
      <c r="AF793" s="294"/>
      <c r="AG793" s="294"/>
      <c r="AH793" s="294"/>
      <c r="AM793" s="6"/>
      <c r="AN793" s="6"/>
      <c r="AO793" s="295"/>
      <c r="AP793" s="6"/>
      <c r="AQ793" s="6"/>
      <c r="AR793" s="12"/>
      <c r="AT793" s="296"/>
      <c r="AU793" s="296"/>
      <c r="AV793" s="296"/>
      <c r="AW793" s="296"/>
      <c r="AX793" s="296"/>
      <c r="AY793" s="296"/>
      <c r="AZ793" s="296"/>
      <c r="BA793" s="296"/>
      <c r="BB793" s="296"/>
      <c r="BC793" s="296"/>
      <c r="BD793" s="296"/>
      <c r="BE793" s="296"/>
      <c r="BF793" s="296"/>
      <c r="BG793" s="14"/>
      <c r="BH793" s="14"/>
    </row>
    <row r="794" spans="1:77" s="49" customFormat="1" ht="16" x14ac:dyDescent="0.2">
      <c r="A794" s="12"/>
      <c r="B794" s="12"/>
      <c r="F794" s="12"/>
      <c r="J794" s="290"/>
      <c r="K794" s="290"/>
      <c r="L794" s="290"/>
      <c r="M794" s="290"/>
      <c r="N794" s="290"/>
      <c r="O794" s="291"/>
      <c r="P794" s="35"/>
      <c r="Q794" s="35"/>
      <c r="R794" s="292"/>
      <c r="S794" s="292"/>
      <c r="T794" s="292"/>
      <c r="U794" s="292"/>
      <c r="V794" s="12"/>
      <c r="Y794" s="293"/>
      <c r="Z794" s="293"/>
      <c r="AA794" s="293"/>
      <c r="AB794" s="294"/>
      <c r="AC794" s="294"/>
      <c r="AD794" s="294"/>
      <c r="AE794" s="294"/>
      <c r="AF794" s="294"/>
      <c r="AG794" s="294"/>
      <c r="AH794" s="294"/>
      <c r="AM794" s="6"/>
      <c r="AN794" s="6"/>
      <c r="AO794" s="295"/>
      <c r="AP794" s="6"/>
      <c r="AQ794" s="6"/>
      <c r="AR794" s="12"/>
      <c r="AT794" s="296"/>
      <c r="AU794" s="296"/>
      <c r="AV794" s="296"/>
      <c r="AW794" s="296"/>
      <c r="AX794" s="296"/>
      <c r="AY794" s="296"/>
      <c r="AZ794" s="296"/>
      <c r="BA794" s="296"/>
      <c r="BB794" s="296"/>
      <c r="BC794" s="296"/>
      <c r="BD794" s="296"/>
      <c r="BE794" s="296"/>
      <c r="BF794" s="296"/>
      <c r="BG794" s="14"/>
      <c r="BH794" s="14"/>
      <c r="BL794" s="12"/>
      <c r="BO794" s="324"/>
      <c r="BP794" s="324"/>
      <c r="BQ794" s="324"/>
      <c r="BR794" s="325"/>
      <c r="BS794" s="325"/>
      <c r="BT794" s="325"/>
      <c r="BU794" s="325"/>
      <c r="BV794" s="325"/>
      <c r="BW794" s="325"/>
      <c r="BX794" s="325"/>
      <c r="BY794" s="325"/>
    </row>
    <row r="795" spans="1:77" s="49" customFormat="1" ht="16" x14ac:dyDescent="0.2">
      <c r="A795" s="12"/>
      <c r="B795" s="12"/>
      <c r="F795" s="12"/>
      <c r="J795" s="290"/>
      <c r="K795" s="290"/>
      <c r="L795" s="290"/>
      <c r="M795" s="290"/>
      <c r="N795" s="290"/>
      <c r="O795" s="291"/>
      <c r="P795" s="35"/>
      <c r="Q795" s="35"/>
      <c r="R795" s="292"/>
      <c r="S795" s="292"/>
      <c r="T795" s="292"/>
      <c r="U795" s="292"/>
      <c r="V795" s="12"/>
      <c r="Y795" s="293"/>
      <c r="Z795" s="293"/>
      <c r="AA795" s="293"/>
      <c r="AB795" s="294"/>
      <c r="AC795" s="294"/>
      <c r="AD795" s="294"/>
      <c r="AE795" s="294"/>
      <c r="AF795" s="294"/>
      <c r="AG795" s="294"/>
      <c r="AH795" s="294"/>
      <c r="AM795" s="6"/>
      <c r="AN795" s="6"/>
      <c r="AO795" s="295"/>
      <c r="AP795" s="6"/>
      <c r="AQ795" s="6"/>
      <c r="AR795" s="12"/>
      <c r="AT795" s="296"/>
      <c r="AU795" s="296"/>
      <c r="AV795" s="296"/>
      <c r="AW795" s="296"/>
      <c r="AX795" s="296"/>
      <c r="AY795" s="296"/>
      <c r="AZ795" s="296"/>
      <c r="BA795" s="296"/>
      <c r="BB795" s="296"/>
      <c r="BC795" s="296"/>
      <c r="BD795" s="296"/>
      <c r="BE795" s="296"/>
      <c r="BF795" s="296"/>
      <c r="BG795" s="14"/>
      <c r="BH795" s="14"/>
    </row>
    <row r="796" spans="1:77" s="49" customFormat="1" ht="16" x14ac:dyDescent="0.2">
      <c r="A796" s="12"/>
      <c r="B796" s="12"/>
      <c r="F796" s="12"/>
      <c r="J796" s="290"/>
      <c r="K796" s="290"/>
      <c r="L796" s="290"/>
      <c r="M796" s="290"/>
      <c r="N796" s="290"/>
      <c r="O796" s="291"/>
      <c r="P796" s="35"/>
      <c r="Q796" s="35"/>
      <c r="R796" s="292"/>
      <c r="S796" s="292"/>
      <c r="T796" s="292"/>
      <c r="U796" s="292"/>
      <c r="V796" s="12"/>
      <c r="Y796" s="293"/>
      <c r="Z796" s="293"/>
      <c r="AA796" s="293"/>
      <c r="AB796" s="294"/>
      <c r="AC796" s="294"/>
      <c r="AD796" s="294"/>
      <c r="AE796" s="294"/>
      <c r="AF796" s="294"/>
      <c r="AG796" s="294"/>
      <c r="AH796" s="294"/>
      <c r="AM796" s="6"/>
      <c r="AN796" s="6"/>
      <c r="AO796" s="295"/>
      <c r="AP796" s="6"/>
      <c r="AQ796" s="6"/>
      <c r="AR796" s="12"/>
      <c r="AT796" s="296"/>
      <c r="AU796" s="296"/>
      <c r="AV796" s="296"/>
      <c r="AW796" s="296"/>
      <c r="AX796" s="296"/>
      <c r="AY796" s="296"/>
      <c r="AZ796" s="296"/>
      <c r="BA796" s="296"/>
      <c r="BB796" s="296"/>
      <c r="BC796" s="296"/>
      <c r="BD796" s="296"/>
      <c r="BE796" s="296"/>
      <c r="BF796" s="296"/>
      <c r="BG796" s="14"/>
      <c r="BH796" s="14"/>
      <c r="BL796" s="12"/>
      <c r="BO796" s="324"/>
      <c r="BP796" s="324"/>
      <c r="BQ796" s="324"/>
      <c r="BR796" s="325"/>
      <c r="BS796" s="325"/>
      <c r="BT796" s="325"/>
      <c r="BU796" s="325"/>
      <c r="BV796" s="325"/>
      <c r="BW796" s="325"/>
      <c r="BX796" s="325"/>
      <c r="BY796" s="325"/>
    </row>
    <row r="797" spans="1:77" s="49" customFormat="1" ht="16" x14ac:dyDescent="0.2">
      <c r="A797" s="12"/>
      <c r="B797" s="12"/>
      <c r="F797" s="12"/>
      <c r="J797" s="290"/>
      <c r="K797" s="290"/>
      <c r="L797" s="290"/>
      <c r="M797" s="290"/>
      <c r="N797" s="290"/>
      <c r="O797" s="291"/>
      <c r="P797" s="35"/>
      <c r="Q797" s="35"/>
      <c r="R797" s="292"/>
      <c r="S797" s="292"/>
      <c r="T797" s="292"/>
      <c r="U797" s="292"/>
      <c r="V797" s="12"/>
      <c r="Y797" s="293"/>
      <c r="Z797" s="293"/>
      <c r="AA797" s="293"/>
      <c r="AB797" s="294"/>
      <c r="AC797" s="294"/>
      <c r="AD797" s="294"/>
      <c r="AE797" s="294"/>
      <c r="AF797" s="294"/>
      <c r="AG797" s="294"/>
      <c r="AH797" s="294"/>
      <c r="AM797" s="6"/>
      <c r="AN797" s="6"/>
      <c r="AO797" s="295"/>
      <c r="AP797" s="6"/>
      <c r="AQ797" s="6"/>
      <c r="AR797" s="12"/>
      <c r="AT797" s="296"/>
      <c r="AU797" s="296"/>
      <c r="AV797" s="296"/>
      <c r="AW797" s="296"/>
      <c r="AX797" s="296"/>
      <c r="AY797" s="296"/>
      <c r="AZ797" s="296"/>
      <c r="BA797" s="296"/>
      <c r="BB797" s="296"/>
      <c r="BC797" s="296"/>
      <c r="BD797" s="296"/>
      <c r="BE797" s="296"/>
      <c r="BF797" s="296"/>
      <c r="BG797" s="14"/>
      <c r="BH797" s="14"/>
    </row>
    <row r="798" spans="1:77" s="49" customFormat="1" ht="16" x14ac:dyDescent="0.2">
      <c r="A798" s="12"/>
      <c r="B798" s="12"/>
      <c r="F798" s="12"/>
      <c r="J798" s="290"/>
      <c r="K798" s="290"/>
      <c r="L798" s="290"/>
      <c r="M798" s="290"/>
      <c r="N798" s="290"/>
      <c r="O798" s="291"/>
      <c r="P798" s="35"/>
      <c r="Q798" s="35"/>
      <c r="R798" s="292"/>
      <c r="S798" s="292"/>
      <c r="T798" s="292"/>
      <c r="U798" s="292"/>
      <c r="V798" s="12"/>
      <c r="Y798" s="293"/>
      <c r="Z798" s="293"/>
      <c r="AA798" s="293"/>
      <c r="AB798" s="294"/>
      <c r="AC798" s="294"/>
      <c r="AD798" s="294"/>
      <c r="AE798" s="294"/>
      <c r="AF798" s="294"/>
      <c r="AG798" s="294"/>
      <c r="AH798" s="294"/>
      <c r="AM798" s="6"/>
      <c r="AN798" s="6"/>
      <c r="AO798" s="295"/>
      <c r="AP798" s="6"/>
      <c r="AQ798" s="6"/>
      <c r="AR798" s="12"/>
      <c r="AT798" s="296"/>
      <c r="AU798" s="296"/>
      <c r="AV798" s="296"/>
      <c r="AW798" s="296"/>
      <c r="AX798" s="296"/>
      <c r="AY798" s="296"/>
      <c r="AZ798" s="296"/>
      <c r="BA798" s="296"/>
      <c r="BB798" s="296"/>
      <c r="BC798" s="296"/>
      <c r="BD798" s="296"/>
      <c r="BE798" s="296"/>
      <c r="BF798" s="296"/>
      <c r="BG798" s="14"/>
      <c r="BH798" s="14"/>
      <c r="BL798" s="12"/>
      <c r="BO798" s="324"/>
      <c r="BP798" s="324"/>
      <c r="BQ798" s="324"/>
      <c r="BR798" s="325"/>
      <c r="BS798" s="325"/>
      <c r="BT798" s="325"/>
      <c r="BU798" s="325"/>
      <c r="BV798" s="325"/>
      <c r="BW798" s="325"/>
      <c r="BX798" s="325"/>
      <c r="BY798" s="325"/>
    </row>
    <row r="799" spans="1:77" s="49" customFormat="1" ht="16" x14ac:dyDescent="0.2">
      <c r="A799" s="12"/>
      <c r="B799" s="12"/>
      <c r="F799" s="12"/>
      <c r="J799" s="290"/>
      <c r="K799" s="290"/>
      <c r="L799" s="290"/>
      <c r="M799" s="290"/>
      <c r="N799" s="290"/>
      <c r="O799" s="291"/>
      <c r="P799" s="35"/>
      <c r="Q799" s="35"/>
      <c r="R799" s="292"/>
      <c r="S799" s="292"/>
      <c r="T799" s="292"/>
      <c r="U799" s="292"/>
      <c r="V799" s="12"/>
      <c r="Y799" s="293"/>
      <c r="Z799" s="293"/>
      <c r="AA799" s="293"/>
      <c r="AB799" s="294"/>
      <c r="AC799" s="294"/>
      <c r="AD799" s="294"/>
      <c r="AE799" s="294"/>
      <c r="AF799" s="294"/>
      <c r="AG799" s="294"/>
      <c r="AH799" s="294"/>
      <c r="AM799" s="6"/>
      <c r="AN799" s="6"/>
      <c r="AO799" s="295"/>
      <c r="AP799" s="6"/>
      <c r="AQ799" s="6"/>
      <c r="AR799" s="12"/>
      <c r="AT799" s="296"/>
      <c r="AU799" s="296"/>
      <c r="AV799" s="296"/>
      <c r="AW799" s="296"/>
      <c r="AX799" s="296"/>
      <c r="AY799" s="296"/>
      <c r="AZ799" s="296"/>
      <c r="BA799" s="296"/>
      <c r="BB799" s="296"/>
      <c r="BC799" s="296"/>
      <c r="BD799" s="296"/>
      <c r="BE799" s="296"/>
      <c r="BF799" s="296"/>
      <c r="BG799" s="14"/>
      <c r="BH799" s="14"/>
    </row>
    <row r="800" spans="1:77" s="49" customFormat="1" ht="16" x14ac:dyDescent="0.2">
      <c r="A800" s="12"/>
      <c r="B800" s="12"/>
      <c r="F800" s="12"/>
      <c r="J800" s="290"/>
      <c r="K800" s="290"/>
      <c r="L800" s="290"/>
      <c r="M800" s="290"/>
      <c r="N800" s="290"/>
      <c r="O800" s="291"/>
      <c r="P800" s="35"/>
      <c r="Q800" s="35"/>
      <c r="R800" s="292"/>
      <c r="S800" s="292"/>
      <c r="T800" s="292"/>
      <c r="U800" s="292"/>
      <c r="V800" s="12"/>
      <c r="Y800" s="293"/>
      <c r="Z800" s="293"/>
      <c r="AA800" s="293"/>
      <c r="AB800" s="294"/>
      <c r="AC800" s="294"/>
      <c r="AD800" s="294"/>
      <c r="AE800" s="294"/>
      <c r="AF800" s="294"/>
      <c r="AG800" s="294"/>
      <c r="AH800" s="294"/>
      <c r="AM800" s="6"/>
      <c r="AN800" s="6"/>
      <c r="AO800" s="295"/>
      <c r="AP800" s="6"/>
      <c r="AQ800" s="6"/>
      <c r="AR800" s="12"/>
      <c r="AT800" s="296"/>
      <c r="AU800" s="296"/>
      <c r="AV800" s="296"/>
      <c r="AW800" s="296"/>
      <c r="AX800" s="296"/>
      <c r="AY800" s="296"/>
      <c r="AZ800" s="296"/>
      <c r="BA800" s="296"/>
      <c r="BB800" s="296"/>
      <c r="BC800" s="296"/>
      <c r="BD800" s="296"/>
      <c r="BE800" s="296"/>
      <c r="BF800" s="296"/>
      <c r="BG800" s="14"/>
      <c r="BH800" s="14"/>
      <c r="BL800" s="12"/>
      <c r="BO800" s="324"/>
      <c r="BP800" s="324"/>
      <c r="BQ800" s="324"/>
      <c r="BR800" s="325"/>
      <c r="BS800" s="325"/>
      <c r="BT800" s="325"/>
      <c r="BU800" s="325"/>
      <c r="BV800" s="325"/>
      <c r="BW800" s="325"/>
      <c r="BX800" s="325"/>
      <c r="BY800" s="325"/>
    </row>
    <row r="801" spans="1:77" s="49" customFormat="1" ht="16" x14ac:dyDescent="0.2">
      <c r="A801" s="12"/>
      <c r="B801" s="12"/>
      <c r="F801" s="12"/>
      <c r="J801" s="290"/>
      <c r="K801" s="290"/>
      <c r="L801" s="290"/>
      <c r="M801" s="290"/>
      <c r="N801" s="290"/>
      <c r="O801" s="291"/>
      <c r="P801" s="35"/>
      <c r="Q801" s="35"/>
      <c r="R801" s="292"/>
      <c r="S801" s="292"/>
      <c r="T801" s="292"/>
      <c r="U801" s="292"/>
      <c r="V801" s="12"/>
      <c r="Y801" s="293"/>
      <c r="Z801" s="293"/>
      <c r="AA801" s="293"/>
      <c r="AB801" s="294"/>
      <c r="AC801" s="294"/>
      <c r="AD801" s="294"/>
      <c r="AE801" s="294"/>
      <c r="AF801" s="294"/>
      <c r="AG801" s="294"/>
      <c r="AH801" s="294"/>
      <c r="AM801" s="6"/>
      <c r="AN801" s="6"/>
      <c r="AO801" s="295"/>
      <c r="AP801" s="6"/>
      <c r="AQ801" s="6"/>
      <c r="AR801" s="12"/>
      <c r="AT801" s="296"/>
      <c r="AU801" s="296"/>
      <c r="AV801" s="296"/>
      <c r="AW801" s="296"/>
      <c r="AX801" s="296"/>
      <c r="AY801" s="296"/>
      <c r="AZ801" s="296"/>
      <c r="BA801" s="296"/>
      <c r="BB801" s="296"/>
      <c r="BC801" s="296"/>
      <c r="BD801" s="296"/>
      <c r="BE801" s="296"/>
      <c r="BF801" s="296"/>
      <c r="BG801" s="14"/>
      <c r="BH801" s="14"/>
    </row>
    <row r="802" spans="1:77" s="49" customFormat="1" ht="16" x14ac:dyDescent="0.2">
      <c r="A802" s="12"/>
      <c r="B802" s="12"/>
      <c r="F802" s="12"/>
      <c r="J802" s="290"/>
      <c r="K802" s="290"/>
      <c r="L802" s="290"/>
      <c r="M802" s="290"/>
      <c r="N802" s="290"/>
      <c r="O802" s="291"/>
      <c r="P802" s="35"/>
      <c r="Q802" s="35"/>
      <c r="R802" s="292"/>
      <c r="S802" s="292"/>
      <c r="T802" s="292"/>
      <c r="U802" s="292"/>
      <c r="V802" s="12"/>
      <c r="Y802" s="293"/>
      <c r="Z802" s="293"/>
      <c r="AA802" s="293"/>
      <c r="AB802" s="294"/>
      <c r="AC802" s="294"/>
      <c r="AD802" s="294"/>
      <c r="AE802" s="294"/>
      <c r="AF802" s="294"/>
      <c r="AG802" s="294"/>
      <c r="AH802" s="294"/>
      <c r="AM802" s="6"/>
      <c r="AN802" s="6"/>
      <c r="AO802" s="295"/>
      <c r="AP802" s="6"/>
      <c r="AQ802" s="6"/>
      <c r="AR802" s="12"/>
      <c r="AT802" s="296"/>
      <c r="AU802" s="296"/>
      <c r="AV802" s="296"/>
      <c r="AW802" s="296"/>
      <c r="AX802" s="296"/>
      <c r="AY802" s="296"/>
      <c r="AZ802" s="296"/>
      <c r="BA802" s="296"/>
      <c r="BB802" s="296"/>
      <c r="BC802" s="296"/>
      <c r="BD802" s="296"/>
      <c r="BE802" s="296"/>
      <c r="BF802" s="296"/>
      <c r="BG802" s="14"/>
      <c r="BH802" s="14"/>
      <c r="BL802" s="12"/>
      <c r="BO802" s="324"/>
      <c r="BP802" s="324"/>
      <c r="BQ802" s="324"/>
      <c r="BR802" s="325"/>
      <c r="BS802" s="325"/>
      <c r="BT802" s="325"/>
      <c r="BU802" s="325"/>
      <c r="BV802" s="325"/>
      <c r="BW802" s="325"/>
      <c r="BX802" s="325"/>
      <c r="BY802" s="325"/>
    </row>
    <row r="803" spans="1:77" s="49" customFormat="1" ht="16" x14ac:dyDescent="0.2">
      <c r="A803" s="12"/>
      <c r="B803" s="12"/>
      <c r="F803" s="12"/>
      <c r="J803" s="290"/>
      <c r="K803" s="290"/>
      <c r="L803" s="290"/>
      <c r="M803" s="290"/>
      <c r="N803" s="290"/>
      <c r="O803" s="291"/>
      <c r="P803" s="35"/>
      <c r="Q803" s="35"/>
      <c r="R803" s="292"/>
      <c r="S803" s="292"/>
      <c r="T803" s="292"/>
      <c r="U803" s="292"/>
      <c r="V803" s="12"/>
      <c r="Y803" s="293"/>
      <c r="Z803" s="293"/>
      <c r="AA803" s="293"/>
      <c r="AB803" s="294"/>
      <c r="AC803" s="294"/>
      <c r="AD803" s="294"/>
      <c r="AE803" s="294"/>
      <c r="AF803" s="294"/>
      <c r="AG803" s="294"/>
      <c r="AH803" s="294"/>
      <c r="AM803" s="6"/>
      <c r="AN803" s="6"/>
      <c r="AO803" s="295"/>
      <c r="AP803" s="6"/>
      <c r="AQ803" s="6"/>
      <c r="AR803" s="12"/>
      <c r="AT803" s="296"/>
      <c r="AU803" s="296"/>
      <c r="AV803" s="296"/>
      <c r="AW803" s="296"/>
      <c r="AX803" s="296"/>
      <c r="AY803" s="296"/>
      <c r="AZ803" s="296"/>
      <c r="BA803" s="296"/>
      <c r="BB803" s="296"/>
      <c r="BC803" s="296"/>
      <c r="BD803" s="296"/>
      <c r="BE803" s="296"/>
      <c r="BF803" s="296"/>
      <c r="BG803" s="14"/>
      <c r="BH803" s="14"/>
    </row>
    <row r="804" spans="1:77" s="49" customFormat="1" ht="16" x14ac:dyDescent="0.2">
      <c r="A804" s="12"/>
      <c r="B804" s="12"/>
      <c r="F804" s="12"/>
      <c r="J804" s="290"/>
      <c r="K804" s="290"/>
      <c r="L804" s="290"/>
      <c r="M804" s="290"/>
      <c r="N804" s="290"/>
      <c r="O804" s="291"/>
      <c r="P804" s="35"/>
      <c r="Q804" s="35"/>
      <c r="R804" s="292"/>
      <c r="S804" s="292"/>
      <c r="T804" s="292"/>
      <c r="U804" s="292"/>
      <c r="V804" s="12"/>
      <c r="Y804" s="293"/>
      <c r="Z804" s="293"/>
      <c r="AA804" s="293"/>
      <c r="AB804" s="294"/>
      <c r="AC804" s="294"/>
      <c r="AD804" s="294"/>
      <c r="AE804" s="294"/>
      <c r="AF804" s="294"/>
      <c r="AG804" s="294"/>
      <c r="AH804" s="294"/>
      <c r="AM804" s="6"/>
      <c r="AN804" s="6"/>
      <c r="AO804" s="295"/>
      <c r="AP804" s="6"/>
      <c r="AQ804" s="6"/>
      <c r="AR804" s="12"/>
      <c r="AT804" s="296"/>
      <c r="AU804" s="296"/>
      <c r="AV804" s="296"/>
      <c r="AW804" s="296"/>
      <c r="AX804" s="296"/>
      <c r="AY804" s="296"/>
      <c r="AZ804" s="296"/>
      <c r="BA804" s="296"/>
      <c r="BB804" s="296"/>
      <c r="BC804" s="296"/>
      <c r="BD804" s="296"/>
      <c r="BE804" s="296"/>
      <c r="BF804" s="296"/>
      <c r="BG804" s="14"/>
      <c r="BH804" s="14"/>
      <c r="BL804" s="12"/>
      <c r="BO804" s="324"/>
      <c r="BP804" s="324"/>
      <c r="BQ804" s="324"/>
      <c r="BR804" s="325"/>
      <c r="BS804" s="325"/>
      <c r="BT804" s="325"/>
      <c r="BU804" s="325"/>
      <c r="BV804" s="325"/>
      <c r="BW804" s="325"/>
      <c r="BX804" s="325"/>
      <c r="BY804" s="325"/>
    </row>
    <row r="805" spans="1:77" s="49" customFormat="1" ht="16" x14ac:dyDescent="0.2">
      <c r="A805" s="12"/>
      <c r="B805" s="12"/>
      <c r="F805" s="12"/>
      <c r="J805" s="290"/>
      <c r="K805" s="290"/>
      <c r="L805" s="290"/>
      <c r="M805" s="290"/>
      <c r="N805" s="290"/>
      <c r="O805" s="291"/>
      <c r="P805" s="35"/>
      <c r="Q805" s="35"/>
      <c r="R805" s="292"/>
      <c r="S805" s="292"/>
      <c r="T805" s="292"/>
      <c r="U805" s="292"/>
      <c r="V805" s="12"/>
      <c r="Y805" s="293"/>
      <c r="Z805" s="293"/>
      <c r="AA805" s="293"/>
      <c r="AB805" s="294"/>
      <c r="AC805" s="294"/>
      <c r="AD805" s="294"/>
      <c r="AE805" s="294"/>
      <c r="AF805" s="294"/>
      <c r="AG805" s="294"/>
      <c r="AH805" s="294"/>
      <c r="AM805" s="6"/>
      <c r="AN805" s="6"/>
      <c r="AO805" s="295"/>
      <c r="AP805" s="6"/>
      <c r="AQ805" s="6"/>
      <c r="AR805" s="12"/>
      <c r="AT805" s="296"/>
      <c r="AU805" s="296"/>
      <c r="AV805" s="296"/>
      <c r="AW805" s="296"/>
      <c r="AX805" s="296"/>
      <c r="AY805" s="296"/>
      <c r="AZ805" s="296"/>
      <c r="BA805" s="296"/>
      <c r="BB805" s="296"/>
      <c r="BC805" s="296"/>
      <c r="BD805" s="296"/>
      <c r="BE805" s="296"/>
      <c r="BF805" s="296"/>
      <c r="BG805" s="14"/>
      <c r="BH805" s="14"/>
    </row>
    <row r="806" spans="1:77" s="49" customFormat="1" ht="16" x14ac:dyDescent="0.2">
      <c r="A806" s="12"/>
      <c r="B806" s="12"/>
      <c r="F806" s="12"/>
      <c r="J806" s="290"/>
      <c r="K806" s="290"/>
      <c r="L806" s="290"/>
      <c r="M806" s="290"/>
      <c r="N806" s="290"/>
      <c r="O806" s="291"/>
      <c r="P806" s="35"/>
      <c r="Q806" s="35"/>
      <c r="R806" s="292"/>
      <c r="S806" s="292"/>
      <c r="T806" s="292"/>
      <c r="U806" s="292"/>
      <c r="V806" s="12"/>
      <c r="Y806" s="293"/>
      <c r="Z806" s="293"/>
      <c r="AA806" s="293"/>
      <c r="AB806" s="294"/>
      <c r="AC806" s="294"/>
      <c r="AD806" s="294"/>
      <c r="AE806" s="294"/>
      <c r="AF806" s="294"/>
      <c r="AG806" s="294"/>
      <c r="AH806" s="294"/>
      <c r="AM806" s="6"/>
      <c r="AN806" s="6"/>
      <c r="AO806" s="295"/>
      <c r="AP806" s="6"/>
      <c r="AQ806" s="6"/>
      <c r="AR806" s="12"/>
      <c r="AT806" s="296"/>
      <c r="AU806" s="296"/>
      <c r="AV806" s="296"/>
      <c r="AW806" s="296"/>
      <c r="AX806" s="296"/>
      <c r="AY806" s="296"/>
      <c r="AZ806" s="296"/>
      <c r="BA806" s="296"/>
      <c r="BB806" s="296"/>
      <c r="BC806" s="296"/>
      <c r="BD806" s="296"/>
      <c r="BE806" s="296"/>
      <c r="BF806" s="296"/>
      <c r="BG806" s="14"/>
      <c r="BH806" s="14"/>
      <c r="BL806" s="12"/>
      <c r="BO806" s="324"/>
      <c r="BP806" s="324"/>
      <c r="BQ806" s="324"/>
      <c r="BR806" s="325"/>
      <c r="BS806" s="325"/>
      <c r="BT806" s="325"/>
      <c r="BU806" s="325"/>
      <c r="BV806" s="325"/>
      <c r="BW806" s="325"/>
      <c r="BX806" s="325"/>
      <c r="BY806" s="325"/>
    </row>
    <row r="807" spans="1:77" s="49" customFormat="1" ht="16" x14ac:dyDescent="0.2">
      <c r="A807" s="12"/>
      <c r="B807" s="12"/>
      <c r="F807" s="12"/>
      <c r="J807" s="290"/>
      <c r="K807" s="290"/>
      <c r="L807" s="290"/>
      <c r="M807" s="290"/>
      <c r="N807" s="290"/>
      <c r="O807" s="291"/>
      <c r="P807" s="35"/>
      <c r="Q807" s="35"/>
      <c r="R807" s="292"/>
      <c r="S807" s="292"/>
      <c r="T807" s="292"/>
      <c r="U807" s="292"/>
      <c r="V807" s="12"/>
      <c r="Y807" s="293"/>
      <c r="Z807" s="293"/>
      <c r="AA807" s="293"/>
      <c r="AB807" s="294"/>
      <c r="AC807" s="294"/>
      <c r="AD807" s="294"/>
      <c r="AE807" s="294"/>
      <c r="AF807" s="294"/>
      <c r="AG807" s="294"/>
      <c r="AH807" s="294"/>
      <c r="AM807" s="6"/>
      <c r="AN807" s="6"/>
      <c r="AO807" s="295"/>
      <c r="AP807" s="6"/>
      <c r="AQ807" s="6"/>
      <c r="AR807" s="12"/>
      <c r="AT807" s="296"/>
      <c r="AU807" s="296"/>
      <c r="AV807" s="296"/>
      <c r="AW807" s="296"/>
      <c r="AX807" s="296"/>
      <c r="AY807" s="296"/>
      <c r="AZ807" s="296"/>
      <c r="BA807" s="296"/>
      <c r="BB807" s="296"/>
      <c r="BC807" s="296"/>
      <c r="BD807" s="296"/>
      <c r="BE807" s="296"/>
      <c r="BF807" s="296"/>
      <c r="BG807" s="14"/>
      <c r="BH807" s="14"/>
    </row>
    <row r="808" spans="1:77" s="49" customFormat="1" ht="16" x14ac:dyDescent="0.2">
      <c r="A808" s="12"/>
      <c r="B808" s="12"/>
      <c r="F808" s="12"/>
      <c r="J808" s="290"/>
      <c r="K808" s="290"/>
      <c r="L808" s="290"/>
      <c r="M808" s="290"/>
      <c r="N808" s="290"/>
      <c r="O808" s="291"/>
      <c r="P808" s="35"/>
      <c r="Q808" s="35"/>
      <c r="R808" s="292"/>
      <c r="S808" s="292"/>
      <c r="T808" s="292"/>
      <c r="U808" s="292"/>
      <c r="V808" s="12"/>
      <c r="Y808" s="293"/>
      <c r="Z808" s="293"/>
      <c r="AA808" s="293"/>
      <c r="AB808" s="294"/>
      <c r="AC808" s="294"/>
      <c r="AD808" s="294"/>
      <c r="AE808" s="294"/>
      <c r="AF808" s="294"/>
      <c r="AG808" s="294"/>
      <c r="AH808" s="294"/>
      <c r="AM808" s="6"/>
      <c r="AN808" s="6"/>
      <c r="AO808" s="295"/>
      <c r="AP808" s="6"/>
      <c r="AQ808" s="6"/>
      <c r="AR808" s="12"/>
      <c r="AT808" s="296"/>
      <c r="AU808" s="296"/>
      <c r="AV808" s="296"/>
      <c r="AW808" s="296"/>
      <c r="AX808" s="296"/>
      <c r="AY808" s="296"/>
      <c r="AZ808" s="296"/>
      <c r="BA808" s="296"/>
      <c r="BB808" s="296"/>
      <c r="BC808" s="296"/>
      <c r="BD808" s="296"/>
      <c r="BE808" s="296"/>
      <c r="BF808" s="296"/>
      <c r="BG808" s="14"/>
      <c r="BH808" s="14"/>
      <c r="BL808" s="12"/>
      <c r="BO808" s="324"/>
      <c r="BP808" s="324"/>
      <c r="BQ808" s="324"/>
      <c r="BR808" s="325"/>
      <c r="BS808" s="325"/>
      <c r="BT808" s="325"/>
      <c r="BU808" s="325"/>
      <c r="BV808" s="325"/>
      <c r="BW808" s="325"/>
      <c r="BX808" s="325"/>
      <c r="BY808" s="325"/>
    </row>
    <row r="809" spans="1:77" s="49" customFormat="1" ht="16" x14ac:dyDescent="0.2">
      <c r="A809" s="12"/>
      <c r="B809" s="12"/>
      <c r="F809" s="12"/>
      <c r="J809" s="290"/>
      <c r="K809" s="290"/>
      <c r="L809" s="290"/>
      <c r="M809" s="290"/>
      <c r="N809" s="290"/>
      <c r="O809" s="291"/>
      <c r="P809" s="35"/>
      <c r="Q809" s="35"/>
      <c r="R809" s="292"/>
      <c r="S809" s="292"/>
      <c r="T809" s="292"/>
      <c r="U809" s="292"/>
      <c r="V809" s="12"/>
      <c r="Y809" s="293"/>
      <c r="Z809" s="293"/>
      <c r="AA809" s="293"/>
      <c r="AB809" s="294"/>
      <c r="AC809" s="294"/>
      <c r="AD809" s="294"/>
      <c r="AE809" s="294"/>
      <c r="AF809" s="294"/>
      <c r="AG809" s="294"/>
      <c r="AH809" s="294"/>
      <c r="AM809" s="6"/>
      <c r="AN809" s="6"/>
      <c r="AO809" s="295"/>
      <c r="AP809" s="6"/>
      <c r="AQ809" s="6"/>
      <c r="AR809" s="12"/>
      <c r="AT809" s="296"/>
      <c r="AU809" s="296"/>
      <c r="AV809" s="296"/>
      <c r="AW809" s="296"/>
      <c r="AX809" s="296"/>
      <c r="AY809" s="296"/>
      <c r="AZ809" s="296"/>
      <c r="BA809" s="296"/>
      <c r="BB809" s="296"/>
      <c r="BC809" s="296"/>
      <c r="BD809" s="296"/>
      <c r="BE809" s="296"/>
      <c r="BF809" s="296"/>
      <c r="BG809" s="14"/>
      <c r="BH809" s="14"/>
    </row>
    <row r="810" spans="1:77" s="49" customFormat="1" ht="16" x14ac:dyDescent="0.2">
      <c r="A810" s="12"/>
      <c r="B810" s="12"/>
      <c r="F810" s="12"/>
      <c r="J810" s="290"/>
      <c r="K810" s="290"/>
      <c r="L810" s="290"/>
      <c r="M810" s="290"/>
      <c r="N810" s="290"/>
      <c r="O810" s="291"/>
      <c r="P810" s="35"/>
      <c r="Q810" s="35"/>
      <c r="R810" s="292"/>
      <c r="S810" s="292"/>
      <c r="T810" s="292"/>
      <c r="U810" s="292"/>
      <c r="V810" s="12"/>
      <c r="Y810" s="293"/>
      <c r="Z810" s="293"/>
      <c r="AA810" s="293"/>
      <c r="AB810" s="294"/>
      <c r="AC810" s="294"/>
      <c r="AD810" s="294"/>
      <c r="AE810" s="294"/>
      <c r="AF810" s="294"/>
      <c r="AG810" s="294"/>
      <c r="AH810" s="294"/>
      <c r="AM810" s="6"/>
      <c r="AN810" s="6"/>
      <c r="AO810" s="295"/>
      <c r="AP810" s="6"/>
      <c r="AQ810" s="6"/>
      <c r="AR810" s="12"/>
      <c r="AT810" s="296"/>
      <c r="AU810" s="296"/>
      <c r="AV810" s="296"/>
      <c r="AW810" s="296"/>
      <c r="AX810" s="296"/>
      <c r="AY810" s="296"/>
      <c r="AZ810" s="296"/>
      <c r="BA810" s="296"/>
      <c r="BB810" s="296"/>
      <c r="BC810" s="296"/>
      <c r="BD810" s="296"/>
      <c r="BE810" s="296"/>
      <c r="BF810" s="296"/>
      <c r="BG810" s="14"/>
      <c r="BH810" s="14"/>
      <c r="BL810" s="12"/>
      <c r="BO810" s="324"/>
      <c r="BP810" s="324"/>
      <c r="BQ810" s="324"/>
      <c r="BR810" s="325"/>
      <c r="BS810" s="325"/>
      <c r="BT810" s="325"/>
      <c r="BU810" s="325"/>
      <c r="BV810" s="325"/>
      <c r="BW810" s="325"/>
      <c r="BX810" s="325"/>
      <c r="BY810" s="325"/>
    </row>
    <row r="811" spans="1:77" s="49" customFormat="1" ht="16" x14ac:dyDescent="0.2">
      <c r="A811" s="12"/>
      <c r="B811" s="12"/>
      <c r="F811" s="12"/>
      <c r="J811" s="290"/>
      <c r="K811" s="290"/>
      <c r="L811" s="290"/>
      <c r="M811" s="290"/>
      <c r="N811" s="290"/>
      <c r="O811" s="291"/>
      <c r="P811" s="35"/>
      <c r="Q811" s="35"/>
      <c r="R811" s="292"/>
      <c r="S811" s="292"/>
      <c r="T811" s="292"/>
      <c r="U811" s="292"/>
      <c r="V811" s="12"/>
      <c r="Y811" s="293"/>
      <c r="Z811" s="293"/>
      <c r="AA811" s="293"/>
      <c r="AB811" s="294"/>
      <c r="AC811" s="294"/>
      <c r="AD811" s="294"/>
      <c r="AE811" s="294"/>
      <c r="AF811" s="294"/>
      <c r="AG811" s="294"/>
      <c r="AH811" s="294"/>
      <c r="AM811" s="6"/>
      <c r="AN811" s="6"/>
      <c r="AO811" s="295"/>
      <c r="AP811" s="6"/>
      <c r="AQ811" s="6"/>
      <c r="AR811" s="12"/>
      <c r="AT811" s="296"/>
      <c r="AU811" s="296"/>
      <c r="AV811" s="296"/>
      <c r="AW811" s="296"/>
      <c r="AX811" s="296"/>
      <c r="AY811" s="296"/>
      <c r="AZ811" s="296"/>
      <c r="BA811" s="296"/>
      <c r="BB811" s="296"/>
      <c r="BC811" s="296"/>
      <c r="BD811" s="296"/>
      <c r="BE811" s="296"/>
      <c r="BF811" s="296"/>
      <c r="BG811" s="14"/>
      <c r="BH811" s="14"/>
    </row>
    <row r="812" spans="1:77" s="49" customFormat="1" ht="16" x14ac:dyDescent="0.2">
      <c r="A812" s="12"/>
      <c r="B812" s="12"/>
      <c r="F812" s="12"/>
      <c r="J812" s="290"/>
      <c r="K812" s="290"/>
      <c r="L812" s="290"/>
      <c r="M812" s="290"/>
      <c r="N812" s="290"/>
      <c r="O812" s="291"/>
      <c r="P812" s="35"/>
      <c r="Q812" s="35"/>
      <c r="R812" s="292"/>
      <c r="S812" s="292"/>
      <c r="T812" s="292"/>
      <c r="U812" s="292"/>
      <c r="V812" s="12"/>
      <c r="Y812" s="293"/>
      <c r="Z812" s="293"/>
      <c r="AA812" s="293"/>
      <c r="AB812" s="294"/>
      <c r="AC812" s="294"/>
      <c r="AD812" s="294"/>
      <c r="AE812" s="294"/>
      <c r="AF812" s="294"/>
      <c r="AG812" s="294"/>
      <c r="AH812" s="294"/>
      <c r="AM812" s="6"/>
      <c r="AN812" s="6"/>
      <c r="AO812" s="295"/>
      <c r="AP812" s="6"/>
      <c r="AQ812" s="6"/>
      <c r="AR812" s="12"/>
      <c r="AT812" s="296"/>
      <c r="AU812" s="296"/>
      <c r="AV812" s="296"/>
      <c r="AW812" s="296"/>
      <c r="AX812" s="296"/>
      <c r="AY812" s="296"/>
      <c r="AZ812" s="296"/>
      <c r="BA812" s="296"/>
      <c r="BB812" s="296"/>
      <c r="BC812" s="296"/>
      <c r="BD812" s="296"/>
      <c r="BE812" s="296"/>
      <c r="BF812" s="296"/>
      <c r="BG812" s="14"/>
      <c r="BH812" s="14"/>
      <c r="BL812" s="12"/>
      <c r="BO812" s="324"/>
      <c r="BP812" s="324"/>
      <c r="BQ812" s="324"/>
      <c r="BR812" s="325"/>
      <c r="BS812" s="325"/>
      <c r="BT812" s="325"/>
      <c r="BU812" s="325"/>
      <c r="BV812" s="325"/>
      <c r="BW812" s="325"/>
      <c r="BX812" s="325"/>
      <c r="BY812" s="325"/>
    </row>
    <row r="813" spans="1:77" s="49" customFormat="1" ht="16" x14ac:dyDescent="0.2">
      <c r="A813" s="12"/>
      <c r="B813" s="12"/>
      <c r="F813" s="12"/>
      <c r="J813" s="290"/>
      <c r="K813" s="290"/>
      <c r="L813" s="290"/>
      <c r="M813" s="290"/>
      <c r="N813" s="290"/>
      <c r="O813" s="291"/>
      <c r="P813" s="35"/>
      <c r="Q813" s="35"/>
      <c r="R813" s="292"/>
      <c r="S813" s="292"/>
      <c r="T813" s="292"/>
      <c r="U813" s="292"/>
      <c r="V813" s="12"/>
      <c r="Y813" s="293"/>
      <c r="Z813" s="293"/>
      <c r="AA813" s="293"/>
      <c r="AB813" s="294"/>
      <c r="AC813" s="294"/>
      <c r="AD813" s="294"/>
      <c r="AE813" s="294"/>
      <c r="AF813" s="294"/>
      <c r="AG813" s="294"/>
      <c r="AH813" s="294"/>
      <c r="AM813" s="6"/>
      <c r="AN813" s="6"/>
      <c r="AO813" s="295"/>
      <c r="AP813" s="6"/>
      <c r="AQ813" s="6"/>
      <c r="AR813" s="12"/>
      <c r="AT813" s="296"/>
      <c r="AU813" s="296"/>
      <c r="AV813" s="296"/>
      <c r="AW813" s="296"/>
      <c r="AX813" s="296"/>
      <c r="AY813" s="296"/>
      <c r="AZ813" s="296"/>
      <c r="BA813" s="296"/>
      <c r="BB813" s="296"/>
      <c r="BC813" s="296"/>
      <c r="BD813" s="296"/>
      <c r="BE813" s="296"/>
      <c r="BF813" s="296"/>
      <c r="BG813" s="14"/>
      <c r="BH813" s="14"/>
    </row>
    <row r="814" spans="1:77" s="49" customFormat="1" ht="16" x14ac:dyDescent="0.2">
      <c r="A814" s="12"/>
      <c r="B814" s="12"/>
      <c r="F814" s="12"/>
      <c r="J814" s="290"/>
      <c r="K814" s="290"/>
      <c r="L814" s="290"/>
      <c r="M814" s="290"/>
      <c r="N814" s="290"/>
      <c r="O814" s="291"/>
      <c r="P814" s="35"/>
      <c r="Q814" s="35"/>
      <c r="R814" s="292"/>
      <c r="S814" s="292"/>
      <c r="T814" s="292"/>
      <c r="U814" s="292"/>
      <c r="V814" s="12"/>
      <c r="Y814" s="293"/>
      <c r="Z814" s="293"/>
      <c r="AA814" s="293"/>
      <c r="AB814" s="294"/>
      <c r="AC814" s="294"/>
      <c r="AD814" s="294"/>
      <c r="AE814" s="294"/>
      <c r="AF814" s="294"/>
      <c r="AG814" s="294"/>
      <c r="AH814" s="294"/>
      <c r="AM814" s="6"/>
      <c r="AN814" s="6"/>
      <c r="AO814" s="295"/>
      <c r="AP814" s="6"/>
      <c r="AQ814" s="6"/>
      <c r="AR814" s="12"/>
      <c r="AT814" s="296"/>
      <c r="AU814" s="296"/>
      <c r="AV814" s="296"/>
      <c r="AW814" s="296"/>
      <c r="AX814" s="296"/>
      <c r="AY814" s="296"/>
      <c r="AZ814" s="296"/>
      <c r="BA814" s="296"/>
      <c r="BB814" s="296"/>
      <c r="BC814" s="296"/>
      <c r="BD814" s="296"/>
      <c r="BE814" s="296"/>
      <c r="BF814" s="296"/>
      <c r="BG814" s="14"/>
      <c r="BH814" s="14"/>
      <c r="BL814" s="12"/>
      <c r="BO814" s="324"/>
      <c r="BP814" s="324"/>
      <c r="BQ814" s="324"/>
      <c r="BR814" s="325"/>
      <c r="BS814" s="325"/>
      <c r="BT814" s="325"/>
      <c r="BU814" s="325"/>
      <c r="BV814" s="325"/>
      <c r="BW814" s="325"/>
      <c r="BX814" s="325"/>
      <c r="BY814" s="325"/>
    </row>
    <row r="815" spans="1:77" s="49" customFormat="1" ht="16" x14ac:dyDescent="0.2">
      <c r="A815" s="12"/>
      <c r="B815" s="12"/>
      <c r="F815" s="12"/>
      <c r="J815" s="290"/>
      <c r="K815" s="290"/>
      <c r="L815" s="290"/>
      <c r="M815" s="290"/>
      <c r="N815" s="290"/>
      <c r="O815" s="291"/>
      <c r="P815" s="35"/>
      <c r="Q815" s="35"/>
      <c r="R815" s="292"/>
      <c r="S815" s="292"/>
      <c r="T815" s="292"/>
      <c r="U815" s="292"/>
      <c r="V815" s="12"/>
      <c r="Y815" s="293"/>
      <c r="Z815" s="293"/>
      <c r="AA815" s="293"/>
      <c r="AB815" s="294"/>
      <c r="AC815" s="294"/>
      <c r="AD815" s="294"/>
      <c r="AE815" s="294"/>
      <c r="AF815" s="294"/>
      <c r="AG815" s="294"/>
      <c r="AH815" s="294"/>
      <c r="AM815" s="6"/>
      <c r="AN815" s="6"/>
      <c r="AO815" s="295"/>
      <c r="AP815" s="6"/>
      <c r="AQ815" s="6"/>
      <c r="AR815" s="12"/>
      <c r="AT815" s="296"/>
      <c r="AU815" s="296"/>
      <c r="AV815" s="296"/>
      <c r="AW815" s="296"/>
      <c r="AX815" s="296"/>
      <c r="AY815" s="296"/>
      <c r="AZ815" s="296"/>
      <c r="BA815" s="296"/>
      <c r="BB815" s="296"/>
      <c r="BC815" s="296"/>
      <c r="BD815" s="296"/>
      <c r="BE815" s="296"/>
      <c r="BF815" s="296"/>
      <c r="BG815" s="14"/>
      <c r="BH815" s="14"/>
    </row>
    <row r="816" spans="1:77" s="49" customFormat="1" ht="16" x14ac:dyDescent="0.2">
      <c r="A816" s="12"/>
      <c r="B816" s="12"/>
      <c r="F816" s="12"/>
      <c r="J816" s="290"/>
      <c r="K816" s="290"/>
      <c r="L816" s="290"/>
      <c r="M816" s="290"/>
      <c r="N816" s="290"/>
      <c r="O816" s="291"/>
      <c r="P816" s="35"/>
      <c r="Q816" s="35"/>
      <c r="R816" s="292"/>
      <c r="S816" s="292"/>
      <c r="T816" s="292"/>
      <c r="U816" s="292"/>
      <c r="V816" s="12"/>
      <c r="Y816" s="293"/>
      <c r="Z816" s="293"/>
      <c r="AA816" s="293"/>
      <c r="AB816" s="294"/>
      <c r="AC816" s="294"/>
      <c r="AD816" s="294"/>
      <c r="AE816" s="294"/>
      <c r="AF816" s="294"/>
      <c r="AG816" s="294"/>
      <c r="AH816" s="294"/>
      <c r="AM816" s="6"/>
      <c r="AN816" s="6"/>
      <c r="AO816" s="295"/>
      <c r="AP816" s="6"/>
      <c r="AQ816" s="6"/>
      <c r="AR816" s="12"/>
      <c r="AT816" s="296"/>
      <c r="AU816" s="296"/>
      <c r="AV816" s="296"/>
      <c r="AW816" s="296"/>
      <c r="AX816" s="296"/>
      <c r="AY816" s="296"/>
      <c r="AZ816" s="296"/>
      <c r="BA816" s="296"/>
      <c r="BB816" s="296"/>
      <c r="BC816" s="296"/>
      <c r="BD816" s="296"/>
      <c r="BE816" s="296"/>
      <c r="BF816" s="296"/>
      <c r="BG816" s="14"/>
      <c r="BH816" s="14"/>
      <c r="BL816" s="12"/>
      <c r="BO816" s="324"/>
      <c r="BP816" s="324"/>
      <c r="BQ816" s="324"/>
      <c r="BR816" s="325"/>
      <c r="BS816" s="325"/>
      <c r="BT816" s="325"/>
      <c r="BU816" s="325"/>
      <c r="BV816" s="325"/>
      <c r="BW816" s="325"/>
      <c r="BX816" s="325"/>
      <c r="BY816" s="325"/>
    </row>
    <row r="817" spans="1:77" s="49" customFormat="1" ht="16" x14ac:dyDescent="0.2">
      <c r="A817" s="12"/>
      <c r="B817" s="12"/>
      <c r="F817" s="12"/>
      <c r="J817" s="290"/>
      <c r="K817" s="290"/>
      <c r="L817" s="290"/>
      <c r="M817" s="290"/>
      <c r="N817" s="290"/>
      <c r="O817" s="291"/>
      <c r="P817" s="35"/>
      <c r="Q817" s="35"/>
      <c r="R817" s="292"/>
      <c r="S817" s="292"/>
      <c r="T817" s="292"/>
      <c r="U817" s="292"/>
      <c r="V817" s="12"/>
      <c r="Y817" s="293"/>
      <c r="Z817" s="293"/>
      <c r="AA817" s="293"/>
      <c r="AB817" s="294"/>
      <c r="AC817" s="294"/>
      <c r="AD817" s="294"/>
      <c r="AE817" s="294"/>
      <c r="AF817" s="294"/>
      <c r="AG817" s="294"/>
      <c r="AH817" s="294"/>
      <c r="AM817" s="6"/>
      <c r="AN817" s="6"/>
      <c r="AO817" s="295"/>
      <c r="AP817" s="6"/>
      <c r="AQ817" s="6"/>
      <c r="AR817" s="12"/>
      <c r="AT817" s="296"/>
      <c r="AU817" s="296"/>
      <c r="AV817" s="296"/>
      <c r="AW817" s="296"/>
      <c r="AX817" s="296"/>
      <c r="AY817" s="296"/>
      <c r="AZ817" s="296"/>
      <c r="BA817" s="296"/>
      <c r="BB817" s="296"/>
      <c r="BC817" s="296"/>
      <c r="BD817" s="296"/>
      <c r="BE817" s="296"/>
      <c r="BF817" s="296"/>
      <c r="BG817" s="14"/>
      <c r="BH817" s="14"/>
    </row>
    <row r="818" spans="1:77" s="49" customFormat="1" ht="16" x14ac:dyDescent="0.2">
      <c r="A818" s="12"/>
      <c r="B818" s="12"/>
      <c r="F818" s="12"/>
      <c r="J818" s="290"/>
      <c r="K818" s="290"/>
      <c r="L818" s="290"/>
      <c r="M818" s="290"/>
      <c r="N818" s="290"/>
      <c r="O818" s="291"/>
      <c r="P818" s="35"/>
      <c r="Q818" s="35"/>
      <c r="R818" s="292"/>
      <c r="S818" s="292"/>
      <c r="T818" s="292"/>
      <c r="U818" s="292"/>
      <c r="V818" s="12"/>
      <c r="Y818" s="293"/>
      <c r="Z818" s="293"/>
      <c r="AA818" s="293"/>
      <c r="AB818" s="294"/>
      <c r="AC818" s="294"/>
      <c r="AD818" s="294"/>
      <c r="AE818" s="294"/>
      <c r="AF818" s="294"/>
      <c r="AG818" s="294"/>
      <c r="AH818" s="294"/>
      <c r="AM818" s="6"/>
      <c r="AN818" s="6"/>
      <c r="AO818" s="295"/>
      <c r="AP818" s="6"/>
      <c r="AQ818" s="6"/>
      <c r="AR818" s="12"/>
      <c r="AT818" s="296"/>
      <c r="AU818" s="296"/>
      <c r="AV818" s="296"/>
      <c r="AW818" s="296"/>
      <c r="AX818" s="296"/>
      <c r="AY818" s="296"/>
      <c r="AZ818" s="296"/>
      <c r="BA818" s="296"/>
      <c r="BB818" s="296"/>
      <c r="BC818" s="296"/>
      <c r="BD818" s="296"/>
      <c r="BE818" s="296"/>
      <c r="BF818" s="296"/>
      <c r="BG818" s="14"/>
      <c r="BH818" s="14"/>
      <c r="BL818" s="12"/>
      <c r="BO818" s="324"/>
      <c r="BP818" s="324"/>
      <c r="BQ818" s="324"/>
      <c r="BR818" s="325"/>
      <c r="BS818" s="325"/>
      <c r="BT818" s="325"/>
      <c r="BU818" s="325"/>
      <c r="BV818" s="325"/>
      <c r="BW818" s="325"/>
      <c r="BX818" s="325"/>
      <c r="BY818" s="325"/>
    </row>
    <row r="819" spans="1:77" s="49" customFormat="1" ht="16" x14ac:dyDescent="0.2">
      <c r="A819" s="12"/>
      <c r="B819" s="12"/>
      <c r="F819" s="12"/>
      <c r="J819" s="290"/>
      <c r="K819" s="290"/>
      <c r="L819" s="290"/>
      <c r="M819" s="290"/>
      <c r="N819" s="290"/>
      <c r="O819" s="291"/>
      <c r="P819" s="35"/>
      <c r="Q819" s="35"/>
      <c r="R819" s="292"/>
      <c r="S819" s="292"/>
      <c r="T819" s="292"/>
      <c r="U819" s="292"/>
      <c r="V819" s="12"/>
      <c r="Y819" s="293"/>
      <c r="Z819" s="293"/>
      <c r="AA819" s="293"/>
      <c r="AB819" s="294"/>
      <c r="AC819" s="294"/>
      <c r="AD819" s="294"/>
      <c r="AE819" s="294"/>
      <c r="AF819" s="294"/>
      <c r="AG819" s="294"/>
      <c r="AH819" s="294"/>
      <c r="AM819" s="6"/>
      <c r="AN819" s="6"/>
      <c r="AO819" s="295"/>
      <c r="AP819" s="6"/>
      <c r="AQ819" s="6"/>
      <c r="AR819" s="12"/>
      <c r="AT819" s="296"/>
      <c r="AU819" s="296"/>
      <c r="AV819" s="296"/>
      <c r="AW819" s="296"/>
      <c r="AX819" s="296"/>
      <c r="AY819" s="296"/>
      <c r="AZ819" s="296"/>
      <c r="BA819" s="296"/>
      <c r="BB819" s="296"/>
      <c r="BC819" s="296"/>
      <c r="BD819" s="296"/>
      <c r="BE819" s="296"/>
      <c r="BF819" s="296"/>
      <c r="BG819" s="14"/>
      <c r="BH819" s="14"/>
    </row>
    <row r="820" spans="1:77" s="49" customFormat="1" ht="16" x14ac:dyDescent="0.2">
      <c r="A820" s="12"/>
      <c r="B820" s="12"/>
      <c r="F820" s="12"/>
      <c r="J820" s="290"/>
      <c r="K820" s="290"/>
      <c r="L820" s="290"/>
      <c r="M820" s="290"/>
      <c r="N820" s="290"/>
      <c r="O820" s="291"/>
      <c r="P820" s="35"/>
      <c r="Q820" s="35"/>
      <c r="R820" s="292"/>
      <c r="S820" s="292"/>
      <c r="T820" s="292"/>
      <c r="U820" s="292"/>
      <c r="V820" s="12"/>
      <c r="Y820" s="293"/>
      <c r="Z820" s="293"/>
      <c r="AA820" s="293"/>
      <c r="AB820" s="294"/>
      <c r="AC820" s="294"/>
      <c r="AD820" s="294"/>
      <c r="AE820" s="294"/>
      <c r="AF820" s="294"/>
      <c r="AG820" s="294"/>
      <c r="AH820" s="294"/>
      <c r="AM820" s="6"/>
      <c r="AN820" s="6"/>
      <c r="AO820" s="295"/>
      <c r="AP820" s="6"/>
      <c r="AQ820" s="6"/>
      <c r="AR820" s="12"/>
      <c r="AT820" s="296"/>
      <c r="AU820" s="296"/>
      <c r="AV820" s="296"/>
      <c r="AW820" s="296"/>
      <c r="AX820" s="296"/>
      <c r="AY820" s="296"/>
      <c r="AZ820" s="296"/>
      <c r="BA820" s="296"/>
      <c r="BB820" s="296"/>
      <c r="BC820" s="296"/>
      <c r="BD820" s="296"/>
      <c r="BE820" s="296"/>
      <c r="BF820" s="296"/>
      <c r="BG820" s="14"/>
      <c r="BH820" s="14"/>
      <c r="BL820" s="12"/>
      <c r="BO820" s="324"/>
      <c r="BP820" s="324"/>
      <c r="BQ820" s="324"/>
      <c r="BR820" s="325"/>
      <c r="BS820" s="325"/>
      <c r="BT820" s="325"/>
      <c r="BU820" s="325"/>
      <c r="BV820" s="325"/>
      <c r="BW820" s="325"/>
      <c r="BX820" s="325"/>
      <c r="BY820" s="325"/>
    </row>
    <row r="821" spans="1:77" s="49" customFormat="1" ht="16" x14ac:dyDescent="0.2">
      <c r="A821" s="12"/>
      <c r="B821" s="12"/>
      <c r="F821" s="12"/>
      <c r="J821" s="290"/>
      <c r="K821" s="290"/>
      <c r="L821" s="290"/>
      <c r="M821" s="290"/>
      <c r="N821" s="290"/>
      <c r="O821" s="291"/>
      <c r="P821" s="35"/>
      <c r="Q821" s="35"/>
      <c r="R821" s="292"/>
      <c r="S821" s="292"/>
      <c r="T821" s="292"/>
      <c r="U821" s="292"/>
      <c r="V821" s="12"/>
      <c r="Y821" s="293"/>
      <c r="Z821" s="293"/>
      <c r="AA821" s="293"/>
      <c r="AB821" s="294"/>
      <c r="AC821" s="294"/>
      <c r="AD821" s="294"/>
      <c r="AE821" s="294"/>
      <c r="AF821" s="294"/>
      <c r="AG821" s="294"/>
      <c r="AH821" s="294"/>
      <c r="AM821" s="6"/>
      <c r="AN821" s="6"/>
      <c r="AO821" s="295"/>
      <c r="AP821" s="6"/>
      <c r="AQ821" s="6"/>
      <c r="AR821" s="12"/>
      <c r="AT821" s="296"/>
      <c r="AU821" s="296"/>
      <c r="AV821" s="296"/>
      <c r="AW821" s="296"/>
      <c r="AX821" s="296"/>
      <c r="AY821" s="296"/>
      <c r="AZ821" s="296"/>
      <c r="BA821" s="296"/>
      <c r="BB821" s="296"/>
      <c r="BC821" s="296"/>
      <c r="BD821" s="296"/>
      <c r="BE821" s="296"/>
      <c r="BF821" s="296"/>
      <c r="BG821" s="14"/>
      <c r="BH821" s="14"/>
    </row>
    <row r="822" spans="1:77" s="49" customFormat="1" ht="16" x14ac:dyDescent="0.2">
      <c r="A822" s="12"/>
      <c r="B822" s="12"/>
      <c r="F822" s="12"/>
      <c r="J822" s="290"/>
      <c r="K822" s="290"/>
      <c r="L822" s="290"/>
      <c r="M822" s="290"/>
      <c r="N822" s="290"/>
      <c r="O822" s="291"/>
      <c r="P822" s="35"/>
      <c r="Q822" s="35"/>
      <c r="R822" s="292"/>
      <c r="S822" s="292"/>
      <c r="T822" s="292"/>
      <c r="U822" s="292"/>
      <c r="V822" s="12"/>
      <c r="Y822" s="293"/>
      <c r="Z822" s="293"/>
      <c r="AA822" s="293"/>
      <c r="AB822" s="294"/>
      <c r="AC822" s="294"/>
      <c r="AD822" s="294"/>
      <c r="AE822" s="294"/>
      <c r="AF822" s="294"/>
      <c r="AG822" s="294"/>
      <c r="AH822" s="294"/>
      <c r="AM822" s="6"/>
      <c r="AN822" s="6"/>
      <c r="AO822" s="295"/>
      <c r="AP822" s="6"/>
      <c r="AQ822" s="6"/>
      <c r="AR822" s="12"/>
      <c r="AT822" s="296"/>
      <c r="AU822" s="296"/>
      <c r="AV822" s="296"/>
      <c r="AW822" s="296"/>
      <c r="AX822" s="296"/>
      <c r="AY822" s="296"/>
      <c r="AZ822" s="296"/>
      <c r="BA822" s="296"/>
      <c r="BB822" s="296"/>
      <c r="BC822" s="296"/>
      <c r="BD822" s="296"/>
      <c r="BE822" s="296"/>
      <c r="BF822" s="296"/>
      <c r="BG822" s="14"/>
      <c r="BH822" s="14"/>
      <c r="BL822" s="12"/>
      <c r="BO822" s="324"/>
      <c r="BP822" s="324"/>
      <c r="BQ822" s="324"/>
      <c r="BR822" s="325"/>
      <c r="BS822" s="325"/>
      <c r="BT822" s="325"/>
      <c r="BU822" s="325"/>
      <c r="BV822" s="325"/>
      <c r="BW822" s="325"/>
      <c r="BX822" s="325"/>
      <c r="BY822" s="325"/>
    </row>
    <row r="823" spans="1:77" s="49" customFormat="1" ht="16" x14ac:dyDescent="0.2">
      <c r="A823" s="12"/>
      <c r="B823" s="12"/>
      <c r="F823" s="12"/>
      <c r="J823" s="290"/>
      <c r="K823" s="290"/>
      <c r="L823" s="290"/>
      <c r="M823" s="290"/>
      <c r="N823" s="290"/>
      <c r="O823" s="291"/>
      <c r="P823" s="35"/>
      <c r="Q823" s="35"/>
      <c r="R823" s="292"/>
      <c r="S823" s="292"/>
      <c r="T823" s="292"/>
      <c r="U823" s="292"/>
      <c r="V823" s="12"/>
      <c r="Y823" s="293"/>
      <c r="Z823" s="293"/>
      <c r="AA823" s="293"/>
      <c r="AB823" s="294"/>
      <c r="AC823" s="294"/>
      <c r="AD823" s="294"/>
      <c r="AE823" s="294"/>
      <c r="AF823" s="294"/>
      <c r="AG823" s="294"/>
      <c r="AH823" s="294"/>
      <c r="AM823" s="6"/>
      <c r="AN823" s="6"/>
      <c r="AO823" s="295"/>
      <c r="AP823" s="6"/>
      <c r="AQ823" s="6"/>
      <c r="AR823" s="12"/>
      <c r="AT823" s="296"/>
      <c r="AU823" s="296"/>
      <c r="AV823" s="296"/>
      <c r="AW823" s="296"/>
      <c r="AX823" s="296"/>
      <c r="AY823" s="296"/>
      <c r="AZ823" s="296"/>
      <c r="BA823" s="296"/>
      <c r="BB823" s="296"/>
      <c r="BC823" s="296"/>
      <c r="BD823" s="296"/>
      <c r="BE823" s="296"/>
      <c r="BF823" s="296"/>
      <c r="BG823" s="14"/>
      <c r="BH823" s="14"/>
    </row>
    <row r="824" spans="1:77" s="49" customFormat="1" ht="16" x14ac:dyDescent="0.2">
      <c r="A824" s="12"/>
      <c r="B824" s="12"/>
      <c r="F824" s="12"/>
      <c r="J824" s="290"/>
      <c r="K824" s="290"/>
      <c r="L824" s="290"/>
      <c r="M824" s="290"/>
      <c r="N824" s="290"/>
      <c r="O824" s="291"/>
      <c r="P824" s="35"/>
      <c r="Q824" s="35"/>
      <c r="R824" s="292"/>
      <c r="S824" s="292"/>
      <c r="T824" s="292"/>
      <c r="U824" s="292"/>
      <c r="V824" s="12"/>
      <c r="Y824" s="293"/>
      <c r="Z824" s="293"/>
      <c r="AA824" s="293"/>
      <c r="AB824" s="294"/>
      <c r="AC824" s="294"/>
      <c r="AD824" s="294"/>
      <c r="AE824" s="294"/>
      <c r="AF824" s="294"/>
      <c r="AG824" s="294"/>
      <c r="AH824" s="294"/>
      <c r="AM824" s="6"/>
      <c r="AN824" s="6"/>
      <c r="AO824" s="295"/>
      <c r="AP824" s="6"/>
      <c r="AQ824" s="6"/>
      <c r="AR824" s="12"/>
      <c r="AT824" s="296"/>
      <c r="AU824" s="296"/>
      <c r="AV824" s="296"/>
      <c r="AW824" s="296"/>
      <c r="AX824" s="296"/>
      <c r="AY824" s="296"/>
      <c r="AZ824" s="296"/>
      <c r="BA824" s="296"/>
      <c r="BB824" s="296"/>
      <c r="BC824" s="296"/>
      <c r="BD824" s="296"/>
      <c r="BE824" s="296"/>
      <c r="BF824" s="296"/>
      <c r="BG824" s="14"/>
      <c r="BH824" s="14"/>
      <c r="BL824" s="12"/>
      <c r="BO824" s="324"/>
      <c r="BP824" s="324"/>
      <c r="BQ824" s="324"/>
      <c r="BR824" s="325"/>
      <c r="BS824" s="325"/>
      <c r="BT824" s="325"/>
      <c r="BU824" s="325"/>
      <c r="BV824" s="325"/>
      <c r="BW824" s="325"/>
      <c r="BX824" s="325"/>
      <c r="BY824" s="325"/>
    </row>
    <row r="825" spans="1:77" s="49" customFormat="1" ht="16" x14ac:dyDescent="0.2">
      <c r="A825" s="12"/>
      <c r="B825" s="12"/>
      <c r="F825" s="12"/>
      <c r="J825" s="290"/>
      <c r="K825" s="290"/>
      <c r="L825" s="290"/>
      <c r="M825" s="290"/>
      <c r="N825" s="290"/>
      <c r="O825" s="291"/>
      <c r="P825" s="35"/>
      <c r="Q825" s="35"/>
      <c r="R825" s="292"/>
      <c r="S825" s="292"/>
      <c r="T825" s="292"/>
      <c r="U825" s="292"/>
      <c r="V825" s="12"/>
      <c r="Y825" s="293"/>
      <c r="Z825" s="293"/>
      <c r="AA825" s="293"/>
      <c r="AB825" s="294"/>
      <c r="AC825" s="294"/>
      <c r="AD825" s="294"/>
      <c r="AE825" s="294"/>
      <c r="AF825" s="294"/>
      <c r="AG825" s="294"/>
      <c r="AH825" s="294"/>
      <c r="AM825" s="6"/>
      <c r="AN825" s="6"/>
      <c r="AO825" s="295"/>
      <c r="AP825" s="6"/>
      <c r="AQ825" s="6"/>
      <c r="AR825" s="12"/>
      <c r="AT825" s="296"/>
      <c r="AU825" s="296"/>
      <c r="AV825" s="296"/>
      <c r="AW825" s="296"/>
      <c r="AX825" s="296"/>
      <c r="AY825" s="296"/>
      <c r="AZ825" s="296"/>
      <c r="BA825" s="296"/>
      <c r="BB825" s="296"/>
      <c r="BC825" s="296"/>
      <c r="BD825" s="296"/>
      <c r="BE825" s="296"/>
      <c r="BF825" s="296"/>
      <c r="BG825" s="14"/>
      <c r="BH825" s="14"/>
    </row>
    <row r="826" spans="1:77" s="49" customFormat="1" ht="16" x14ac:dyDescent="0.2">
      <c r="A826" s="12"/>
      <c r="B826" s="12"/>
      <c r="F826" s="12"/>
      <c r="J826" s="290"/>
      <c r="K826" s="290"/>
      <c r="L826" s="290"/>
      <c r="M826" s="290"/>
      <c r="N826" s="290"/>
      <c r="O826" s="291"/>
      <c r="P826" s="35"/>
      <c r="Q826" s="35"/>
      <c r="R826" s="292"/>
      <c r="S826" s="292"/>
      <c r="T826" s="292"/>
      <c r="U826" s="292"/>
      <c r="V826" s="12"/>
      <c r="Y826" s="293"/>
      <c r="Z826" s="293"/>
      <c r="AA826" s="293"/>
      <c r="AB826" s="294"/>
      <c r="AC826" s="294"/>
      <c r="AD826" s="294"/>
      <c r="AE826" s="294"/>
      <c r="AF826" s="294"/>
      <c r="AG826" s="294"/>
      <c r="AH826" s="294"/>
      <c r="AM826" s="6"/>
      <c r="AN826" s="6"/>
      <c r="AO826" s="295"/>
      <c r="AP826" s="6"/>
      <c r="AQ826" s="6"/>
      <c r="AR826" s="12"/>
      <c r="AT826" s="296"/>
      <c r="AU826" s="296"/>
      <c r="AV826" s="296"/>
      <c r="AW826" s="296"/>
      <c r="AX826" s="296"/>
      <c r="AY826" s="296"/>
      <c r="AZ826" s="296"/>
      <c r="BA826" s="296"/>
      <c r="BB826" s="296"/>
      <c r="BC826" s="296"/>
      <c r="BD826" s="296"/>
      <c r="BE826" s="296"/>
      <c r="BF826" s="296"/>
      <c r="BG826" s="14"/>
      <c r="BH826" s="14"/>
      <c r="BL826" s="12"/>
      <c r="BO826" s="324"/>
      <c r="BP826" s="324"/>
      <c r="BQ826" s="324"/>
      <c r="BR826" s="325"/>
      <c r="BS826" s="325"/>
      <c r="BT826" s="325"/>
      <c r="BU826" s="325"/>
      <c r="BV826" s="325"/>
      <c r="BW826" s="325"/>
      <c r="BX826" s="325"/>
      <c r="BY826" s="325"/>
    </row>
    <row r="827" spans="1:77" s="49" customFormat="1" ht="16" x14ac:dyDescent="0.2">
      <c r="A827" s="12"/>
      <c r="B827" s="12"/>
      <c r="F827" s="12"/>
      <c r="J827" s="290"/>
      <c r="K827" s="290"/>
      <c r="L827" s="290"/>
      <c r="M827" s="290"/>
      <c r="N827" s="290"/>
      <c r="O827" s="291"/>
      <c r="P827" s="35"/>
      <c r="Q827" s="35"/>
      <c r="R827" s="292"/>
      <c r="S827" s="292"/>
      <c r="T827" s="292"/>
      <c r="U827" s="292"/>
      <c r="V827" s="12"/>
      <c r="Y827" s="293"/>
      <c r="Z827" s="293"/>
      <c r="AA827" s="293"/>
      <c r="AB827" s="294"/>
      <c r="AC827" s="294"/>
      <c r="AD827" s="294"/>
      <c r="AE827" s="294"/>
      <c r="AF827" s="294"/>
      <c r="AG827" s="294"/>
      <c r="AH827" s="294"/>
      <c r="AM827" s="6"/>
      <c r="AN827" s="6"/>
      <c r="AO827" s="295"/>
      <c r="AP827" s="6"/>
      <c r="AQ827" s="6"/>
      <c r="AR827" s="12"/>
      <c r="AT827" s="296"/>
      <c r="AU827" s="296"/>
      <c r="AV827" s="296"/>
      <c r="AW827" s="296"/>
      <c r="AX827" s="296"/>
      <c r="AY827" s="296"/>
      <c r="AZ827" s="296"/>
      <c r="BA827" s="296"/>
      <c r="BB827" s="296"/>
      <c r="BC827" s="296"/>
      <c r="BD827" s="296"/>
      <c r="BE827" s="296"/>
      <c r="BF827" s="296"/>
      <c r="BG827" s="14"/>
      <c r="BH827" s="14"/>
    </row>
    <row r="828" spans="1:77" s="49" customFormat="1" ht="16" x14ac:dyDescent="0.2">
      <c r="A828" s="12"/>
      <c r="B828" s="12"/>
      <c r="F828" s="12"/>
      <c r="J828" s="290"/>
      <c r="K828" s="290"/>
      <c r="L828" s="290"/>
      <c r="M828" s="290"/>
      <c r="N828" s="290"/>
      <c r="O828" s="291"/>
      <c r="P828" s="35"/>
      <c r="Q828" s="35"/>
      <c r="R828" s="292"/>
      <c r="S828" s="292"/>
      <c r="T828" s="292"/>
      <c r="U828" s="292"/>
      <c r="V828" s="12"/>
      <c r="Y828" s="293"/>
      <c r="Z828" s="293"/>
      <c r="AA828" s="293"/>
      <c r="AB828" s="294"/>
      <c r="AC828" s="294"/>
      <c r="AD828" s="294"/>
      <c r="AE828" s="294"/>
      <c r="AF828" s="294"/>
      <c r="AG828" s="294"/>
      <c r="AH828" s="294"/>
      <c r="AM828" s="6"/>
      <c r="AN828" s="6"/>
      <c r="AO828" s="295"/>
      <c r="AP828" s="6"/>
      <c r="AQ828" s="6"/>
      <c r="AR828" s="12"/>
      <c r="AT828" s="296"/>
      <c r="AU828" s="296"/>
      <c r="AV828" s="296"/>
      <c r="AW828" s="296"/>
      <c r="AX828" s="296"/>
      <c r="AY828" s="296"/>
      <c r="AZ828" s="296"/>
      <c r="BA828" s="296"/>
      <c r="BB828" s="296"/>
      <c r="BC828" s="296"/>
      <c r="BD828" s="296"/>
      <c r="BE828" s="296"/>
      <c r="BF828" s="296"/>
      <c r="BG828" s="14"/>
      <c r="BH828" s="14"/>
      <c r="BL828" s="12"/>
      <c r="BO828" s="324"/>
      <c r="BP828" s="324"/>
      <c r="BQ828" s="324"/>
      <c r="BR828" s="325"/>
      <c r="BS828" s="325"/>
      <c r="BT828" s="325"/>
      <c r="BU828" s="325"/>
      <c r="BV828" s="325"/>
      <c r="BW828" s="325"/>
      <c r="BX828" s="325"/>
      <c r="BY828" s="325"/>
    </row>
    <row r="829" spans="1:77" s="49" customFormat="1" ht="16" x14ac:dyDescent="0.2">
      <c r="A829" s="12"/>
      <c r="B829" s="12"/>
      <c r="F829" s="12"/>
      <c r="J829" s="290"/>
      <c r="K829" s="290"/>
      <c r="L829" s="290"/>
      <c r="M829" s="290"/>
      <c r="N829" s="290"/>
      <c r="O829" s="291"/>
      <c r="P829" s="35"/>
      <c r="Q829" s="35"/>
      <c r="R829" s="292"/>
      <c r="S829" s="292"/>
      <c r="T829" s="292"/>
      <c r="U829" s="292"/>
      <c r="V829" s="12"/>
      <c r="Y829" s="293"/>
      <c r="Z829" s="293"/>
      <c r="AA829" s="293"/>
      <c r="AB829" s="294"/>
      <c r="AC829" s="294"/>
      <c r="AD829" s="294"/>
      <c r="AE829" s="294"/>
      <c r="AF829" s="294"/>
      <c r="AG829" s="294"/>
      <c r="AH829" s="294"/>
      <c r="AM829" s="6"/>
      <c r="AN829" s="6"/>
      <c r="AO829" s="295"/>
      <c r="AP829" s="6"/>
      <c r="AQ829" s="6"/>
      <c r="AR829" s="12"/>
      <c r="AT829" s="296"/>
      <c r="AU829" s="296"/>
      <c r="AV829" s="296"/>
      <c r="AW829" s="296"/>
      <c r="AX829" s="296"/>
      <c r="AY829" s="296"/>
      <c r="AZ829" s="296"/>
      <c r="BA829" s="296"/>
      <c r="BB829" s="296"/>
      <c r="BC829" s="296"/>
      <c r="BD829" s="296"/>
      <c r="BE829" s="296"/>
      <c r="BF829" s="296"/>
      <c r="BG829" s="14"/>
      <c r="BH829" s="14"/>
    </row>
    <row r="830" spans="1:77" s="49" customFormat="1" ht="16" x14ac:dyDescent="0.2">
      <c r="A830" s="12"/>
      <c r="B830" s="12"/>
      <c r="F830" s="12"/>
      <c r="J830" s="290"/>
      <c r="K830" s="290"/>
      <c r="L830" s="290"/>
      <c r="M830" s="290"/>
      <c r="N830" s="290"/>
      <c r="O830" s="291"/>
      <c r="P830" s="35"/>
      <c r="Q830" s="35"/>
      <c r="R830" s="292"/>
      <c r="S830" s="292"/>
      <c r="T830" s="292"/>
      <c r="U830" s="292"/>
      <c r="V830" s="12"/>
      <c r="Y830" s="293"/>
      <c r="Z830" s="293"/>
      <c r="AA830" s="293"/>
      <c r="AB830" s="294"/>
      <c r="AC830" s="294"/>
      <c r="AD830" s="294"/>
      <c r="AE830" s="294"/>
      <c r="AF830" s="294"/>
      <c r="AG830" s="294"/>
      <c r="AH830" s="294"/>
      <c r="AM830" s="6"/>
      <c r="AN830" s="6"/>
      <c r="AO830" s="295"/>
      <c r="AP830" s="6"/>
      <c r="AQ830" s="6"/>
      <c r="AR830" s="12"/>
      <c r="AT830" s="296"/>
      <c r="AU830" s="296"/>
      <c r="AV830" s="296"/>
      <c r="AW830" s="296"/>
      <c r="AX830" s="296"/>
      <c r="AY830" s="296"/>
      <c r="AZ830" s="296"/>
      <c r="BA830" s="296"/>
      <c r="BB830" s="296"/>
      <c r="BC830" s="296"/>
      <c r="BD830" s="296"/>
      <c r="BE830" s="296"/>
      <c r="BF830" s="296"/>
      <c r="BG830" s="14"/>
      <c r="BH830" s="14"/>
      <c r="BL830" s="12"/>
      <c r="BO830" s="324"/>
      <c r="BP830" s="324"/>
      <c r="BQ830" s="324"/>
      <c r="BR830" s="325"/>
      <c r="BS830" s="325"/>
      <c r="BT830" s="325"/>
      <c r="BU830" s="325"/>
      <c r="BV830" s="325"/>
      <c r="BW830" s="325"/>
      <c r="BX830" s="325"/>
      <c r="BY830" s="325"/>
    </row>
    <row r="831" spans="1:77" s="49" customFormat="1" ht="16" x14ac:dyDescent="0.2">
      <c r="A831" s="12"/>
      <c r="B831" s="12"/>
      <c r="F831" s="12"/>
      <c r="J831" s="290"/>
      <c r="K831" s="290"/>
      <c r="L831" s="290"/>
      <c r="M831" s="290"/>
      <c r="N831" s="290"/>
      <c r="O831" s="291"/>
      <c r="P831" s="35"/>
      <c r="Q831" s="35"/>
      <c r="R831" s="292"/>
      <c r="S831" s="292"/>
      <c r="T831" s="292"/>
      <c r="U831" s="292"/>
      <c r="V831" s="12"/>
      <c r="Y831" s="293"/>
      <c r="Z831" s="293"/>
      <c r="AA831" s="293"/>
      <c r="AB831" s="294"/>
      <c r="AC831" s="294"/>
      <c r="AD831" s="294"/>
      <c r="AE831" s="294"/>
      <c r="AF831" s="294"/>
      <c r="AG831" s="294"/>
      <c r="AH831" s="294"/>
      <c r="AM831" s="6"/>
      <c r="AN831" s="6"/>
      <c r="AO831" s="295"/>
      <c r="AP831" s="6"/>
      <c r="AQ831" s="6"/>
      <c r="AR831" s="12"/>
      <c r="AT831" s="296"/>
      <c r="AU831" s="296"/>
      <c r="AV831" s="296"/>
      <c r="AW831" s="296"/>
      <c r="AX831" s="296"/>
      <c r="AY831" s="296"/>
      <c r="AZ831" s="296"/>
      <c r="BA831" s="296"/>
      <c r="BB831" s="296"/>
      <c r="BC831" s="296"/>
      <c r="BD831" s="296"/>
      <c r="BE831" s="296"/>
      <c r="BF831" s="296"/>
      <c r="BG831" s="14"/>
      <c r="BH831" s="14"/>
    </row>
    <row r="832" spans="1:77" s="49" customFormat="1" ht="16" x14ac:dyDescent="0.2">
      <c r="A832" s="12"/>
      <c r="B832" s="12"/>
      <c r="F832" s="12"/>
      <c r="J832" s="290"/>
      <c r="K832" s="290"/>
      <c r="L832" s="290"/>
      <c r="M832" s="290"/>
      <c r="N832" s="290"/>
      <c r="O832" s="291"/>
      <c r="P832" s="35"/>
      <c r="Q832" s="35"/>
      <c r="R832" s="292"/>
      <c r="S832" s="292"/>
      <c r="T832" s="292"/>
      <c r="U832" s="292"/>
      <c r="V832" s="12"/>
      <c r="Y832" s="293"/>
      <c r="Z832" s="293"/>
      <c r="AA832" s="293"/>
      <c r="AB832" s="294"/>
      <c r="AC832" s="294"/>
      <c r="AD832" s="294"/>
      <c r="AE832" s="294"/>
      <c r="AF832" s="294"/>
      <c r="AG832" s="294"/>
      <c r="AH832" s="294"/>
      <c r="AM832" s="6"/>
      <c r="AN832" s="6"/>
      <c r="AO832" s="295"/>
      <c r="AP832" s="6"/>
      <c r="AQ832" s="6"/>
      <c r="AR832" s="12"/>
      <c r="AT832" s="296"/>
      <c r="AU832" s="296"/>
      <c r="AV832" s="296"/>
      <c r="AW832" s="296"/>
      <c r="AX832" s="296"/>
      <c r="AY832" s="296"/>
      <c r="AZ832" s="296"/>
      <c r="BA832" s="296"/>
      <c r="BB832" s="296"/>
      <c r="BC832" s="296"/>
      <c r="BD832" s="296"/>
      <c r="BE832" s="296"/>
      <c r="BF832" s="296"/>
      <c r="BG832" s="14"/>
      <c r="BH832" s="14"/>
      <c r="BL832" s="12"/>
      <c r="BO832" s="324"/>
      <c r="BP832" s="324"/>
      <c r="BQ832" s="324"/>
      <c r="BR832" s="325"/>
      <c r="BS832" s="325"/>
      <c r="BT832" s="325"/>
      <c r="BU832" s="325"/>
      <c r="BV832" s="325"/>
      <c r="BW832" s="325"/>
      <c r="BX832" s="325"/>
      <c r="BY832" s="325"/>
    </row>
    <row r="833" spans="1:77" s="49" customFormat="1" ht="16" x14ac:dyDescent="0.2">
      <c r="A833" s="12"/>
      <c r="B833" s="12"/>
      <c r="F833" s="12"/>
      <c r="J833" s="290"/>
      <c r="K833" s="290"/>
      <c r="L833" s="290"/>
      <c r="M833" s="290"/>
      <c r="N833" s="290"/>
      <c r="O833" s="291"/>
      <c r="P833" s="35"/>
      <c r="Q833" s="35"/>
      <c r="R833" s="292"/>
      <c r="S833" s="292"/>
      <c r="T833" s="292"/>
      <c r="U833" s="292"/>
      <c r="V833" s="12"/>
      <c r="Y833" s="293"/>
      <c r="Z833" s="293"/>
      <c r="AA833" s="293"/>
      <c r="AB833" s="294"/>
      <c r="AC833" s="294"/>
      <c r="AD833" s="294"/>
      <c r="AE833" s="294"/>
      <c r="AF833" s="294"/>
      <c r="AG833" s="294"/>
      <c r="AH833" s="294"/>
      <c r="AM833" s="6"/>
      <c r="AN833" s="6"/>
      <c r="AO833" s="295"/>
      <c r="AP833" s="6"/>
      <c r="AQ833" s="6"/>
      <c r="AR833" s="12"/>
      <c r="AT833" s="296"/>
      <c r="AU833" s="296"/>
      <c r="AV833" s="296"/>
      <c r="AW833" s="296"/>
      <c r="AX833" s="296"/>
      <c r="AY833" s="296"/>
      <c r="AZ833" s="296"/>
      <c r="BA833" s="296"/>
      <c r="BB833" s="296"/>
      <c r="BC833" s="296"/>
      <c r="BD833" s="296"/>
      <c r="BE833" s="296"/>
      <c r="BF833" s="296"/>
      <c r="BG833" s="14"/>
      <c r="BH833" s="14"/>
    </row>
    <row r="834" spans="1:77" s="49" customFormat="1" ht="16" x14ac:dyDescent="0.2">
      <c r="A834" s="12"/>
      <c r="B834" s="12"/>
      <c r="F834" s="12"/>
      <c r="J834" s="290"/>
      <c r="K834" s="290"/>
      <c r="L834" s="290"/>
      <c r="M834" s="290"/>
      <c r="N834" s="290"/>
      <c r="O834" s="291"/>
      <c r="P834" s="35"/>
      <c r="Q834" s="35"/>
      <c r="R834" s="292"/>
      <c r="S834" s="292"/>
      <c r="T834" s="292"/>
      <c r="U834" s="292"/>
      <c r="V834" s="12"/>
      <c r="Y834" s="293"/>
      <c r="Z834" s="293"/>
      <c r="AA834" s="293"/>
      <c r="AB834" s="294"/>
      <c r="AC834" s="294"/>
      <c r="AD834" s="294"/>
      <c r="AE834" s="294"/>
      <c r="AF834" s="294"/>
      <c r="AG834" s="294"/>
      <c r="AH834" s="294"/>
      <c r="AM834" s="6"/>
      <c r="AN834" s="6"/>
      <c r="AO834" s="295"/>
      <c r="AP834" s="6"/>
      <c r="AQ834" s="6"/>
      <c r="AR834" s="12"/>
      <c r="AT834" s="296"/>
      <c r="AU834" s="296"/>
      <c r="AV834" s="296"/>
      <c r="AW834" s="296"/>
      <c r="AX834" s="296"/>
      <c r="AY834" s="296"/>
      <c r="AZ834" s="296"/>
      <c r="BA834" s="296"/>
      <c r="BB834" s="296"/>
      <c r="BC834" s="296"/>
      <c r="BD834" s="296"/>
      <c r="BE834" s="296"/>
      <c r="BF834" s="296"/>
      <c r="BG834" s="14"/>
      <c r="BH834" s="14"/>
      <c r="BL834" s="12"/>
      <c r="BO834" s="324"/>
      <c r="BP834" s="324"/>
      <c r="BQ834" s="324"/>
      <c r="BR834" s="325"/>
      <c r="BS834" s="325"/>
      <c r="BT834" s="325"/>
      <c r="BU834" s="325"/>
      <c r="BV834" s="325"/>
      <c r="BW834" s="325"/>
      <c r="BX834" s="325"/>
      <c r="BY834" s="325"/>
    </row>
    <row r="835" spans="1:77" s="49" customFormat="1" ht="16" x14ac:dyDescent="0.2">
      <c r="A835" s="12"/>
      <c r="B835" s="12"/>
      <c r="F835" s="12"/>
      <c r="J835" s="290"/>
      <c r="K835" s="290"/>
      <c r="L835" s="290"/>
      <c r="M835" s="290"/>
      <c r="N835" s="290"/>
      <c r="O835" s="291"/>
      <c r="P835" s="35"/>
      <c r="Q835" s="35"/>
      <c r="R835" s="292"/>
      <c r="S835" s="292"/>
      <c r="T835" s="292"/>
      <c r="U835" s="292"/>
      <c r="V835" s="12"/>
      <c r="Y835" s="293"/>
      <c r="Z835" s="293"/>
      <c r="AA835" s="293"/>
      <c r="AB835" s="294"/>
      <c r="AC835" s="294"/>
      <c r="AD835" s="294"/>
      <c r="AE835" s="294"/>
      <c r="AF835" s="294"/>
      <c r="AG835" s="294"/>
      <c r="AH835" s="294"/>
      <c r="AM835" s="6"/>
      <c r="AN835" s="6"/>
      <c r="AO835" s="295"/>
      <c r="AP835" s="6"/>
      <c r="AQ835" s="6"/>
      <c r="AR835" s="12"/>
      <c r="AT835" s="296"/>
      <c r="AU835" s="296"/>
      <c r="AV835" s="296"/>
      <c r="AW835" s="296"/>
      <c r="AX835" s="296"/>
      <c r="AY835" s="296"/>
      <c r="AZ835" s="296"/>
      <c r="BA835" s="296"/>
      <c r="BB835" s="296"/>
      <c r="BC835" s="296"/>
      <c r="BD835" s="296"/>
      <c r="BE835" s="296"/>
      <c r="BF835" s="296"/>
      <c r="BG835" s="14"/>
      <c r="BH835" s="14"/>
    </row>
    <row r="836" spans="1:77" s="49" customFormat="1" ht="16" x14ac:dyDescent="0.2">
      <c r="A836" s="12"/>
      <c r="B836" s="12"/>
      <c r="F836" s="12"/>
      <c r="J836" s="290"/>
      <c r="K836" s="290"/>
      <c r="L836" s="290"/>
      <c r="M836" s="290"/>
      <c r="N836" s="290"/>
      <c r="O836" s="291"/>
      <c r="P836" s="35"/>
      <c r="Q836" s="35"/>
      <c r="R836" s="292"/>
      <c r="S836" s="292"/>
      <c r="T836" s="292"/>
      <c r="U836" s="292"/>
      <c r="V836" s="12"/>
      <c r="Y836" s="293"/>
      <c r="Z836" s="293"/>
      <c r="AA836" s="293"/>
      <c r="AB836" s="294"/>
      <c r="AC836" s="294"/>
      <c r="AD836" s="294"/>
      <c r="AE836" s="294"/>
      <c r="AF836" s="294"/>
      <c r="AG836" s="294"/>
      <c r="AH836" s="294"/>
      <c r="AM836" s="6"/>
      <c r="AN836" s="6"/>
      <c r="AO836" s="295"/>
      <c r="AP836" s="6"/>
      <c r="AQ836" s="6"/>
      <c r="AR836" s="12"/>
      <c r="AT836" s="296"/>
      <c r="AU836" s="296"/>
      <c r="AV836" s="296"/>
      <c r="AW836" s="296"/>
      <c r="AX836" s="296"/>
      <c r="AY836" s="296"/>
      <c r="AZ836" s="296"/>
      <c r="BA836" s="296"/>
      <c r="BB836" s="296"/>
      <c r="BC836" s="296"/>
      <c r="BD836" s="296"/>
      <c r="BE836" s="296"/>
      <c r="BF836" s="296"/>
      <c r="BG836" s="14"/>
      <c r="BH836" s="14"/>
      <c r="BL836" s="12"/>
      <c r="BO836" s="324"/>
      <c r="BP836" s="324"/>
      <c r="BQ836" s="324"/>
      <c r="BR836" s="325"/>
      <c r="BS836" s="325"/>
      <c r="BT836" s="325"/>
      <c r="BU836" s="325"/>
      <c r="BV836" s="325"/>
      <c r="BW836" s="325"/>
      <c r="BX836" s="325"/>
      <c r="BY836" s="325"/>
    </row>
    <row r="837" spans="1:77" s="49" customFormat="1" ht="16" x14ac:dyDescent="0.2">
      <c r="A837" s="12"/>
      <c r="B837" s="12"/>
      <c r="F837" s="12"/>
      <c r="J837" s="290"/>
      <c r="K837" s="290"/>
      <c r="L837" s="290"/>
      <c r="M837" s="290"/>
      <c r="N837" s="290"/>
      <c r="O837" s="291"/>
      <c r="P837" s="35"/>
      <c r="Q837" s="35"/>
      <c r="R837" s="292"/>
      <c r="S837" s="292"/>
      <c r="T837" s="292"/>
      <c r="U837" s="292"/>
      <c r="V837" s="12"/>
      <c r="Y837" s="293"/>
      <c r="Z837" s="293"/>
      <c r="AA837" s="293"/>
      <c r="AB837" s="294"/>
      <c r="AC837" s="294"/>
      <c r="AD837" s="294"/>
      <c r="AE837" s="294"/>
      <c r="AF837" s="294"/>
      <c r="AG837" s="294"/>
      <c r="AH837" s="294"/>
      <c r="AM837" s="6"/>
      <c r="AN837" s="6"/>
      <c r="AO837" s="295"/>
      <c r="AP837" s="6"/>
      <c r="AQ837" s="6"/>
      <c r="AR837" s="12"/>
      <c r="AT837" s="296"/>
      <c r="AU837" s="296"/>
      <c r="AV837" s="296"/>
      <c r="AW837" s="296"/>
      <c r="AX837" s="296"/>
      <c r="AY837" s="296"/>
      <c r="AZ837" s="296"/>
      <c r="BA837" s="296"/>
      <c r="BB837" s="296"/>
      <c r="BC837" s="296"/>
      <c r="BD837" s="296"/>
      <c r="BE837" s="296"/>
      <c r="BF837" s="296"/>
      <c r="BG837" s="14"/>
      <c r="BH837" s="14"/>
    </row>
    <row r="838" spans="1:77" s="49" customFormat="1" ht="16" x14ac:dyDescent="0.2">
      <c r="A838" s="12"/>
      <c r="B838" s="12"/>
      <c r="F838" s="12"/>
      <c r="J838" s="290"/>
      <c r="K838" s="290"/>
      <c r="L838" s="290"/>
      <c r="M838" s="290"/>
      <c r="N838" s="290"/>
      <c r="O838" s="291"/>
      <c r="P838" s="35"/>
      <c r="Q838" s="35"/>
      <c r="R838" s="292"/>
      <c r="S838" s="292"/>
      <c r="T838" s="292"/>
      <c r="U838" s="292"/>
      <c r="V838" s="12"/>
      <c r="Y838" s="293"/>
      <c r="Z838" s="293"/>
      <c r="AA838" s="293"/>
      <c r="AB838" s="294"/>
      <c r="AC838" s="294"/>
      <c r="AD838" s="294"/>
      <c r="AE838" s="294"/>
      <c r="AF838" s="294"/>
      <c r="AG838" s="294"/>
      <c r="AH838" s="294"/>
      <c r="AM838" s="6"/>
      <c r="AN838" s="6"/>
      <c r="AO838" s="295"/>
      <c r="AP838" s="6"/>
      <c r="AQ838" s="6"/>
      <c r="AR838" s="12"/>
      <c r="AT838" s="296"/>
      <c r="AU838" s="296"/>
      <c r="AV838" s="296"/>
      <c r="AW838" s="296"/>
      <c r="AX838" s="296"/>
      <c r="AY838" s="296"/>
      <c r="AZ838" s="296"/>
      <c r="BA838" s="296"/>
      <c r="BB838" s="296"/>
      <c r="BC838" s="296"/>
      <c r="BD838" s="296"/>
      <c r="BE838" s="296"/>
      <c r="BF838" s="296"/>
      <c r="BG838" s="14"/>
      <c r="BH838" s="14"/>
      <c r="BL838" s="12"/>
      <c r="BO838" s="324"/>
      <c r="BP838" s="324"/>
      <c r="BQ838" s="324"/>
      <c r="BR838" s="325"/>
      <c r="BS838" s="325"/>
      <c r="BT838" s="325"/>
      <c r="BU838" s="325"/>
      <c r="BV838" s="325"/>
      <c r="BW838" s="325"/>
      <c r="BX838" s="325"/>
      <c r="BY838" s="325"/>
    </row>
    <row r="839" spans="1:77" s="49" customFormat="1" ht="16" x14ac:dyDescent="0.2">
      <c r="A839" s="12"/>
      <c r="B839" s="12"/>
      <c r="F839" s="12"/>
      <c r="J839" s="290"/>
      <c r="K839" s="290"/>
      <c r="L839" s="290"/>
      <c r="M839" s="290"/>
      <c r="N839" s="290"/>
      <c r="O839" s="291"/>
      <c r="P839" s="35"/>
      <c r="Q839" s="35"/>
      <c r="R839" s="292"/>
      <c r="S839" s="292"/>
      <c r="T839" s="292"/>
      <c r="U839" s="292"/>
      <c r="V839" s="12"/>
      <c r="Y839" s="293"/>
      <c r="Z839" s="293"/>
      <c r="AA839" s="293"/>
      <c r="AB839" s="294"/>
      <c r="AC839" s="294"/>
      <c r="AD839" s="294"/>
      <c r="AE839" s="294"/>
      <c r="AF839" s="294"/>
      <c r="AG839" s="294"/>
      <c r="AH839" s="294"/>
      <c r="AM839" s="6"/>
      <c r="AN839" s="6"/>
      <c r="AO839" s="295"/>
      <c r="AP839" s="6"/>
      <c r="AQ839" s="6"/>
      <c r="AR839" s="12"/>
      <c r="AT839" s="296"/>
      <c r="AU839" s="296"/>
      <c r="AV839" s="296"/>
      <c r="AW839" s="296"/>
      <c r="AX839" s="296"/>
      <c r="AY839" s="296"/>
      <c r="AZ839" s="296"/>
      <c r="BA839" s="296"/>
      <c r="BB839" s="296"/>
      <c r="BC839" s="296"/>
      <c r="BD839" s="296"/>
      <c r="BE839" s="296"/>
      <c r="BF839" s="296"/>
      <c r="BG839" s="14"/>
      <c r="BH839" s="14"/>
    </row>
    <row r="840" spans="1:77" s="49" customFormat="1" ht="16" x14ac:dyDescent="0.2">
      <c r="A840" s="12"/>
      <c r="B840" s="12"/>
      <c r="F840" s="12"/>
      <c r="J840" s="290"/>
      <c r="K840" s="290"/>
      <c r="L840" s="290"/>
      <c r="M840" s="290"/>
      <c r="N840" s="290"/>
      <c r="O840" s="291"/>
      <c r="P840" s="35"/>
      <c r="Q840" s="35"/>
      <c r="R840" s="292"/>
      <c r="S840" s="292"/>
      <c r="T840" s="292"/>
      <c r="U840" s="292"/>
      <c r="V840" s="12"/>
      <c r="Y840" s="293"/>
      <c r="Z840" s="293"/>
      <c r="AA840" s="293"/>
      <c r="AB840" s="294"/>
      <c r="AC840" s="294"/>
      <c r="AD840" s="294"/>
      <c r="AE840" s="294"/>
      <c r="AF840" s="294"/>
      <c r="AG840" s="294"/>
      <c r="AH840" s="294"/>
      <c r="AM840" s="6"/>
      <c r="AN840" s="6"/>
      <c r="AO840" s="295"/>
      <c r="AP840" s="6"/>
      <c r="AQ840" s="6"/>
      <c r="AR840" s="12"/>
      <c r="AT840" s="296"/>
      <c r="AU840" s="296"/>
      <c r="AV840" s="296"/>
      <c r="AW840" s="296"/>
      <c r="AX840" s="296"/>
      <c r="AY840" s="296"/>
      <c r="AZ840" s="296"/>
      <c r="BA840" s="296"/>
      <c r="BB840" s="296"/>
      <c r="BC840" s="296"/>
      <c r="BD840" s="296"/>
      <c r="BE840" s="296"/>
      <c r="BF840" s="296"/>
      <c r="BG840" s="14"/>
      <c r="BH840" s="14"/>
      <c r="BL840" s="12"/>
      <c r="BO840" s="324"/>
      <c r="BP840" s="324"/>
      <c r="BQ840" s="324"/>
      <c r="BR840" s="325"/>
      <c r="BS840" s="325"/>
      <c r="BT840" s="325"/>
      <c r="BU840" s="325"/>
      <c r="BV840" s="325"/>
      <c r="BW840" s="325"/>
      <c r="BX840" s="325"/>
      <c r="BY840" s="325"/>
    </row>
    <row r="841" spans="1:77" s="49" customFormat="1" ht="16" x14ac:dyDescent="0.2">
      <c r="A841" s="12"/>
      <c r="B841" s="12"/>
      <c r="F841" s="12"/>
      <c r="J841" s="290"/>
      <c r="K841" s="290"/>
      <c r="L841" s="290"/>
      <c r="M841" s="290"/>
      <c r="N841" s="290"/>
      <c r="O841" s="291"/>
      <c r="P841" s="35"/>
      <c r="Q841" s="35"/>
      <c r="R841" s="292"/>
      <c r="S841" s="292"/>
      <c r="T841" s="292"/>
      <c r="U841" s="292"/>
      <c r="V841" s="12"/>
      <c r="Y841" s="293"/>
      <c r="Z841" s="293"/>
      <c r="AA841" s="293"/>
      <c r="AB841" s="294"/>
      <c r="AC841" s="294"/>
      <c r="AD841" s="294"/>
      <c r="AE841" s="294"/>
      <c r="AF841" s="294"/>
      <c r="AG841" s="294"/>
      <c r="AH841" s="294"/>
      <c r="AM841" s="6"/>
      <c r="AN841" s="6"/>
      <c r="AO841" s="295"/>
      <c r="AP841" s="6"/>
      <c r="AQ841" s="6"/>
      <c r="AR841" s="12"/>
      <c r="AT841" s="296"/>
      <c r="AU841" s="296"/>
      <c r="AV841" s="296"/>
      <c r="AW841" s="296"/>
      <c r="AX841" s="296"/>
      <c r="AY841" s="296"/>
      <c r="AZ841" s="296"/>
      <c r="BA841" s="296"/>
      <c r="BB841" s="296"/>
      <c r="BC841" s="296"/>
      <c r="BD841" s="296"/>
      <c r="BE841" s="296"/>
      <c r="BF841" s="296"/>
      <c r="BG841" s="14"/>
      <c r="BH841" s="14"/>
    </row>
    <row r="842" spans="1:77" s="49" customFormat="1" ht="16" x14ac:dyDescent="0.2">
      <c r="A842" s="12"/>
      <c r="B842" s="12"/>
      <c r="F842" s="12"/>
      <c r="J842" s="290"/>
      <c r="K842" s="290"/>
      <c r="L842" s="290"/>
      <c r="M842" s="290"/>
      <c r="N842" s="290"/>
      <c r="O842" s="291"/>
      <c r="P842" s="35"/>
      <c r="Q842" s="35"/>
      <c r="R842" s="292"/>
      <c r="S842" s="292"/>
      <c r="T842" s="292"/>
      <c r="U842" s="292"/>
      <c r="V842" s="12"/>
      <c r="Y842" s="293"/>
      <c r="Z842" s="293"/>
      <c r="AA842" s="293"/>
      <c r="AB842" s="294"/>
      <c r="AC842" s="294"/>
      <c r="AD842" s="294"/>
      <c r="AE842" s="294"/>
      <c r="AF842" s="294"/>
      <c r="AG842" s="294"/>
      <c r="AH842" s="294"/>
      <c r="AM842" s="6"/>
      <c r="AN842" s="6"/>
      <c r="AO842" s="295"/>
      <c r="AP842" s="6"/>
      <c r="AQ842" s="6"/>
      <c r="AR842" s="12"/>
      <c r="AT842" s="296"/>
      <c r="AU842" s="296"/>
      <c r="AV842" s="296"/>
      <c r="AW842" s="296"/>
      <c r="AX842" s="296"/>
      <c r="AY842" s="296"/>
      <c r="AZ842" s="296"/>
      <c r="BA842" s="296"/>
      <c r="BB842" s="296"/>
      <c r="BC842" s="296"/>
      <c r="BD842" s="296"/>
      <c r="BE842" s="296"/>
      <c r="BF842" s="296"/>
      <c r="BG842" s="14"/>
      <c r="BH842" s="14"/>
      <c r="BL842" s="12"/>
      <c r="BO842" s="324"/>
      <c r="BP842" s="324"/>
      <c r="BQ842" s="324"/>
      <c r="BR842" s="325"/>
      <c r="BS842" s="325"/>
      <c r="BT842" s="325"/>
      <c r="BU842" s="325"/>
      <c r="BV842" s="325"/>
      <c r="BW842" s="325"/>
      <c r="BX842" s="325"/>
      <c r="BY842" s="325"/>
    </row>
    <row r="843" spans="1:77" s="49" customFormat="1" ht="16" x14ac:dyDescent="0.2">
      <c r="A843" s="12"/>
      <c r="B843" s="12"/>
      <c r="F843" s="12"/>
      <c r="J843" s="290"/>
      <c r="K843" s="290"/>
      <c r="L843" s="290"/>
      <c r="M843" s="290"/>
      <c r="N843" s="290"/>
      <c r="O843" s="291"/>
      <c r="P843" s="35"/>
      <c r="Q843" s="35"/>
      <c r="R843" s="292"/>
      <c r="S843" s="292"/>
      <c r="T843" s="292"/>
      <c r="U843" s="292"/>
      <c r="V843" s="12"/>
      <c r="Y843" s="293"/>
      <c r="Z843" s="293"/>
      <c r="AA843" s="293"/>
      <c r="AB843" s="294"/>
      <c r="AC843" s="294"/>
      <c r="AD843" s="294"/>
      <c r="AE843" s="294"/>
      <c r="AF843" s="294"/>
      <c r="AG843" s="294"/>
      <c r="AH843" s="294"/>
      <c r="AM843" s="6"/>
      <c r="AN843" s="6"/>
      <c r="AO843" s="295"/>
      <c r="AP843" s="6"/>
      <c r="AQ843" s="6"/>
      <c r="AR843" s="12"/>
      <c r="AT843" s="296"/>
      <c r="AU843" s="296"/>
      <c r="AV843" s="296"/>
      <c r="AW843" s="296"/>
      <c r="AX843" s="296"/>
      <c r="AY843" s="296"/>
      <c r="AZ843" s="296"/>
      <c r="BA843" s="296"/>
      <c r="BB843" s="296"/>
      <c r="BC843" s="296"/>
      <c r="BD843" s="296"/>
      <c r="BE843" s="296"/>
      <c r="BF843" s="296"/>
      <c r="BG843" s="14"/>
      <c r="BH843" s="14"/>
    </row>
    <row r="844" spans="1:77" s="49" customFormat="1" ht="16" x14ac:dyDescent="0.2">
      <c r="A844" s="12"/>
      <c r="B844" s="12"/>
      <c r="F844" s="12"/>
      <c r="J844" s="290"/>
      <c r="K844" s="290"/>
      <c r="L844" s="290"/>
      <c r="M844" s="290"/>
      <c r="N844" s="290"/>
      <c r="O844" s="291"/>
      <c r="P844" s="35"/>
      <c r="Q844" s="35"/>
      <c r="R844" s="292"/>
      <c r="S844" s="292"/>
      <c r="T844" s="292"/>
      <c r="U844" s="292"/>
      <c r="V844" s="12"/>
      <c r="Y844" s="293"/>
      <c r="Z844" s="293"/>
      <c r="AA844" s="293"/>
      <c r="AB844" s="294"/>
      <c r="AC844" s="294"/>
      <c r="AD844" s="294"/>
      <c r="AE844" s="294"/>
      <c r="AF844" s="294"/>
      <c r="AG844" s="294"/>
      <c r="AH844" s="294"/>
      <c r="AM844" s="6"/>
      <c r="AN844" s="6"/>
      <c r="AO844" s="295"/>
      <c r="AP844" s="6"/>
      <c r="AQ844" s="6"/>
      <c r="AR844" s="12"/>
      <c r="AT844" s="296"/>
      <c r="AU844" s="296"/>
      <c r="AV844" s="296"/>
      <c r="AW844" s="296"/>
      <c r="AX844" s="296"/>
      <c r="AY844" s="296"/>
      <c r="AZ844" s="296"/>
      <c r="BA844" s="296"/>
      <c r="BB844" s="296"/>
      <c r="BC844" s="296"/>
      <c r="BD844" s="296"/>
      <c r="BE844" s="296"/>
      <c r="BF844" s="296"/>
      <c r="BG844" s="14"/>
      <c r="BH844" s="14"/>
      <c r="BL844" s="12"/>
      <c r="BO844" s="324"/>
      <c r="BP844" s="324"/>
      <c r="BQ844" s="324"/>
      <c r="BR844" s="325"/>
      <c r="BS844" s="325"/>
      <c r="BT844" s="325"/>
      <c r="BU844" s="325"/>
      <c r="BV844" s="325"/>
      <c r="BW844" s="325"/>
      <c r="BX844" s="325"/>
      <c r="BY844" s="325"/>
    </row>
    <row r="845" spans="1:77" s="49" customFormat="1" ht="16" x14ac:dyDescent="0.2">
      <c r="A845" s="12"/>
      <c r="B845" s="12"/>
      <c r="F845" s="12"/>
      <c r="J845" s="290"/>
      <c r="K845" s="290"/>
      <c r="L845" s="290"/>
      <c r="M845" s="290"/>
      <c r="N845" s="290"/>
      <c r="O845" s="291"/>
      <c r="P845" s="35"/>
      <c r="Q845" s="35"/>
      <c r="R845" s="292"/>
      <c r="S845" s="292"/>
      <c r="T845" s="292"/>
      <c r="U845" s="292"/>
      <c r="V845" s="12"/>
      <c r="Y845" s="293"/>
      <c r="Z845" s="293"/>
      <c r="AA845" s="293"/>
      <c r="AB845" s="294"/>
      <c r="AC845" s="294"/>
      <c r="AD845" s="294"/>
      <c r="AE845" s="294"/>
      <c r="AF845" s="294"/>
      <c r="AG845" s="294"/>
      <c r="AH845" s="294"/>
      <c r="AM845" s="6"/>
      <c r="AN845" s="6"/>
      <c r="AO845" s="295"/>
      <c r="AP845" s="6"/>
      <c r="AQ845" s="6"/>
      <c r="AR845" s="12"/>
      <c r="AT845" s="296"/>
      <c r="AU845" s="296"/>
      <c r="AV845" s="296"/>
      <c r="AW845" s="296"/>
      <c r="AX845" s="296"/>
      <c r="AY845" s="296"/>
      <c r="AZ845" s="296"/>
      <c r="BA845" s="296"/>
      <c r="BB845" s="296"/>
      <c r="BC845" s="296"/>
      <c r="BD845" s="296"/>
      <c r="BE845" s="296"/>
      <c r="BF845" s="296"/>
      <c r="BG845" s="14"/>
      <c r="BH845" s="14"/>
    </row>
    <row r="846" spans="1:77" s="49" customFormat="1" ht="16" x14ac:dyDescent="0.2">
      <c r="A846" s="12"/>
      <c r="B846" s="12"/>
      <c r="F846" s="12"/>
      <c r="J846" s="290"/>
      <c r="K846" s="290"/>
      <c r="L846" s="290"/>
      <c r="M846" s="290"/>
      <c r="N846" s="290"/>
      <c r="O846" s="291"/>
      <c r="P846" s="35"/>
      <c r="Q846" s="35"/>
      <c r="R846" s="292"/>
      <c r="S846" s="292"/>
      <c r="T846" s="292"/>
      <c r="U846" s="292"/>
      <c r="V846" s="12"/>
      <c r="Y846" s="293"/>
      <c r="Z846" s="293"/>
      <c r="AA846" s="293"/>
      <c r="AB846" s="294"/>
      <c r="AC846" s="294"/>
      <c r="AD846" s="294"/>
      <c r="AE846" s="294"/>
      <c r="AF846" s="294"/>
      <c r="AG846" s="294"/>
      <c r="AH846" s="294"/>
      <c r="AM846" s="6"/>
      <c r="AN846" s="6"/>
      <c r="AO846" s="295"/>
      <c r="AP846" s="6"/>
      <c r="AQ846" s="6"/>
      <c r="AR846" s="12"/>
      <c r="AT846" s="296"/>
      <c r="AU846" s="296"/>
      <c r="AV846" s="296"/>
      <c r="AW846" s="296"/>
      <c r="AX846" s="296"/>
      <c r="AY846" s="296"/>
      <c r="AZ846" s="296"/>
      <c r="BA846" s="296"/>
      <c r="BB846" s="296"/>
      <c r="BC846" s="296"/>
      <c r="BD846" s="296"/>
      <c r="BE846" s="296"/>
      <c r="BF846" s="296"/>
      <c r="BG846" s="14"/>
      <c r="BH846" s="14"/>
      <c r="BL846" s="12"/>
      <c r="BO846" s="324"/>
      <c r="BP846" s="324"/>
      <c r="BQ846" s="324"/>
      <c r="BR846" s="325"/>
      <c r="BS846" s="325"/>
      <c r="BT846" s="325"/>
      <c r="BU846" s="325"/>
      <c r="BV846" s="325"/>
      <c r="BW846" s="325"/>
      <c r="BX846" s="325"/>
      <c r="BY846" s="325"/>
    </row>
    <row r="847" spans="1:77" s="49" customFormat="1" ht="16" x14ac:dyDescent="0.2">
      <c r="A847" s="12"/>
      <c r="B847" s="12"/>
      <c r="F847" s="12"/>
      <c r="J847" s="290"/>
      <c r="K847" s="290"/>
      <c r="L847" s="290"/>
      <c r="M847" s="290"/>
      <c r="N847" s="290"/>
      <c r="O847" s="291"/>
      <c r="P847" s="35"/>
      <c r="Q847" s="35"/>
      <c r="R847" s="292"/>
      <c r="S847" s="292"/>
      <c r="T847" s="292"/>
      <c r="U847" s="292"/>
      <c r="V847" s="12"/>
      <c r="Y847" s="293"/>
      <c r="Z847" s="293"/>
      <c r="AA847" s="293"/>
      <c r="AB847" s="294"/>
      <c r="AC847" s="294"/>
      <c r="AD847" s="294"/>
      <c r="AE847" s="294"/>
      <c r="AF847" s="294"/>
      <c r="AG847" s="294"/>
      <c r="AH847" s="294"/>
      <c r="AM847" s="6"/>
      <c r="AN847" s="6"/>
      <c r="AO847" s="295"/>
      <c r="AP847" s="6"/>
      <c r="AQ847" s="6"/>
      <c r="AR847" s="12"/>
      <c r="AT847" s="296"/>
      <c r="AU847" s="296"/>
      <c r="AV847" s="296"/>
      <c r="AW847" s="296"/>
      <c r="AX847" s="296"/>
      <c r="AY847" s="296"/>
      <c r="AZ847" s="296"/>
      <c r="BA847" s="296"/>
      <c r="BB847" s="296"/>
      <c r="BC847" s="296"/>
      <c r="BD847" s="296"/>
      <c r="BE847" s="296"/>
      <c r="BF847" s="296"/>
      <c r="BG847" s="14"/>
      <c r="BH847" s="14"/>
    </row>
    <row r="848" spans="1:77" s="49" customFormat="1" ht="16" x14ac:dyDescent="0.2">
      <c r="A848" s="12"/>
      <c r="B848" s="12"/>
      <c r="F848" s="12"/>
      <c r="J848" s="290"/>
      <c r="K848" s="290"/>
      <c r="L848" s="290"/>
      <c r="M848" s="290"/>
      <c r="N848" s="290"/>
      <c r="O848" s="291"/>
      <c r="P848" s="35"/>
      <c r="Q848" s="35"/>
      <c r="R848" s="292"/>
      <c r="S848" s="292"/>
      <c r="T848" s="292"/>
      <c r="U848" s="292"/>
      <c r="V848" s="12"/>
      <c r="Y848" s="293"/>
      <c r="Z848" s="293"/>
      <c r="AA848" s="293"/>
      <c r="AB848" s="294"/>
      <c r="AC848" s="294"/>
      <c r="AD848" s="294"/>
      <c r="AE848" s="294"/>
      <c r="AF848" s="294"/>
      <c r="AG848" s="294"/>
      <c r="AH848" s="294"/>
      <c r="AM848" s="6"/>
      <c r="AN848" s="6"/>
      <c r="AO848" s="295"/>
      <c r="AP848" s="6"/>
      <c r="AQ848" s="6"/>
      <c r="AR848" s="12"/>
      <c r="AT848" s="296"/>
      <c r="AU848" s="296"/>
      <c r="AV848" s="296"/>
      <c r="AW848" s="296"/>
      <c r="AX848" s="296"/>
      <c r="AY848" s="296"/>
      <c r="AZ848" s="296"/>
      <c r="BA848" s="296"/>
      <c r="BB848" s="296"/>
      <c r="BC848" s="296"/>
      <c r="BD848" s="296"/>
      <c r="BE848" s="296"/>
      <c r="BF848" s="296"/>
      <c r="BG848" s="14"/>
      <c r="BH848" s="14"/>
      <c r="BL848" s="12"/>
      <c r="BO848" s="324"/>
      <c r="BP848" s="324"/>
      <c r="BQ848" s="324"/>
      <c r="BR848" s="325"/>
      <c r="BS848" s="325"/>
      <c r="BT848" s="325"/>
      <c r="BU848" s="325"/>
      <c r="BV848" s="325"/>
      <c r="BW848" s="325"/>
      <c r="BX848" s="325"/>
      <c r="BY848" s="325"/>
    </row>
    <row r="849" spans="1:77" s="49" customFormat="1" ht="16" x14ac:dyDescent="0.2">
      <c r="A849" s="12"/>
      <c r="B849" s="12"/>
      <c r="F849" s="12"/>
      <c r="J849" s="290"/>
      <c r="K849" s="290"/>
      <c r="L849" s="290"/>
      <c r="M849" s="290"/>
      <c r="N849" s="290"/>
      <c r="O849" s="291"/>
      <c r="P849" s="35"/>
      <c r="Q849" s="35"/>
      <c r="R849" s="292"/>
      <c r="S849" s="292"/>
      <c r="T849" s="292"/>
      <c r="U849" s="292"/>
      <c r="V849" s="12"/>
      <c r="Y849" s="293"/>
      <c r="Z849" s="293"/>
      <c r="AA849" s="293"/>
      <c r="AB849" s="294"/>
      <c r="AC849" s="294"/>
      <c r="AD849" s="294"/>
      <c r="AE849" s="294"/>
      <c r="AF849" s="294"/>
      <c r="AG849" s="294"/>
      <c r="AH849" s="294"/>
      <c r="AM849" s="6"/>
      <c r="AN849" s="6"/>
      <c r="AO849" s="295"/>
      <c r="AP849" s="6"/>
      <c r="AQ849" s="6"/>
      <c r="AR849" s="12"/>
      <c r="AT849" s="296"/>
      <c r="AU849" s="296"/>
      <c r="AV849" s="296"/>
      <c r="AW849" s="296"/>
      <c r="AX849" s="296"/>
      <c r="AY849" s="296"/>
      <c r="AZ849" s="296"/>
      <c r="BA849" s="296"/>
      <c r="BB849" s="296"/>
      <c r="BC849" s="296"/>
      <c r="BD849" s="296"/>
      <c r="BE849" s="296"/>
      <c r="BF849" s="296"/>
      <c r="BG849" s="14"/>
      <c r="BH849" s="14"/>
    </row>
    <row r="850" spans="1:77" s="49" customFormat="1" ht="16" x14ac:dyDescent="0.2">
      <c r="A850" s="12"/>
      <c r="B850" s="12"/>
      <c r="F850" s="12"/>
      <c r="J850" s="290"/>
      <c r="K850" s="290"/>
      <c r="L850" s="290"/>
      <c r="M850" s="290"/>
      <c r="N850" s="290"/>
      <c r="O850" s="291"/>
      <c r="P850" s="35"/>
      <c r="Q850" s="35"/>
      <c r="R850" s="292"/>
      <c r="S850" s="292"/>
      <c r="T850" s="292"/>
      <c r="U850" s="292"/>
      <c r="V850" s="12"/>
      <c r="Y850" s="293"/>
      <c r="Z850" s="293"/>
      <c r="AA850" s="293"/>
      <c r="AB850" s="294"/>
      <c r="AC850" s="294"/>
      <c r="AD850" s="294"/>
      <c r="AE850" s="294"/>
      <c r="AF850" s="294"/>
      <c r="AG850" s="294"/>
      <c r="AH850" s="294"/>
      <c r="AM850" s="6"/>
      <c r="AN850" s="6"/>
      <c r="AO850" s="295"/>
      <c r="AP850" s="6"/>
      <c r="AQ850" s="6"/>
      <c r="AR850" s="12"/>
      <c r="AT850" s="296"/>
      <c r="AU850" s="296"/>
      <c r="AV850" s="296"/>
      <c r="AW850" s="296"/>
      <c r="AX850" s="296"/>
      <c r="AY850" s="296"/>
      <c r="AZ850" s="296"/>
      <c r="BA850" s="296"/>
      <c r="BB850" s="296"/>
      <c r="BC850" s="296"/>
      <c r="BD850" s="296"/>
      <c r="BE850" s="296"/>
      <c r="BF850" s="296"/>
      <c r="BG850" s="14"/>
      <c r="BH850" s="14"/>
      <c r="BL850" s="12"/>
      <c r="BO850" s="324"/>
      <c r="BP850" s="324"/>
      <c r="BQ850" s="324"/>
      <c r="BR850" s="325"/>
      <c r="BS850" s="325"/>
      <c r="BT850" s="325"/>
      <c r="BU850" s="325"/>
      <c r="BV850" s="325"/>
      <c r="BW850" s="325"/>
      <c r="BX850" s="325"/>
      <c r="BY850" s="325"/>
    </row>
    <row r="851" spans="1:77" s="49" customFormat="1" ht="16" x14ac:dyDescent="0.2">
      <c r="A851" s="12"/>
      <c r="B851" s="12"/>
      <c r="F851" s="12"/>
      <c r="J851" s="290"/>
      <c r="K851" s="290"/>
      <c r="L851" s="290"/>
      <c r="M851" s="290"/>
      <c r="N851" s="290"/>
      <c r="O851" s="291"/>
      <c r="P851" s="35"/>
      <c r="Q851" s="35"/>
      <c r="R851" s="292"/>
      <c r="S851" s="292"/>
      <c r="T851" s="292"/>
      <c r="U851" s="292"/>
      <c r="V851" s="12"/>
      <c r="Y851" s="293"/>
      <c r="Z851" s="293"/>
      <c r="AA851" s="293"/>
      <c r="AB851" s="294"/>
      <c r="AC851" s="294"/>
      <c r="AD851" s="294"/>
      <c r="AE851" s="294"/>
      <c r="AF851" s="294"/>
      <c r="AG851" s="294"/>
      <c r="AH851" s="294"/>
      <c r="AM851" s="6"/>
      <c r="AN851" s="6"/>
      <c r="AO851" s="295"/>
      <c r="AP851" s="6"/>
      <c r="AQ851" s="6"/>
      <c r="AR851" s="12"/>
      <c r="AT851" s="296"/>
      <c r="AU851" s="296"/>
      <c r="AV851" s="296"/>
      <c r="AW851" s="296"/>
      <c r="AX851" s="296"/>
      <c r="AY851" s="296"/>
      <c r="AZ851" s="296"/>
      <c r="BA851" s="296"/>
      <c r="BB851" s="296"/>
      <c r="BC851" s="296"/>
      <c r="BD851" s="296"/>
      <c r="BE851" s="296"/>
      <c r="BF851" s="296"/>
      <c r="BG851" s="14"/>
      <c r="BH851" s="14"/>
    </row>
    <row r="852" spans="1:77" s="49" customFormat="1" ht="16" x14ac:dyDescent="0.2">
      <c r="A852" s="12"/>
      <c r="B852" s="12"/>
      <c r="F852" s="12"/>
      <c r="J852" s="290"/>
      <c r="K852" s="290"/>
      <c r="L852" s="290"/>
      <c r="M852" s="290"/>
      <c r="N852" s="290"/>
      <c r="O852" s="291"/>
      <c r="P852" s="35"/>
      <c r="Q852" s="35"/>
      <c r="R852" s="292"/>
      <c r="S852" s="292"/>
      <c r="T852" s="292"/>
      <c r="U852" s="292"/>
      <c r="V852" s="12"/>
      <c r="Y852" s="293"/>
      <c r="Z852" s="293"/>
      <c r="AA852" s="293"/>
      <c r="AB852" s="294"/>
      <c r="AC852" s="294"/>
      <c r="AD852" s="294"/>
      <c r="AE852" s="294"/>
      <c r="AF852" s="294"/>
      <c r="AG852" s="294"/>
      <c r="AH852" s="294"/>
      <c r="AM852" s="6"/>
      <c r="AN852" s="6"/>
      <c r="AO852" s="295"/>
      <c r="AP852" s="6"/>
      <c r="AQ852" s="6"/>
      <c r="AR852" s="12"/>
      <c r="AT852" s="296"/>
      <c r="AU852" s="296"/>
      <c r="AV852" s="296"/>
      <c r="AW852" s="296"/>
      <c r="AX852" s="296"/>
      <c r="AY852" s="296"/>
      <c r="AZ852" s="296"/>
      <c r="BA852" s="296"/>
      <c r="BB852" s="296"/>
      <c r="BC852" s="296"/>
      <c r="BD852" s="296"/>
      <c r="BE852" s="296"/>
      <c r="BF852" s="296"/>
      <c r="BG852" s="14"/>
      <c r="BH852" s="14"/>
      <c r="BL852" s="12"/>
      <c r="BO852" s="324"/>
      <c r="BP852" s="324"/>
      <c r="BQ852" s="324"/>
      <c r="BR852" s="325"/>
      <c r="BS852" s="325"/>
      <c r="BT852" s="325"/>
      <c r="BU852" s="325"/>
      <c r="BV852" s="325"/>
      <c r="BW852" s="325"/>
      <c r="BX852" s="325"/>
      <c r="BY852" s="325"/>
    </row>
    <row r="853" spans="1:77" s="49" customFormat="1" ht="16" x14ac:dyDescent="0.2">
      <c r="A853" s="12"/>
      <c r="B853" s="12"/>
      <c r="F853" s="12"/>
      <c r="J853" s="290"/>
      <c r="K853" s="290"/>
      <c r="L853" s="290"/>
      <c r="M853" s="290"/>
      <c r="N853" s="290"/>
      <c r="O853" s="291"/>
      <c r="P853" s="35"/>
      <c r="Q853" s="35"/>
      <c r="R853" s="292"/>
      <c r="S853" s="292"/>
      <c r="T853" s="292"/>
      <c r="U853" s="292"/>
      <c r="V853" s="12"/>
      <c r="Y853" s="293"/>
      <c r="Z853" s="293"/>
      <c r="AA853" s="293"/>
      <c r="AB853" s="294"/>
      <c r="AC853" s="294"/>
      <c r="AD853" s="294"/>
      <c r="AE853" s="294"/>
      <c r="AF853" s="294"/>
      <c r="AG853" s="294"/>
      <c r="AH853" s="294"/>
      <c r="AM853" s="6"/>
      <c r="AN853" s="6"/>
      <c r="AO853" s="295"/>
      <c r="AP853" s="6"/>
      <c r="AQ853" s="6"/>
      <c r="AR853" s="12"/>
      <c r="AT853" s="296"/>
      <c r="AU853" s="296"/>
      <c r="AV853" s="296"/>
      <c r="AW853" s="296"/>
      <c r="AX853" s="296"/>
      <c r="AY853" s="296"/>
      <c r="AZ853" s="296"/>
      <c r="BA853" s="296"/>
      <c r="BB853" s="296"/>
      <c r="BC853" s="296"/>
      <c r="BD853" s="296"/>
      <c r="BE853" s="296"/>
      <c r="BF853" s="296"/>
      <c r="BG853" s="14"/>
      <c r="BH853" s="14"/>
    </row>
    <row r="854" spans="1:77" s="49" customFormat="1" ht="16" x14ac:dyDescent="0.2">
      <c r="A854" s="12"/>
      <c r="B854" s="12"/>
      <c r="F854" s="12"/>
      <c r="J854" s="290"/>
      <c r="K854" s="290"/>
      <c r="L854" s="290"/>
      <c r="M854" s="290"/>
      <c r="N854" s="290"/>
      <c r="O854" s="291"/>
      <c r="P854" s="35"/>
      <c r="Q854" s="35"/>
      <c r="R854" s="292"/>
      <c r="S854" s="292"/>
      <c r="T854" s="292"/>
      <c r="U854" s="292"/>
      <c r="V854" s="12"/>
      <c r="Y854" s="293"/>
      <c r="Z854" s="293"/>
      <c r="AA854" s="293"/>
      <c r="AB854" s="294"/>
      <c r="AC854" s="294"/>
      <c r="AD854" s="294"/>
      <c r="AE854" s="294"/>
      <c r="AF854" s="294"/>
      <c r="AG854" s="294"/>
      <c r="AH854" s="294"/>
      <c r="AM854" s="6"/>
      <c r="AN854" s="6"/>
      <c r="AO854" s="295"/>
      <c r="AP854" s="6"/>
      <c r="AQ854" s="6"/>
      <c r="AR854" s="12"/>
      <c r="AT854" s="296"/>
      <c r="AU854" s="296"/>
      <c r="AV854" s="296"/>
      <c r="AW854" s="296"/>
      <c r="AX854" s="296"/>
      <c r="AY854" s="296"/>
      <c r="AZ854" s="296"/>
      <c r="BA854" s="296"/>
      <c r="BB854" s="296"/>
      <c r="BC854" s="296"/>
      <c r="BD854" s="296"/>
      <c r="BE854" s="296"/>
      <c r="BF854" s="296"/>
      <c r="BG854" s="14"/>
      <c r="BH854" s="14"/>
      <c r="BL854" s="12"/>
      <c r="BO854" s="324"/>
      <c r="BP854" s="324"/>
      <c r="BQ854" s="324"/>
      <c r="BR854" s="325"/>
      <c r="BS854" s="325"/>
      <c r="BT854" s="325"/>
      <c r="BU854" s="325"/>
      <c r="BV854" s="325"/>
      <c r="BW854" s="325"/>
      <c r="BX854" s="325"/>
      <c r="BY854" s="325"/>
    </row>
    <row r="855" spans="1:77" s="49" customFormat="1" ht="16" x14ac:dyDescent="0.2">
      <c r="A855" s="12"/>
      <c r="B855" s="12"/>
      <c r="F855" s="12"/>
      <c r="J855" s="290"/>
      <c r="K855" s="290"/>
      <c r="L855" s="290"/>
      <c r="M855" s="290"/>
      <c r="N855" s="290"/>
      <c r="O855" s="291"/>
      <c r="P855" s="35"/>
      <c r="Q855" s="35"/>
      <c r="R855" s="292"/>
      <c r="S855" s="292"/>
      <c r="T855" s="292"/>
      <c r="U855" s="292"/>
      <c r="V855" s="12"/>
      <c r="Y855" s="293"/>
      <c r="Z855" s="293"/>
      <c r="AA855" s="293"/>
      <c r="AB855" s="294"/>
      <c r="AC855" s="294"/>
      <c r="AD855" s="294"/>
      <c r="AE855" s="294"/>
      <c r="AF855" s="294"/>
      <c r="AG855" s="294"/>
      <c r="AH855" s="294"/>
      <c r="AM855" s="6"/>
      <c r="AN855" s="6"/>
      <c r="AO855" s="295"/>
      <c r="AP855" s="6"/>
      <c r="AQ855" s="6"/>
      <c r="AR855" s="12"/>
      <c r="AT855" s="296"/>
      <c r="AU855" s="296"/>
      <c r="AV855" s="296"/>
      <c r="AW855" s="296"/>
      <c r="AX855" s="296"/>
      <c r="AY855" s="296"/>
      <c r="AZ855" s="296"/>
      <c r="BA855" s="296"/>
      <c r="BB855" s="296"/>
      <c r="BC855" s="296"/>
      <c r="BD855" s="296"/>
      <c r="BE855" s="296"/>
      <c r="BF855" s="296"/>
      <c r="BG855" s="14"/>
      <c r="BH855" s="14"/>
    </row>
    <row r="856" spans="1:77" s="49" customFormat="1" ht="16" x14ac:dyDescent="0.2">
      <c r="A856" s="12"/>
      <c r="B856" s="12"/>
      <c r="F856" s="12"/>
      <c r="J856" s="290"/>
      <c r="K856" s="290"/>
      <c r="L856" s="290"/>
      <c r="M856" s="290"/>
      <c r="N856" s="290"/>
      <c r="O856" s="291"/>
      <c r="P856" s="35"/>
      <c r="Q856" s="35"/>
      <c r="R856" s="292"/>
      <c r="S856" s="292"/>
      <c r="T856" s="292"/>
      <c r="U856" s="292"/>
      <c r="V856" s="12"/>
      <c r="Y856" s="293"/>
      <c r="Z856" s="293"/>
      <c r="AA856" s="293"/>
      <c r="AB856" s="294"/>
      <c r="AC856" s="294"/>
      <c r="AD856" s="294"/>
      <c r="AE856" s="294"/>
      <c r="AF856" s="294"/>
      <c r="AG856" s="294"/>
      <c r="AH856" s="294"/>
      <c r="AM856" s="6"/>
      <c r="AN856" s="6"/>
      <c r="AO856" s="295"/>
      <c r="AP856" s="6"/>
      <c r="AQ856" s="6"/>
      <c r="AR856" s="12"/>
      <c r="AT856" s="296"/>
      <c r="AU856" s="296"/>
      <c r="AV856" s="296"/>
      <c r="AW856" s="296"/>
      <c r="AX856" s="296"/>
      <c r="AY856" s="296"/>
      <c r="AZ856" s="296"/>
      <c r="BA856" s="296"/>
      <c r="BB856" s="296"/>
      <c r="BC856" s="296"/>
      <c r="BD856" s="296"/>
      <c r="BE856" s="296"/>
      <c r="BF856" s="296"/>
      <c r="BG856" s="14"/>
      <c r="BH856" s="14"/>
      <c r="BL856" s="12"/>
      <c r="BO856" s="324"/>
      <c r="BP856" s="324"/>
      <c r="BQ856" s="324"/>
      <c r="BR856" s="325"/>
      <c r="BS856" s="325"/>
      <c r="BT856" s="325"/>
      <c r="BU856" s="325"/>
      <c r="BV856" s="325"/>
      <c r="BW856" s="325"/>
      <c r="BX856" s="325"/>
      <c r="BY856" s="325"/>
    </row>
    <row r="857" spans="1:77" s="49" customFormat="1" ht="16" x14ac:dyDescent="0.2">
      <c r="A857" s="12"/>
      <c r="B857" s="12"/>
      <c r="F857" s="12"/>
      <c r="J857" s="290"/>
      <c r="K857" s="290"/>
      <c r="L857" s="290"/>
      <c r="M857" s="290"/>
      <c r="N857" s="290"/>
      <c r="O857" s="291"/>
      <c r="P857" s="35"/>
      <c r="Q857" s="35"/>
      <c r="R857" s="292"/>
      <c r="S857" s="292"/>
      <c r="T857" s="292"/>
      <c r="U857" s="292"/>
      <c r="V857" s="12"/>
      <c r="Y857" s="293"/>
      <c r="Z857" s="293"/>
      <c r="AA857" s="293"/>
      <c r="AB857" s="294"/>
      <c r="AC857" s="294"/>
      <c r="AD857" s="294"/>
      <c r="AE857" s="294"/>
      <c r="AF857" s="294"/>
      <c r="AG857" s="294"/>
      <c r="AH857" s="294"/>
      <c r="AM857" s="6"/>
      <c r="AN857" s="6"/>
      <c r="AO857" s="295"/>
      <c r="AP857" s="6"/>
      <c r="AQ857" s="6"/>
      <c r="AR857" s="12"/>
      <c r="AT857" s="296"/>
      <c r="AU857" s="296"/>
      <c r="AV857" s="296"/>
      <c r="AW857" s="296"/>
      <c r="AX857" s="296"/>
      <c r="AY857" s="296"/>
      <c r="AZ857" s="296"/>
      <c r="BA857" s="296"/>
      <c r="BB857" s="296"/>
      <c r="BC857" s="296"/>
      <c r="BD857" s="296"/>
      <c r="BE857" s="296"/>
      <c r="BF857" s="296"/>
      <c r="BG857" s="14"/>
      <c r="BH857" s="14"/>
    </row>
    <row r="858" spans="1:77" s="49" customFormat="1" ht="16" x14ac:dyDescent="0.2">
      <c r="A858" s="12"/>
      <c r="B858" s="12"/>
      <c r="F858" s="12"/>
      <c r="J858" s="290"/>
      <c r="K858" s="290"/>
      <c r="L858" s="290"/>
      <c r="M858" s="290"/>
      <c r="N858" s="290"/>
      <c r="O858" s="291"/>
      <c r="P858" s="35"/>
      <c r="Q858" s="35"/>
      <c r="R858" s="292"/>
      <c r="S858" s="292"/>
      <c r="T858" s="292"/>
      <c r="U858" s="292"/>
      <c r="V858" s="12"/>
      <c r="Y858" s="293"/>
      <c r="Z858" s="293"/>
      <c r="AA858" s="293"/>
      <c r="AB858" s="294"/>
      <c r="AC858" s="294"/>
      <c r="AD858" s="294"/>
      <c r="AE858" s="294"/>
      <c r="AF858" s="294"/>
      <c r="AG858" s="294"/>
      <c r="AH858" s="294"/>
      <c r="AM858" s="6"/>
      <c r="AN858" s="6"/>
      <c r="AO858" s="295"/>
      <c r="AP858" s="6"/>
      <c r="AQ858" s="6"/>
      <c r="AR858" s="12"/>
      <c r="AT858" s="296"/>
      <c r="AU858" s="296"/>
      <c r="AV858" s="296"/>
      <c r="AW858" s="296"/>
      <c r="AX858" s="296"/>
      <c r="AY858" s="296"/>
      <c r="AZ858" s="296"/>
      <c r="BA858" s="296"/>
      <c r="BB858" s="296"/>
      <c r="BC858" s="296"/>
      <c r="BD858" s="296"/>
      <c r="BE858" s="296"/>
      <c r="BF858" s="296"/>
      <c r="BG858" s="14"/>
      <c r="BH858" s="14"/>
      <c r="BL858" s="12"/>
      <c r="BO858" s="324"/>
      <c r="BP858" s="324"/>
      <c r="BQ858" s="324"/>
      <c r="BR858" s="325"/>
      <c r="BS858" s="325"/>
      <c r="BT858" s="325"/>
      <c r="BU858" s="325"/>
      <c r="BV858" s="325"/>
      <c r="BW858" s="325"/>
      <c r="BX858" s="325"/>
      <c r="BY858" s="325"/>
    </row>
    <row r="859" spans="1:77" s="49" customFormat="1" ht="16" x14ac:dyDescent="0.2">
      <c r="A859" s="12"/>
      <c r="B859" s="12"/>
      <c r="F859" s="12"/>
      <c r="J859" s="290"/>
      <c r="K859" s="290"/>
      <c r="L859" s="290"/>
      <c r="M859" s="290"/>
      <c r="N859" s="290"/>
      <c r="O859" s="291"/>
      <c r="P859" s="35"/>
      <c r="Q859" s="35"/>
      <c r="R859" s="292"/>
      <c r="S859" s="292"/>
      <c r="T859" s="292"/>
      <c r="U859" s="292"/>
      <c r="V859" s="12"/>
      <c r="Y859" s="293"/>
      <c r="Z859" s="293"/>
      <c r="AA859" s="293"/>
      <c r="AB859" s="294"/>
      <c r="AC859" s="294"/>
      <c r="AD859" s="294"/>
      <c r="AE859" s="294"/>
      <c r="AF859" s="294"/>
      <c r="AG859" s="294"/>
      <c r="AH859" s="294"/>
      <c r="AM859" s="6"/>
      <c r="AN859" s="6"/>
      <c r="AO859" s="295"/>
      <c r="AP859" s="6"/>
      <c r="AQ859" s="6"/>
      <c r="AR859" s="12"/>
      <c r="AT859" s="296"/>
      <c r="AU859" s="296"/>
      <c r="AV859" s="296"/>
      <c r="AW859" s="296"/>
      <c r="AX859" s="296"/>
      <c r="AY859" s="296"/>
      <c r="AZ859" s="296"/>
      <c r="BA859" s="296"/>
      <c r="BB859" s="296"/>
      <c r="BC859" s="296"/>
      <c r="BD859" s="296"/>
      <c r="BE859" s="296"/>
      <c r="BF859" s="296"/>
      <c r="BG859" s="14"/>
      <c r="BH859" s="14"/>
    </row>
    <row r="860" spans="1:77" s="49" customFormat="1" ht="16" x14ac:dyDescent="0.2">
      <c r="A860" s="12"/>
      <c r="B860" s="12"/>
      <c r="F860" s="12"/>
      <c r="J860" s="290"/>
      <c r="K860" s="290"/>
      <c r="L860" s="290"/>
      <c r="M860" s="290"/>
      <c r="N860" s="290"/>
      <c r="O860" s="291"/>
      <c r="P860" s="35"/>
      <c r="Q860" s="35"/>
      <c r="R860" s="292"/>
      <c r="S860" s="292"/>
      <c r="T860" s="292"/>
      <c r="U860" s="292"/>
      <c r="V860" s="12"/>
      <c r="Y860" s="293"/>
      <c r="Z860" s="293"/>
      <c r="AA860" s="293"/>
      <c r="AB860" s="294"/>
      <c r="AC860" s="294"/>
      <c r="AD860" s="294"/>
      <c r="AE860" s="294"/>
      <c r="AF860" s="294"/>
      <c r="AG860" s="294"/>
      <c r="AH860" s="294"/>
      <c r="AM860" s="6"/>
      <c r="AN860" s="6"/>
      <c r="AO860" s="295"/>
      <c r="AP860" s="6"/>
      <c r="AQ860" s="6"/>
      <c r="AR860" s="12"/>
      <c r="AT860" s="296"/>
      <c r="AU860" s="296"/>
      <c r="AV860" s="296"/>
      <c r="AW860" s="296"/>
      <c r="AX860" s="296"/>
      <c r="AY860" s="296"/>
      <c r="AZ860" s="296"/>
      <c r="BA860" s="296"/>
      <c r="BB860" s="296"/>
      <c r="BC860" s="296"/>
      <c r="BD860" s="296"/>
      <c r="BE860" s="296"/>
      <c r="BF860" s="296"/>
      <c r="BG860" s="14"/>
      <c r="BH860" s="14"/>
      <c r="BL860" s="12"/>
      <c r="BO860" s="324"/>
      <c r="BP860" s="324"/>
      <c r="BQ860" s="324"/>
      <c r="BR860" s="325"/>
      <c r="BS860" s="325"/>
      <c r="BT860" s="325"/>
      <c r="BU860" s="325"/>
      <c r="BV860" s="325"/>
      <c r="BW860" s="325"/>
      <c r="BX860" s="325"/>
      <c r="BY860" s="325"/>
    </row>
    <row r="861" spans="1:77" s="49" customFormat="1" ht="16" x14ac:dyDescent="0.2">
      <c r="A861" s="12"/>
      <c r="B861" s="12"/>
      <c r="F861" s="12"/>
      <c r="J861" s="290"/>
      <c r="K861" s="290"/>
      <c r="L861" s="290"/>
      <c r="M861" s="290"/>
      <c r="N861" s="290"/>
      <c r="O861" s="291"/>
      <c r="P861" s="35"/>
      <c r="Q861" s="35"/>
      <c r="R861" s="292"/>
      <c r="S861" s="292"/>
      <c r="T861" s="292"/>
      <c r="U861" s="292"/>
      <c r="V861" s="12"/>
      <c r="Y861" s="293"/>
      <c r="Z861" s="293"/>
      <c r="AA861" s="293"/>
      <c r="AB861" s="294"/>
      <c r="AC861" s="294"/>
      <c r="AD861" s="294"/>
      <c r="AE861" s="294"/>
      <c r="AF861" s="294"/>
      <c r="AG861" s="294"/>
      <c r="AH861" s="294"/>
      <c r="AM861" s="6"/>
      <c r="AN861" s="6"/>
      <c r="AO861" s="295"/>
      <c r="AP861" s="6"/>
      <c r="AQ861" s="6"/>
      <c r="AR861" s="12"/>
      <c r="AT861" s="296"/>
      <c r="AU861" s="296"/>
      <c r="AV861" s="296"/>
      <c r="AW861" s="296"/>
      <c r="AX861" s="296"/>
      <c r="AY861" s="296"/>
      <c r="AZ861" s="296"/>
      <c r="BA861" s="296"/>
      <c r="BB861" s="296"/>
      <c r="BC861" s="296"/>
      <c r="BD861" s="296"/>
      <c r="BE861" s="296"/>
      <c r="BF861" s="296"/>
      <c r="BG861" s="14"/>
      <c r="BH861" s="14"/>
    </row>
    <row r="862" spans="1:77" s="49" customFormat="1" ht="16" x14ac:dyDescent="0.2">
      <c r="A862" s="12"/>
      <c r="B862" s="12"/>
      <c r="F862" s="12"/>
      <c r="J862" s="290"/>
      <c r="K862" s="290"/>
      <c r="L862" s="290"/>
      <c r="M862" s="290"/>
      <c r="N862" s="290"/>
      <c r="O862" s="291"/>
      <c r="P862" s="35"/>
      <c r="Q862" s="35"/>
      <c r="R862" s="292"/>
      <c r="S862" s="292"/>
      <c r="T862" s="292"/>
      <c r="U862" s="292"/>
      <c r="V862" s="12"/>
      <c r="Y862" s="293"/>
      <c r="Z862" s="293"/>
      <c r="AA862" s="293"/>
      <c r="AB862" s="294"/>
      <c r="AC862" s="294"/>
      <c r="AD862" s="294"/>
      <c r="AE862" s="294"/>
      <c r="AF862" s="294"/>
      <c r="AG862" s="294"/>
      <c r="AH862" s="294"/>
      <c r="AM862" s="6"/>
      <c r="AN862" s="6"/>
      <c r="AO862" s="295"/>
      <c r="AP862" s="6"/>
      <c r="AQ862" s="6"/>
      <c r="AR862" s="12"/>
      <c r="AT862" s="296"/>
      <c r="AU862" s="296"/>
      <c r="AV862" s="296"/>
      <c r="AW862" s="296"/>
      <c r="AX862" s="296"/>
      <c r="AY862" s="296"/>
      <c r="AZ862" s="296"/>
      <c r="BA862" s="296"/>
      <c r="BB862" s="296"/>
      <c r="BC862" s="296"/>
      <c r="BD862" s="296"/>
      <c r="BE862" s="296"/>
      <c r="BF862" s="296"/>
      <c r="BG862" s="14"/>
      <c r="BH862" s="14"/>
      <c r="BL862" s="12"/>
      <c r="BO862" s="324"/>
      <c r="BP862" s="324"/>
      <c r="BQ862" s="324"/>
      <c r="BR862" s="325"/>
      <c r="BS862" s="325"/>
      <c r="BT862" s="325"/>
      <c r="BU862" s="325"/>
      <c r="BV862" s="325"/>
      <c r="BW862" s="325"/>
      <c r="BX862" s="325"/>
      <c r="BY862" s="325"/>
    </row>
    <row r="863" spans="1:77" s="49" customFormat="1" ht="16" x14ac:dyDescent="0.2">
      <c r="A863" s="12"/>
      <c r="B863" s="12"/>
      <c r="F863" s="12"/>
      <c r="J863" s="290"/>
      <c r="K863" s="290"/>
      <c r="L863" s="290"/>
      <c r="M863" s="290"/>
      <c r="N863" s="290"/>
      <c r="O863" s="291"/>
      <c r="P863" s="35"/>
      <c r="Q863" s="35"/>
      <c r="R863" s="292"/>
      <c r="S863" s="292"/>
      <c r="T863" s="292"/>
      <c r="U863" s="292"/>
      <c r="V863" s="12"/>
      <c r="Y863" s="293"/>
      <c r="Z863" s="293"/>
      <c r="AA863" s="293"/>
      <c r="AB863" s="294"/>
      <c r="AC863" s="294"/>
      <c r="AD863" s="294"/>
      <c r="AE863" s="294"/>
      <c r="AF863" s="294"/>
      <c r="AG863" s="294"/>
      <c r="AH863" s="294"/>
      <c r="AM863" s="6"/>
      <c r="AN863" s="6"/>
      <c r="AO863" s="295"/>
      <c r="AP863" s="6"/>
      <c r="AQ863" s="6"/>
      <c r="AR863" s="12"/>
      <c r="AT863" s="296"/>
      <c r="AU863" s="296"/>
      <c r="AV863" s="296"/>
      <c r="AW863" s="296"/>
      <c r="AX863" s="296"/>
      <c r="AY863" s="296"/>
      <c r="AZ863" s="296"/>
      <c r="BA863" s="296"/>
      <c r="BB863" s="296"/>
      <c r="BC863" s="296"/>
      <c r="BD863" s="296"/>
      <c r="BE863" s="296"/>
      <c r="BF863" s="296"/>
      <c r="BG863" s="14"/>
      <c r="BH863" s="14"/>
    </row>
    <row r="864" spans="1:77" s="49" customFormat="1" ht="16" x14ac:dyDescent="0.2">
      <c r="A864" s="12"/>
      <c r="B864" s="12"/>
      <c r="F864" s="12"/>
      <c r="J864" s="290"/>
      <c r="K864" s="290"/>
      <c r="L864" s="290"/>
      <c r="M864" s="290"/>
      <c r="N864" s="290"/>
      <c r="O864" s="291"/>
      <c r="P864" s="35"/>
      <c r="Q864" s="35"/>
      <c r="R864" s="292"/>
      <c r="S864" s="292"/>
      <c r="T864" s="292"/>
      <c r="U864" s="292"/>
      <c r="V864" s="12"/>
      <c r="Y864" s="293"/>
      <c r="Z864" s="293"/>
      <c r="AA864" s="293"/>
      <c r="AB864" s="294"/>
      <c r="AC864" s="294"/>
      <c r="AD864" s="294"/>
      <c r="AE864" s="294"/>
      <c r="AF864" s="294"/>
      <c r="AG864" s="294"/>
      <c r="AH864" s="294"/>
      <c r="AM864" s="6"/>
      <c r="AN864" s="6"/>
      <c r="AO864" s="295"/>
      <c r="AP864" s="6"/>
      <c r="AQ864" s="6"/>
      <c r="AR864" s="12"/>
      <c r="AT864" s="296"/>
      <c r="AU864" s="296"/>
      <c r="AV864" s="296"/>
      <c r="AW864" s="296"/>
      <c r="AX864" s="296"/>
      <c r="AY864" s="296"/>
      <c r="AZ864" s="296"/>
      <c r="BA864" s="296"/>
      <c r="BB864" s="296"/>
      <c r="BC864" s="296"/>
      <c r="BD864" s="296"/>
      <c r="BE864" s="296"/>
      <c r="BF864" s="296"/>
      <c r="BG864" s="14"/>
      <c r="BH864" s="14"/>
      <c r="BL864" s="12"/>
      <c r="BO864" s="324"/>
      <c r="BP864" s="324"/>
      <c r="BQ864" s="324"/>
      <c r="BR864" s="325"/>
      <c r="BS864" s="325"/>
      <c r="BT864" s="325"/>
      <c r="BU864" s="325"/>
      <c r="BV864" s="325"/>
      <c r="BW864" s="325"/>
      <c r="BX864" s="325"/>
      <c r="BY864" s="325"/>
    </row>
    <row r="865" spans="1:77" s="49" customFormat="1" ht="16" x14ac:dyDescent="0.2">
      <c r="A865" s="12"/>
      <c r="B865" s="12"/>
      <c r="F865" s="12"/>
      <c r="J865" s="290"/>
      <c r="K865" s="290"/>
      <c r="L865" s="290"/>
      <c r="M865" s="290"/>
      <c r="N865" s="290"/>
      <c r="O865" s="291"/>
      <c r="P865" s="35"/>
      <c r="Q865" s="35"/>
      <c r="R865" s="292"/>
      <c r="S865" s="292"/>
      <c r="T865" s="292"/>
      <c r="U865" s="292"/>
      <c r="V865" s="12"/>
      <c r="Y865" s="293"/>
      <c r="Z865" s="293"/>
      <c r="AA865" s="293"/>
      <c r="AB865" s="294"/>
      <c r="AC865" s="294"/>
      <c r="AD865" s="294"/>
      <c r="AE865" s="294"/>
      <c r="AF865" s="294"/>
      <c r="AG865" s="294"/>
      <c r="AH865" s="294"/>
      <c r="AM865" s="6"/>
      <c r="AN865" s="6"/>
      <c r="AO865" s="295"/>
      <c r="AP865" s="6"/>
      <c r="AQ865" s="6"/>
      <c r="AR865" s="12"/>
      <c r="AT865" s="296"/>
      <c r="AU865" s="296"/>
      <c r="AV865" s="296"/>
      <c r="AW865" s="296"/>
      <c r="AX865" s="296"/>
      <c r="AY865" s="296"/>
      <c r="AZ865" s="296"/>
      <c r="BA865" s="296"/>
      <c r="BB865" s="296"/>
      <c r="BC865" s="296"/>
      <c r="BD865" s="296"/>
      <c r="BE865" s="296"/>
      <c r="BF865" s="296"/>
      <c r="BG865" s="14"/>
      <c r="BH865" s="14"/>
    </row>
    <row r="866" spans="1:77" s="49" customFormat="1" ht="16" x14ac:dyDescent="0.2">
      <c r="A866" s="12"/>
      <c r="B866" s="12"/>
      <c r="F866" s="12"/>
      <c r="J866" s="290"/>
      <c r="K866" s="290"/>
      <c r="L866" s="290"/>
      <c r="M866" s="290"/>
      <c r="N866" s="290"/>
      <c r="O866" s="291"/>
      <c r="P866" s="35"/>
      <c r="Q866" s="35"/>
      <c r="R866" s="292"/>
      <c r="S866" s="292"/>
      <c r="T866" s="292"/>
      <c r="U866" s="292"/>
      <c r="V866" s="12"/>
      <c r="Y866" s="293"/>
      <c r="Z866" s="293"/>
      <c r="AA866" s="293"/>
      <c r="AB866" s="294"/>
      <c r="AC866" s="294"/>
      <c r="AD866" s="294"/>
      <c r="AE866" s="294"/>
      <c r="AF866" s="294"/>
      <c r="AG866" s="294"/>
      <c r="AH866" s="294"/>
      <c r="AM866" s="6"/>
      <c r="AN866" s="6"/>
      <c r="AO866" s="295"/>
      <c r="AP866" s="6"/>
      <c r="AQ866" s="6"/>
      <c r="AR866" s="12"/>
      <c r="AT866" s="296"/>
      <c r="AU866" s="296"/>
      <c r="AV866" s="296"/>
      <c r="AW866" s="296"/>
      <c r="AX866" s="296"/>
      <c r="AY866" s="296"/>
      <c r="AZ866" s="296"/>
      <c r="BA866" s="296"/>
      <c r="BB866" s="296"/>
      <c r="BC866" s="296"/>
      <c r="BD866" s="296"/>
      <c r="BE866" s="296"/>
      <c r="BF866" s="296"/>
      <c r="BG866" s="14"/>
      <c r="BH866" s="14"/>
      <c r="BL866" s="12"/>
      <c r="BO866" s="324"/>
      <c r="BP866" s="324"/>
      <c r="BQ866" s="324"/>
      <c r="BR866" s="325"/>
      <c r="BS866" s="325"/>
      <c r="BT866" s="325"/>
      <c r="BU866" s="325"/>
      <c r="BV866" s="325"/>
      <c r="BW866" s="325"/>
      <c r="BX866" s="325"/>
      <c r="BY866" s="325"/>
    </row>
    <row r="867" spans="1:77" s="49" customFormat="1" ht="16" x14ac:dyDescent="0.2">
      <c r="A867" s="12"/>
      <c r="B867" s="12"/>
      <c r="F867" s="12"/>
      <c r="J867" s="290"/>
      <c r="K867" s="290"/>
      <c r="L867" s="290"/>
      <c r="M867" s="290"/>
      <c r="N867" s="290"/>
      <c r="O867" s="291"/>
      <c r="P867" s="35"/>
      <c r="Q867" s="35"/>
      <c r="R867" s="292"/>
      <c r="S867" s="292"/>
      <c r="T867" s="292"/>
      <c r="U867" s="292"/>
      <c r="V867" s="12"/>
      <c r="Y867" s="293"/>
      <c r="Z867" s="293"/>
      <c r="AA867" s="293"/>
      <c r="AB867" s="294"/>
      <c r="AC867" s="294"/>
      <c r="AD867" s="294"/>
      <c r="AE867" s="294"/>
      <c r="AF867" s="294"/>
      <c r="AG867" s="294"/>
      <c r="AH867" s="294"/>
      <c r="AM867" s="6"/>
      <c r="AN867" s="6"/>
      <c r="AO867" s="295"/>
      <c r="AP867" s="6"/>
      <c r="AQ867" s="6"/>
      <c r="AR867" s="12"/>
      <c r="AT867" s="296"/>
      <c r="AU867" s="296"/>
      <c r="AV867" s="296"/>
      <c r="AW867" s="296"/>
      <c r="AX867" s="296"/>
      <c r="AY867" s="296"/>
      <c r="AZ867" s="296"/>
      <c r="BA867" s="296"/>
      <c r="BB867" s="296"/>
      <c r="BC867" s="296"/>
      <c r="BD867" s="296"/>
      <c r="BE867" s="296"/>
      <c r="BF867" s="296"/>
      <c r="BG867" s="14"/>
      <c r="BH867" s="14"/>
    </row>
    <row r="868" spans="1:77" s="49" customFormat="1" ht="16" x14ac:dyDescent="0.2">
      <c r="A868" s="12"/>
      <c r="B868" s="12"/>
      <c r="F868" s="12"/>
      <c r="J868" s="290"/>
      <c r="K868" s="290"/>
      <c r="L868" s="290"/>
      <c r="M868" s="290"/>
      <c r="N868" s="290"/>
      <c r="O868" s="291"/>
      <c r="P868" s="35"/>
      <c r="Q868" s="35"/>
      <c r="R868" s="292"/>
      <c r="S868" s="292"/>
      <c r="T868" s="292"/>
      <c r="U868" s="292"/>
      <c r="V868" s="12"/>
      <c r="Y868" s="293"/>
      <c r="Z868" s="293"/>
      <c r="AA868" s="293"/>
      <c r="AB868" s="294"/>
      <c r="AC868" s="294"/>
      <c r="AD868" s="294"/>
      <c r="AE868" s="294"/>
      <c r="AF868" s="294"/>
      <c r="AG868" s="294"/>
      <c r="AH868" s="294"/>
      <c r="AM868" s="6"/>
      <c r="AN868" s="6"/>
      <c r="AO868" s="295"/>
      <c r="AP868" s="6"/>
      <c r="AQ868" s="6"/>
      <c r="AR868" s="12"/>
      <c r="AT868" s="296"/>
      <c r="AU868" s="296"/>
      <c r="AV868" s="296"/>
      <c r="AW868" s="296"/>
      <c r="AX868" s="296"/>
      <c r="AY868" s="296"/>
      <c r="AZ868" s="296"/>
      <c r="BA868" s="296"/>
      <c r="BB868" s="296"/>
      <c r="BC868" s="296"/>
      <c r="BD868" s="296"/>
      <c r="BE868" s="296"/>
      <c r="BF868" s="296"/>
      <c r="BG868" s="14"/>
      <c r="BH868" s="14"/>
      <c r="BL868" s="12"/>
      <c r="BO868" s="324"/>
      <c r="BP868" s="324"/>
      <c r="BQ868" s="324"/>
      <c r="BR868" s="325"/>
      <c r="BS868" s="325"/>
      <c r="BT868" s="325"/>
      <c r="BU868" s="325"/>
      <c r="BV868" s="325"/>
      <c r="BW868" s="325"/>
      <c r="BX868" s="325"/>
      <c r="BY868" s="325"/>
    </row>
    <row r="869" spans="1:77" s="49" customFormat="1" ht="16" x14ac:dyDescent="0.2">
      <c r="A869" s="12"/>
      <c r="B869" s="12"/>
      <c r="F869" s="12"/>
      <c r="J869" s="290"/>
      <c r="K869" s="290"/>
      <c r="L869" s="290"/>
      <c r="M869" s="290"/>
      <c r="N869" s="290"/>
      <c r="O869" s="291"/>
      <c r="P869" s="35"/>
      <c r="Q869" s="35"/>
      <c r="R869" s="292"/>
      <c r="S869" s="292"/>
      <c r="T869" s="292"/>
      <c r="U869" s="292"/>
      <c r="V869" s="12"/>
      <c r="Y869" s="293"/>
      <c r="Z869" s="293"/>
      <c r="AA869" s="293"/>
      <c r="AB869" s="294"/>
      <c r="AC869" s="294"/>
      <c r="AD869" s="294"/>
      <c r="AE869" s="294"/>
      <c r="AF869" s="294"/>
      <c r="AG869" s="294"/>
      <c r="AH869" s="294"/>
      <c r="AM869" s="6"/>
      <c r="AN869" s="6"/>
      <c r="AO869" s="295"/>
      <c r="AP869" s="6"/>
      <c r="AQ869" s="6"/>
      <c r="AR869" s="12"/>
      <c r="AT869" s="296"/>
      <c r="AU869" s="296"/>
      <c r="AV869" s="296"/>
      <c r="AW869" s="296"/>
      <c r="AX869" s="296"/>
      <c r="AY869" s="296"/>
      <c r="AZ869" s="296"/>
      <c r="BA869" s="296"/>
      <c r="BB869" s="296"/>
      <c r="BC869" s="296"/>
      <c r="BD869" s="296"/>
      <c r="BE869" s="296"/>
      <c r="BF869" s="296"/>
      <c r="BG869" s="14"/>
      <c r="BH869" s="14"/>
    </row>
    <row r="870" spans="1:77" s="49" customFormat="1" ht="16" x14ac:dyDescent="0.2">
      <c r="A870" s="12"/>
      <c r="B870" s="12"/>
      <c r="F870" s="12"/>
      <c r="J870" s="290"/>
      <c r="K870" s="290"/>
      <c r="L870" s="290"/>
      <c r="M870" s="290"/>
      <c r="N870" s="290"/>
      <c r="O870" s="291"/>
      <c r="P870" s="35"/>
      <c r="Q870" s="35"/>
      <c r="R870" s="292"/>
      <c r="S870" s="292"/>
      <c r="T870" s="292"/>
      <c r="U870" s="292"/>
      <c r="V870" s="12"/>
      <c r="Y870" s="293"/>
      <c r="Z870" s="293"/>
      <c r="AA870" s="293"/>
      <c r="AB870" s="294"/>
      <c r="AC870" s="294"/>
      <c r="AD870" s="294"/>
      <c r="AE870" s="294"/>
      <c r="AF870" s="294"/>
      <c r="AG870" s="294"/>
      <c r="AH870" s="294"/>
      <c r="AM870" s="6"/>
      <c r="AN870" s="6"/>
      <c r="AO870" s="295"/>
      <c r="AP870" s="6"/>
      <c r="AQ870" s="6"/>
      <c r="AR870" s="12"/>
      <c r="AT870" s="296"/>
      <c r="AU870" s="296"/>
      <c r="AV870" s="296"/>
      <c r="AW870" s="296"/>
      <c r="AX870" s="296"/>
      <c r="AY870" s="296"/>
      <c r="AZ870" s="296"/>
      <c r="BA870" s="296"/>
      <c r="BB870" s="296"/>
      <c r="BC870" s="296"/>
      <c r="BD870" s="296"/>
      <c r="BE870" s="296"/>
      <c r="BF870" s="296"/>
      <c r="BG870" s="14"/>
      <c r="BH870" s="14"/>
      <c r="BL870" s="12"/>
      <c r="BO870" s="324"/>
      <c r="BP870" s="324"/>
      <c r="BQ870" s="324"/>
      <c r="BR870" s="325"/>
      <c r="BS870" s="325"/>
      <c r="BT870" s="325"/>
      <c r="BU870" s="325"/>
      <c r="BV870" s="325"/>
      <c r="BW870" s="325"/>
      <c r="BX870" s="325"/>
      <c r="BY870" s="325"/>
    </row>
    <row r="871" spans="1:77" s="49" customFormat="1" ht="16" x14ac:dyDescent="0.2">
      <c r="A871" s="12"/>
      <c r="B871" s="12"/>
      <c r="F871" s="12"/>
      <c r="J871" s="290"/>
      <c r="K871" s="290"/>
      <c r="L871" s="290"/>
      <c r="M871" s="290"/>
      <c r="N871" s="290"/>
      <c r="O871" s="291"/>
      <c r="P871" s="35"/>
      <c r="Q871" s="35"/>
      <c r="R871" s="292"/>
      <c r="S871" s="292"/>
      <c r="T871" s="292"/>
      <c r="U871" s="292"/>
      <c r="V871" s="12"/>
      <c r="Y871" s="293"/>
      <c r="Z871" s="293"/>
      <c r="AA871" s="293"/>
      <c r="AB871" s="294"/>
      <c r="AC871" s="294"/>
      <c r="AD871" s="294"/>
      <c r="AE871" s="294"/>
      <c r="AF871" s="294"/>
      <c r="AG871" s="294"/>
      <c r="AH871" s="294"/>
      <c r="AM871" s="6"/>
      <c r="AN871" s="6"/>
      <c r="AO871" s="295"/>
      <c r="AP871" s="6"/>
      <c r="AQ871" s="6"/>
      <c r="AR871" s="12"/>
      <c r="AT871" s="296"/>
      <c r="AU871" s="296"/>
      <c r="AV871" s="296"/>
      <c r="AW871" s="296"/>
      <c r="AX871" s="296"/>
      <c r="AY871" s="296"/>
      <c r="AZ871" s="296"/>
      <c r="BA871" s="296"/>
      <c r="BB871" s="296"/>
      <c r="BC871" s="296"/>
      <c r="BD871" s="296"/>
      <c r="BE871" s="296"/>
      <c r="BF871" s="296"/>
      <c r="BG871" s="14"/>
      <c r="BH871" s="14"/>
    </row>
    <row r="872" spans="1:77" s="49" customFormat="1" ht="16" x14ac:dyDescent="0.2">
      <c r="A872" s="12"/>
      <c r="B872" s="12"/>
      <c r="F872" s="12"/>
      <c r="J872" s="290"/>
      <c r="K872" s="290"/>
      <c r="L872" s="290"/>
      <c r="M872" s="290"/>
      <c r="N872" s="290"/>
      <c r="O872" s="291"/>
      <c r="P872" s="35"/>
      <c r="Q872" s="35"/>
      <c r="R872" s="292"/>
      <c r="S872" s="292"/>
      <c r="T872" s="292"/>
      <c r="U872" s="292"/>
      <c r="V872" s="12"/>
      <c r="Y872" s="293"/>
      <c r="Z872" s="293"/>
      <c r="AA872" s="293"/>
      <c r="AB872" s="294"/>
      <c r="AC872" s="294"/>
      <c r="AD872" s="294"/>
      <c r="AE872" s="294"/>
      <c r="AF872" s="294"/>
      <c r="AG872" s="294"/>
      <c r="AH872" s="294"/>
      <c r="AM872" s="6"/>
      <c r="AN872" s="6"/>
      <c r="AO872" s="295"/>
      <c r="AP872" s="6"/>
      <c r="AQ872" s="6"/>
      <c r="AR872" s="12"/>
      <c r="AT872" s="296"/>
      <c r="AU872" s="296"/>
      <c r="AV872" s="296"/>
      <c r="AW872" s="296"/>
      <c r="AX872" s="296"/>
      <c r="AY872" s="296"/>
      <c r="AZ872" s="296"/>
      <c r="BA872" s="296"/>
      <c r="BB872" s="296"/>
      <c r="BC872" s="296"/>
      <c r="BD872" s="296"/>
      <c r="BE872" s="296"/>
      <c r="BF872" s="296"/>
      <c r="BG872" s="14"/>
      <c r="BH872" s="14"/>
      <c r="BL872" s="12"/>
      <c r="BO872" s="324"/>
      <c r="BP872" s="324"/>
      <c r="BQ872" s="324"/>
      <c r="BR872" s="325"/>
      <c r="BS872" s="325"/>
      <c r="BT872" s="325"/>
      <c r="BU872" s="325"/>
      <c r="BV872" s="325"/>
      <c r="BW872" s="325"/>
      <c r="BX872" s="325"/>
      <c r="BY872" s="325"/>
    </row>
    <row r="873" spans="1:77" s="49" customFormat="1" ht="16" x14ac:dyDescent="0.2">
      <c r="A873" s="12"/>
      <c r="B873" s="12"/>
      <c r="F873" s="12"/>
      <c r="J873" s="290"/>
      <c r="K873" s="290"/>
      <c r="L873" s="290"/>
      <c r="M873" s="290"/>
      <c r="N873" s="290"/>
      <c r="O873" s="291"/>
      <c r="P873" s="35"/>
      <c r="Q873" s="35"/>
      <c r="R873" s="292"/>
      <c r="S873" s="292"/>
      <c r="T873" s="292"/>
      <c r="U873" s="292"/>
      <c r="V873" s="12"/>
      <c r="Y873" s="293"/>
      <c r="Z873" s="293"/>
      <c r="AA873" s="293"/>
      <c r="AB873" s="294"/>
      <c r="AC873" s="294"/>
      <c r="AD873" s="294"/>
      <c r="AE873" s="294"/>
      <c r="AF873" s="294"/>
      <c r="AG873" s="294"/>
      <c r="AH873" s="294"/>
      <c r="AM873" s="6"/>
      <c r="AN873" s="6"/>
      <c r="AO873" s="295"/>
      <c r="AP873" s="6"/>
      <c r="AQ873" s="6"/>
      <c r="AR873" s="12"/>
      <c r="AT873" s="296"/>
      <c r="AU873" s="296"/>
      <c r="AV873" s="296"/>
      <c r="AW873" s="296"/>
      <c r="AX873" s="296"/>
      <c r="AY873" s="296"/>
      <c r="AZ873" s="296"/>
      <c r="BA873" s="296"/>
      <c r="BB873" s="296"/>
      <c r="BC873" s="296"/>
      <c r="BD873" s="296"/>
      <c r="BE873" s="296"/>
      <c r="BF873" s="296"/>
      <c r="BG873" s="14"/>
      <c r="BH873" s="14"/>
    </row>
    <row r="874" spans="1:77" s="49" customFormat="1" ht="16" x14ac:dyDescent="0.2">
      <c r="A874" s="12"/>
      <c r="B874" s="12"/>
      <c r="F874" s="12"/>
      <c r="J874" s="290"/>
      <c r="K874" s="290"/>
      <c r="L874" s="290"/>
      <c r="M874" s="290"/>
      <c r="N874" s="290"/>
      <c r="O874" s="291"/>
      <c r="P874" s="35"/>
      <c r="Q874" s="35"/>
      <c r="R874" s="292"/>
      <c r="S874" s="292"/>
      <c r="T874" s="292"/>
      <c r="U874" s="292"/>
      <c r="V874" s="12"/>
      <c r="Y874" s="293"/>
      <c r="Z874" s="293"/>
      <c r="AA874" s="293"/>
      <c r="AB874" s="294"/>
      <c r="AC874" s="294"/>
      <c r="AD874" s="294"/>
      <c r="AE874" s="294"/>
      <c r="AF874" s="294"/>
      <c r="AG874" s="294"/>
      <c r="AH874" s="294"/>
      <c r="AM874" s="6"/>
      <c r="AN874" s="6"/>
      <c r="AO874" s="295"/>
      <c r="AP874" s="6"/>
      <c r="AQ874" s="6"/>
      <c r="AR874" s="12"/>
      <c r="AT874" s="296"/>
      <c r="AU874" s="296"/>
      <c r="AV874" s="296"/>
      <c r="AW874" s="296"/>
      <c r="AX874" s="296"/>
      <c r="AY874" s="296"/>
      <c r="AZ874" s="296"/>
      <c r="BA874" s="296"/>
      <c r="BB874" s="296"/>
      <c r="BC874" s="296"/>
      <c r="BD874" s="296"/>
      <c r="BE874" s="296"/>
      <c r="BF874" s="296"/>
      <c r="BG874" s="14"/>
      <c r="BH874" s="14"/>
      <c r="BL874" s="12"/>
      <c r="BO874" s="324"/>
      <c r="BP874" s="324"/>
      <c r="BQ874" s="324"/>
      <c r="BR874" s="325"/>
      <c r="BS874" s="325"/>
      <c r="BT874" s="325"/>
      <c r="BU874" s="325"/>
      <c r="BV874" s="325"/>
      <c r="BW874" s="325"/>
      <c r="BX874" s="325"/>
      <c r="BY874" s="325"/>
    </row>
    <row r="875" spans="1:77" s="49" customFormat="1" ht="16" x14ac:dyDescent="0.2">
      <c r="A875" s="12"/>
      <c r="B875" s="12"/>
      <c r="F875" s="12"/>
      <c r="J875" s="290"/>
      <c r="K875" s="290"/>
      <c r="L875" s="290"/>
      <c r="M875" s="290"/>
      <c r="N875" s="290"/>
      <c r="O875" s="291"/>
      <c r="P875" s="35"/>
      <c r="Q875" s="35"/>
      <c r="R875" s="292"/>
      <c r="S875" s="292"/>
      <c r="T875" s="292"/>
      <c r="U875" s="292"/>
      <c r="V875" s="12"/>
      <c r="Y875" s="293"/>
      <c r="Z875" s="293"/>
      <c r="AA875" s="293"/>
      <c r="AB875" s="294"/>
      <c r="AC875" s="294"/>
      <c r="AD875" s="294"/>
      <c r="AE875" s="294"/>
      <c r="AF875" s="294"/>
      <c r="AG875" s="294"/>
      <c r="AH875" s="294"/>
      <c r="AM875" s="6"/>
      <c r="AN875" s="6"/>
      <c r="AO875" s="295"/>
      <c r="AP875" s="6"/>
      <c r="AQ875" s="6"/>
      <c r="AR875" s="12"/>
      <c r="AT875" s="296"/>
      <c r="AU875" s="296"/>
      <c r="AV875" s="296"/>
      <c r="AW875" s="296"/>
      <c r="AX875" s="296"/>
      <c r="AY875" s="296"/>
      <c r="AZ875" s="296"/>
      <c r="BA875" s="296"/>
      <c r="BB875" s="296"/>
      <c r="BC875" s="296"/>
      <c r="BD875" s="296"/>
      <c r="BE875" s="296"/>
      <c r="BF875" s="296"/>
      <c r="BG875" s="14"/>
      <c r="BH875" s="14"/>
    </row>
    <row r="876" spans="1:77" s="49" customFormat="1" ht="16" x14ac:dyDescent="0.2">
      <c r="A876" s="12"/>
      <c r="B876" s="12"/>
      <c r="F876" s="12"/>
      <c r="J876" s="290"/>
      <c r="K876" s="290"/>
      <c r="L876" s="290"/>
      <c r="M876" s="290"/>
      <c r="N876" s="290"/>
      <c r="O876" s="291"/>
      <c r="P876" s="35"/>
      <c r="Q876" s="35"/>
      <c r="R876" s="292"/>
      <c r="S876" s="292"/>
      <c r="T876" s="292"/>
      <c r="U876" s="292"/>
      <c r="V876" s="12"/>
      <c r="Y876" s="293"/>
      <c r="Z876" s="293"/>
      <c r="AA876" s="293"/>
      <c r="AB876" s="294"/>
      <c r="AC876" s="294"/>
      <c r="AD876" s="294"/>
      <c r="AE876" s="294"/>
      <c r="AF876" s="294"/>
      <c r="AG876" s="294"/>
      <c r="AH876" s="294"/>
      <c r="AM876" s="6"/>
      <c r="AN876" s="6"/>
      <c r="AO876" s="295"/>
      <c r="AP876" s="6"/>
      <c r="AQ876" s="6"/>
      <c r="AR876" s="12"/>
      <c r="AT876" s="296"/>
      <c r="AU876" s="296"/>
      <c r="AV876" s="296"/>
      <c r="AW876" s="296"/>
      <c r="AX876" s="296"/>
      <c r="AY876" s="296"/>
      <c r="AZ876" s="296"/>
      <c r="BA876" s="296"/>
      <c r="BB876" s="296"/>
      <c r="BC876" s="296"/>
      <c r="BD876" s="296"/>
      <c r="BE876" s="296"/>
      <c r="BF876" s="296"/>
      <c r="BG876" s="14"/>
      <c r="BH876" s="14"/>
      <c r="BL876" s="12"/>
      <c r="BO876" s="324"/>
      <c r="BP876" s="324"/>
      <c r="BQ876" s="324"/>
      <c r="BR876" s="325"/>
      <c r="BS876" s="325"/>
      <c r="BT876" s="325"/>
      <c r="BU876" s="325"/>
      <c r="BV876" s="325"/>
      <c r="BW876" s="325"/>
      <c r="BX876" s="325"/>
      <c r="BY876" s="325"/>
    </row>
    <row r="877" spans="1:77" s="49" customFormat="1" ht="16" x14ac:dyDescent="0.2">
      <c r="A877" s="12"/>
      <c r="B877" s="12"/>
      <c r="F877" s="12"/>
      <c r="J877" s="290"/>
      <c r="K877" s="290"/>
      <c r="L877" s="290"/>
      <c r="M877" s="290"/>
      <c r="N877" s="290"/>
      <c r="O877" s="291"/>
      <c r="P877" s="35"/>
      <c r="Q877" s="35"/>
      <c r="R877" s="292"/>
      <c r="S877" s="292"/>
      <c r="T877" s="292"/>
      <c r="U877" s="292"/>
      <c r="V877" s="12"/>
      <c r="Y877" s="293"/>
      <c r="Z877" s="293"/>
      <c r="AA877" s="293"/>
      <c r="AB877" s="294"/>
      <c r="AC877" s="294"/>
      <c r="AD877" s="294"/>
      <c r="AE877" s="294"/>
      <c r="AF877" s="294"/>
      <c r="AG877" s="294"/>
      <c r="AH877" s="294"/>
      <c r="AM877" s="6"/>
      <c r="AN877" s="6"/>
      <c r="AO877" s="295"/>
      <c r="AP877" s="6"/>
      <c r="AQ877" s="6"/>
      <c r="AR877" s="12"/>
      <c r="AT877" s="296"/>
      <c r="AU877" s="296"/>
      <c r="AV877" s="296"/>
      <c r="AW877" s="296"/>
      <c r="AX877" s="296"/>
      <c r="AY877" s="296"/>
      <c r="AZ877" s="296"/>
      <c r="BA877" s="296"/>
      <c r="BB877" s="296"/>
      <c r="BC877" s="296"/>
      <c r="BD877" s="296"/>
      <c r="BE877" s="296"/>
      <c r="BF877" s="296"/>
      <c r="BG877" s="14"/>
      <c r="BH877" s="14"/>
    </row>
    <row r="878" spans="1:77" s="49" customFormat="1" ht="16" x14ac:dyDescent="0.2">
      <c r="A878" s="12"/>
      <c r="B878" s="12"/>
      <c r="F878" s="12"/>
      <c r="J878" s="290"/>
      <c r="K878" s="290"/>
      <c r="L878" s="290"/>
      <c r="M878" s="290"/>
      <c r="N878" s="290"/>
      <c r="O878" s="291"/>
      <c r="P878" s="35"/>
      <c r="Q878" s="35"/>
      <c r="R878" s="292"/>
      <c r="S878" s="292"/>
      <c r="T878" s="292"/>
      <c r="U878" s="292"/>
      <c r="V878" s="12"/>
      <c r="Y878" s="293"/>
      <c r="Z878" s="293"/>
      <c r="AA878" s="293"/>
      <c r="AB878" s="294"/>
      <c r="AC878" s="294"/>
      <c r="AD878" s="294"/>
      <c r="AE878" s="294"/>
      <c r="AF878" s="294"/>
      <c r="AG878" s="294"/>
      <c r="AH878" s="294"/>
      <c r="AM878" s="6"/>
      <c r="AN878" s="6"/>
      <c r="AO878" s="295"/>
      <c r="AP878" s="6"/>
      <c r="AQ878" s="6"/>
      <c r="AR878" s="12"/>
      <c r="AT878" s="296"/>
      <c r="AU878" s="296"/>
      <c r="AV878" s="296"/>
      <c r="AW878" s="296"/>
      <c r="AX878" s="296"/>
      <c r="AY878" s="296"/>
      <c r="AZ878" s="296"/>
      <c r="BA878" s="296"/>
      <c r="BB878" s="296"/>
      <c r="BC878" s="296"/>
      <c r="BD878" s="296"/>
      <c r="BE878" s="296"/>
      <c r="BF878" s="296"/>
      <c r="BG878" s="14"/>
      <c r="BH878" s="14"/>
      <c r="BL878" s="12"/>
      <c r="BO878" s="324"/>
      <c r="BP878" s="324"/>
      <c r="BQ878" s="324"/>
      <c r="BR878" s="325"/>
      <c r="BS878" s="325"/>
      <c r="BT878" s="325"/>
      <c r="BU878" s="325"/>
      <c r="BV878" s="325"/>
      <c r="BW878" s="325"/>
      <c r="BX878" s="325"/>
      <c r="BY878" s="325"/>
    </row>
    <row r="879" spans="1:77" s="49" customFormat="1" ht="16" x14ac:dyDescent="0.2">
      <c r="A879" s="12"/>
      <c r="B879" s="12"/>
      <c r="F879" s="12"/>
      <c r="J879" s="290"/>
      <c r="K879" s="290"/>
      <c r="L879" s="290"/>
      <c r="M879" s="290"/>
      <c r="N879" s="290"/>
      <c r="O879" s="291"/>
      <c r="P879" s="35"/>
      <c r="Q879" s="35"/>
      <c r="R879" s="292"/>
      <c r="S879" s="292"/>
      <c r="T879" s="292"/>
      <c r="U879" s="292"/>
      <c r="V879" s="12"/>
      <c r="Y879" s="293"/>
      <c r="Z879" s="293"/>
      <c r="AA879" s="293"/>
      <c r="AB879" s="294"/>
      <c r="AC879" s="294"/>
      <c r="AD879" s="294"/>
      <c r="AE879" s="294"/>
      <c r="AF879" s="294"/>
      <c r="AG879" s="294"/>
      <c r="AH879" s="294"/>
      <c r="AM879" s="6"/>
      <c r="AN879" s="6"/>
      <c r="AO879" s="295"/>
      <c r="AP879" s="6"/>
      <c r="AQ879" s="6"/>
      <c r="AR879" s="12"/>
      <c r="AT879" s="296"/>
      <c r="AU879" s="296"/>
      <c r="AV879" s="296"/>
      <c r="AW879" s="296"/>
      <c r="AX879" s="296"/>
      <c r="AY879" s="296"/>
      <c r="AZ879" s="296"/>
      <c r="BA879" s="296"/>
      <c r="BB879" s="296"/>
      <c r="BC879" s="296"/>
      <c r="BD879" s="296"/>
      <c r="BE879" s="296"/>
      <c r="BF879" s="296"/>
      <c r="BG879" s="14"/>
      <c r="BH879" s="14"/>
    </row>
    <row r="880" spans="1:77" s="49" customFormat="1" ht="16" x14ac:dyDescent="0.2">
      <c r="A880" s="12"/>
      <c r="B880" s="12"/>
      <c r="F880" s="12"/>
      <c r="J880" s="290"/>
      <c r="K880" s="290"/>
      <c r="L880" s="290"/>
      <c r="M880" s="290"/>
      <c r="N880" s="290"/>
      <c r="O880" s="291"/>
      <c r="P880" s="35"/>
      <c r="Q880" s="35"/>
      <c r="R880" s="292"/>
      <c r="S880" s="292"/>
      <c r="T880" s="292"/>
      <c r="U880" s="292"/>
      <c r="V880" s="12"/>
      <c r="Y880" s="293"/>
      <c r="Z880" s="293"/>
      <c r="AA880" s="293"/>
      <c r="AB880" s="294"/>
      <c r="AC880" s="294"/>
      <c r="AD880" s="294"/>
      <c r="AE880" s="294"/>
      <c r="AF880" s="294"/>
      <c r="AG880" s="294"/>
      <c r="AH880" s="294"/>
      <c r="AM880" s="6"/>
      <c r="AN880" s="6"/>
      <c r="AO880" s="295"/>
      <c r="AP880" s="6"/>
      <c r="AQ880" s="6"/>
      <c r="AR880" s="12"/>
      <c r="AT880" s="296"/>
      <c r="AU880" s="296"/>
      <c r="AV880" s="296"/>
      <c r="AW880" s="296"/>
      <c r="AX880" s="296"/>
      <c r="AY880" s="296"/>
      <c r="AZ880" s="296"/>
      <c r="BA880" s="296"/>
      <c r="BB880" s="296"/>
      <c r="BC880" s="296"/>
      <c r="BD880" s="296"/>
      <c r="BE880" s="296"/>
      <c r="BF880" s="296"/>
      <c r="BG880" s="14"/>
      <c r="BH880" s="14"/>
      <c r="BL880" s="12"/>
      <c r="BO880" s="324"/>
      <c r="BP880" s="324"/>
      <c r="BQ880" s="324"/>
      <c r="BR880" s="325"/>
      <c r="BS880" s="325"/>
      <c r="BT880" s="325"/>
      <c r="BU880" s="325"/>
      <c r="BV880" s="325"/>
      <c r="BW880" s="325"/>
      <c r="BX880" s="325"/>
      <c r="BY880" s="325"/>
    </row>
    <row r="881" spans="1:77" s="49" customFormat="1" ht="16" x14ac:dyDescent="0.2">
      <c r="A881" s="12"/>
      <c r="B881" s="12"/>
      <c r="F881" s="12"/>
      <c r="J881" s="290"/>
      <c r="K881" s="290"/>
      <c r="L881" s="290"/>
      <c r="M881" s="290"/>
      <c r="N881" s="290"/>
      <c r="O881" s="291"/>
      <c r="P881" s="35"/>
      <c r="Q881" s="35"/>
      <c r="R881" s="292"/>
      <c r="S881" s="292"/>
      <c r="T881" s="292"/>
      <c r="U881" s="292"/>
      <c r="V881" s="12"/>
      <c r="Y881" s="293"/>
      <c r="Z881" s="293"/>
      <c r="AA881" s="293"/>
      <c r="AB881" s="294"/>
      <c r="AC881" s="294"/>
      <c r="AD881" s="294"/>
      <c r="AE881" s="294"/>
      <c r="AF881" s="294"/>
      <c r="AG881" s="294"/>
      <c r="AH881" s="294"/>
      <c r="AM881" s="6"/>
      <c r="AN881" s="6"/>
      <c r="AO881" s="295"/>
      <c r="AP881" s="6"/>
      <c r="AQ881" s="6"/>
      <c r="AR881" s="12"/>
      <c r="AT881" s="296"/>
      <c r="AU881" s="296"/>
      <c r="AV881" s="296"/>
      <c r="AW881" s="296"/>
      <c r="AX881" s="296"/>
      <c r="AY881" s="296"/>
      <c r="AZ881" s="296"/>
      <c r="BA881" s="296"/>
      <c r="BB881" s="296"/>
      <c r="BC881" s="296"/>
      <c r="BD881" s="296"/>
      <c r="BE881" s="296"/>
      <c r="BF881" s="296"/>
      <c r="BG881" s="14"/>
      <c r="BH881" s="14"/>
    </row>
    <row r="882" spans="1:77" s="49" customFormat="1" ht="16" x14ac:dyDescent="0.2">
      <c r="A882" s="12"/>
      <c r="B882" s="12"/>
      <c r="F882" s="12"/>
      <c r="J882" s="290"/>
      <c r="K882" s="290"/>
      <c r="L882" s="290"/>
      <c r="M882" s="290"/>
      <c r="N882" s="290"/>
      <c r="O882" s="291"/>
      <c r="P882" s="35"/>
      <c r="Q882" s="35"/>
      <c r="R882" s="292"/>
      <c r="S882" s="292"/>
      <c r="T882" s="292"/>
      <c r="U882" s="292"/>
      <c r="V882" s="12"/>
      <c r="Y882" s="293"/>
      <c r="Z882" s="293"/>
      <c r="AA882" s="293"/>
      <c r="AB882" s="294"/>
      <c r="AC882" s="294"/>
      <c r="AD882" s="294"/>
      <c r="AE882" s="294"/>
      <c r="AF882" s="294"/>
      <c r="AG882" s="294"/>
      <c r="AH882" s="294"/>
      <c r="AM882" s="6"/>
      <c r="AN882" s="6"/>
      <c r="AO882" s="295"/>
      <c r="AP882" s="6"/>
      <c r="AQ882" s="6"/>
      <c r="AR882" s="12"/>
      <c r="AT882" s="296"/>
      <c r="AU882" s="296"/>
      <c r="AV882" s="296"/>
      <c r="AW882" s="296"/>
      <c r="AX882" s="296"/>
      <c r="AY882" s="296"/>
      <c r="AZ882" s="296"/>
      <c r="BA882" s="296"/>
      <c r="BB882" s="296"/>
      <c r="BC882" s="296"/>
      <c r="BD882" s="296"/>
      <c r="BE882" s="296"/>
      <c r="BF882" s="296"/>
      <c r="BG882" s="14"/>
      <c r="BH882" s="14"/>
      <c r="BL882" s="12"/>
      <c r="BO882" s="324"/>
      <c r="BP882" s="324"/>
      <c r="BQ882" s="324"/>
      <c r="BR882" s="325"/>
      <c r="BS882" s="325"/>
      <c r="BT882" s="325"/>
      <c r="BU882" s="325"/>
      <c r="BV882" s="325"/>
      <c r="BW882" s="325"/>
      <c r="BX882" s="325"/>
      <c r="BY882" s="325"/>
    </row>
    <row r="883" spans="1:77" s="49" customFormat="1" ht="16" x14ac:dyDescent="0.2">
      <c r="A883" s="12"/>
      <c r="B883" s="12"/>
      <c r="F883" s="12"/>
      <c r="J883" s="290"/>
      <c r="K883" s="290"/>
      <c r="L883" s="290"/>
      <c r="M883" s="290"/>
      <c r="N883" s="290"/>
      <c r="O883" s="291"/>
      <c r="P883" s="35"/>
      <c r="Q883" s="35"/>
      <c r="R883" s="292"/>
      <c r="S883" s="292"/>
      <c r="T883" s="292"/>
      <c r="U883" s="292"/>
      <c r="V883" s="12"/>
      <c r="Y883" s="293"/>
      <c r="Z883" s="293"/>
      <c r="AA883" s="293"/>
      <c r="AB883" s="294"/>
      <c r="AC883" s="294"/>
      <c r="AD883" s="294"/>
      <c r="AE883" s="294"/>
      <c r="AF883" s="294"/>
      <c r="AG883" s="294"/>
      <c r="AH883" s="294"/>
      <c r="AM883" s="6"/>
      <c r="AN883" s="6"/>
      <c r="AO883" s="295"/>
      <c r="AP883" s="6"/>
      <c r="AQ883" s="6"/>
      <c r="AR883" s="12"/>
      <c r="AT883" s="296"/>
      <c r="AU883" s="296"/>
      <c r="AV883" s="296"/>
      <c r="AW883" s="296"/>
      <c r="AX883" s="296"/>
      <c r="AY883" s="296"/>
      <c r="AZ883" s="296"/>
      <c r="BA883" s="296"/>
      <c r="BB883" s="296"/>
      <c r="BC883" s="296"/>
      <c r="BD883" s="296"/>
      <c r="BE883" s="296"/>
      <c r="BF883" s="296"/>
      <c r="BG883" s="14"/>
      <c r="BH883" s="14"/>
    </row>
    <row r="884" spans="1:77" s="49" customFormat="1" ht="16" x14ac:dyDescent="0.2">
      <c r="A884" s="12"/>
      <c r="B884" s="12"/>
      <c r="F884" s="12"/>
      <c r="J884" s="290"/>
      <c r="K884" s="290"/>
      <c r="L884" s="290"/>
      <c r="M884" s="290"/>
      <c r="N884" s="290"/>
      <c r="O884" s="291"/>
      <c r="P884" s="35"/>
      <c r="Q884" s="35"/>
      <c r="R884" s="292"/>
      <c r="S884" s="292"/>
      <c r="T884" s="292"/>
      <c r="U884" s="292"/>
      <c r="V884" s="12"/>
      <c r="Y884" s="293"/>
      <c r="Z884" s="293"/>
      <c r="AA884" s="293"/>
      <c r="AB884" s="294"/>
      <c r="AC884" s="294"/>
      <c r="AD884" s="294"/>
      <c r="AE884" s="294"/>
      <c r="AF884" s="294"/>
      <c r="AG884" s="294"/>
      <c r="AH884" s="294"/>
      <c r="AM884" s="6"/>
      <c r="AN884" s="6"/>
      <c r="AO884" s="295"/>
      <c r="AP884" s="6"/>
      <c r="AQ884" s="6"/>
      <c r="AR884" s="12"/>
      <c r="AT884" s="296"/>
      <c r="AU884" s="296"/>
      <c r="AV884" s="296"/>
      <c r="AW884" s="296"/>
      <c r="AX884" s="296"/>
      <c r="AY884" s="296"/>
      <c r="AZ884" s="296"/>
      <c r="BA884" s="296"/>
      <c r="BB884" s="296"/>
      <c r="BC884" s="296"/>
      <c r="BD884" s="296"/>
      <c r="BE884" s="296"/>
      <c r="BF884" s="296"/>
      <c r="BG884" s="14"/>
      <c r="BH884" s="14"/>
      <c r="BL884" s="12"/>
      <c r="BO884" s="324"/>
      <c r="BP884" s="324"/>
      <c r="BQ884" s="324"/>
      <c r="BR884" s="325"/>
      <c r="BS884" s="325"/>
      <c r="BT884" s="325"/>
      <c r="BU884" s="325"/>
      <c r="BV884" s="325"/>
      <c r="BW884" s="325"/>
      <c r="BX884" s="325"/>
      <c r="BY884" s="325"/>
    </row>
    <row r="885" spans="1:77" s="49" customFormat="1" ht="16" x14ac:dyDescent="0.2">
      <c r="A885" s="12"/>
      <c r="B885" s="12"/>
      <c r="F885" s="12"/>
      <c r="J885" s="290"/>
      <c r="K885" s="290"/>
      <c r="L885" s="290"/>
      <c r="M885" s="290"/>
      <c r="N885" s="290"/>
      <c r="O885" s="291"/>
      <c r="P885" s="35"/>
      <c r="Q885" s="35"/>
      <c r="R885" s="292"/>
      <c r="S885" s="292"/>
      <c r="T885" s="292"/>
      <c r="U885" s="292"/>
      <c r="V885" s="12"/>
      <c r="Y885" s="293"/>
      <c r="Z885" s="293"/>
      <c r="AA885" s="293"/>
      <c r="AB885" s="294"/>
      <c r="AC885" s="294"/>
      <c r="AD885" s="294"/>
      <c r="AE885" s="294"/>
      <c r="AF885" s="294"/>
      <c r="AG885" s="294"/>
      <c r="AH885" s="294"/>
      <c r="AM885" s="6"/>
      <c r="AN885" s="6"/>
      <c r="AO885" s="295"/>
      <c r="AP885" s="6"/>
      <c r="AQ885" s="6"/>
      <c r="AR885" s="12"/>
      <c r="AT885" s="296"/>
      <c r="AU885" s="296"/>
      <c r="AV885" s="296"/>
      <c r="AW885" s="296"/>
      <c r="AX885" s="296"/>
      <c r="AY885" s="296"/>
      <c r="AZ885" s="296"/>
      <c r="BA885" s="296"/>
      <c r="BB885" s="296"/>
      <c r="BC885" s="296"/>
      <c r="BD885" s="296"/>
      <c r="BE885" s="296"/>
      <c r="BF885" s="296"/>
      <c r="BG885" s="14"/>
      <c r="BH885" s="14"/>
    </row>
    <row r="886" spans="1:77" s="49" customFormat="1" ht="16" x14ac:dyDescent="0.2">
      <c r="A886" s="12"/>
      <c r="B886" s="12"/>
      <c r="F886" s="12"/>
      <c r="J886" s="290"/>
      <c r="K886" s="290"/>
      <c r="L886" s="290"/>
      <c r="M886" s="290"/>
      <c r="N886" s="290"/>
      <c r="O886" s="291"/>
      <c r="P886" s="35"/>
      <c r="Q886" s="35"/>
      <c r="R886" s="292"/>
      <c r="S886" s="292"/>
      <c r="T886" s="292"/>
      <c r="U886" s="292"/>
      <c r="V886" s="12"/>
      <c r="Y886" s="293"/>
      <c r="Z886" s="293"/>
      <c r="AA886" s="293"/>
      <c r="AB886" s="294"/>
      <c r="AC886" s="294"/>
      <c r="AD886" s="294"/>
      <c r="AE886" s="294"/>
      <c r="AF886" s="294"/>
      <c r="AG886" s="294"/>
      <c r="AH886" s="294"/>
      <c r="AM886" s="6"/>
      <c r="AN886" s="6"/>
      <c r="AO886" s="295"/>
      <c r="AP886" s="6"/>
      <c r="AQ886" s="6"/>
      <c r="AR886" s="12"/>
      <c r="AT886" s="296"/>
      <c r="AU886" s="296"/>
      <c r="AV886" s="296"/>
      <c r="AW886" s="296"/>
      <c r="AX886" s="296"/>
      <c r="AY886" s="296"/>
      <c r="AZ886" s="296"/>
      <c r="BA886" s="296"/>
      <c r="BB886" s="296"/>
      <c r="BC886" s="296"/>
      <c r="BD886" s="296"/>
      <c r="BE886" s="296"/>
      <c r="BF886" s="296"/>
      <c r="BG886" s="14"/>
      <c r="BH886" s="14"/>
      <c r="BL886" s="12"/>
      <c r="BO886" s="324"/>
      <c r="BP886" s="324"/>
      <c r="BQ886" s="324"/>
      <c r="BR886" s="325"/>
      <c r="BS886" s="325"/>
      <c r="BT886" s="325"/>
      <c r="BU886" s="325"/>
      <c r="BV886" s="325"/>
      <c r="BW886" s="325"/>
      <c r="BX886" s="325"/>
      <c r="BY886" s="325"/>
    </row>
    <row r="887" spans="1:77" s="49" customFormat="1" ht="16" x14ac:dyDescent="0.2">
      <c r="A887" s="12"/>
      <c r="B887" s="12"/>
      <c r="F887" s="12"/>
      <c r="J887" s="290"/>
      <c r="K887" s="290"/>
      <c r="L887" s="290"/>
      <c r="M887" s="290"/>
      <c r="N887" s="290"/>
      <c r="O887" s="291"/>
      <c r="P887" s="35"/>
      <c r="Q887" s="35"/>
      <c r="R887" s="292"/>
      <c r="S887" s="292"/>
      <c r="T887" s="292"/>
      <c r="U887" s="292"/>
      <c r="V887" s="12"/>
      <c r="Y887" s="293"/>
      <c r="Z887" s="293"/>
      <c r="AA887" s="293"/>
      <c r="AB887" s="294"/>
      <c r="AC887" s="294"/>
      <c r="AD887" s="294"/>
      <c r="AE887" s="294"/>
      <c r="AF887" s="294"/>
      <c r="AG887" s="294"/>
      <c r="AH887" s="294"/>
      <c r="AM887" s="6"/>
      <c r="AN887" s="6"/>
      <c r="AO887" s="295"/>
      <c r="AP887" s="6"/>
      <c r="AQ887" s="6"/>
      <c r="AR887" s="12"/>
      <c r="AT887" s="296"/>
      <c r="AU887" s="296"/>
      <c r="AV887" s="296"/>
      <c r="AW887" s="296"/>
      <c r="AX887" s="296"/>
      <c r="AY887" s="296"/>
      <c r="AZ887" s="296"/>
      <c r="BA887" s="296"/>
      <c r="BB887" s="296"/>
      <c r="BC887" s="296"/>
      <c r="BD887" s="296"/>
      <c r="BE887" s="296"/>
      <c r="BF887" s="296"/>
      <c r="BG887" s="14"/>
      <c r="BH887" s="14"/>
    </row>
    <row r="888" spans="1:77" s="49" customFormat="1" ht="16" x14ac:dyDescent="0.2">
      <c r="A888" s="12"/>
      <c r="B888" s="12"/>
      <c r="F888" s="12"/>
      <c r="J888" s="290"/>
      <c r="K888" s="290"/>
      <c r="L888" s="290"/>
      <c r="M888" s="290"/>
      <c r="N888" s="290"/>
      <c r="O888" s="291"/>
      <c r="P888" s="35"/>
      <c r="Q888" s="35"/>
      <c r="R888" s="292"/>
      <c r="S888" s="292"/>
      <c r="T888" s="292"/>
      <c r="U888" s="292"/>
      <c r="V888" s="12"/>
      <c r="Y888" s="293"/>
      <c r="Z888" s="293"/>
      <c r="AA888" s="293"/>
      <c r="AB888" s="294"/>
      <c r="AC888" s="294"/>
      <c r="AD888" s="294"/>
      <c r="AE888" s="294"/>
      <c r="AF888" s="294"/>
      <c r="AG888" s="294"/>
      <c r="AH888" s="294"/>
      <c r="AM888" s="6"/>
      <c r="AN888" s="6"/>
      <c r="AO888" s="295"/>
      <c r="AP888" s="6"/>
      <c r="AQ888" s="6"/>
      <c r="AR888" s="12"/>
      <c r="AT888" s="296"/>
      <c r="AU888" s="296"/>
      <c r="AV888" s="296"/>
      <c r="AW888" s="296"/>
      <c r="AX888" s="296"/>
      <c r="AY888" s="296"/>
      <c r="AZ888" s="296"/>
      <c r="BA888" s="296"/>
      <c r="BB888" s="296"/>
      <c r="BC888" s="296"/>
      <c r="BD888" s="296"/>
      <c r="BE888" s="296"/>
      <c r="BF888" s="296"/>
      <c r="BG888" s="14"/>
      <c r="BH888" s="14"/>
      <c r="BL888" s="12"/>
      <c r="BO888" s="324"/>
      <c r="BP888" s="324"/>
      <c r="BQ888" s="324"/>
      <c r="BR888" s="325"/>
      <c r="BS888" s="325"/>
      <c r="BT888" s="325"/>
      <c r="BU888" s="325"/>
      <c r="BV888" s="325"/>
      <c r="BW888" s="325"/>
      <c r="BX888" s="325"/>
      <c r="BY888" s="325"/>
    </row>
    <row r="889" spans="1:77" s="49" customFormat="1" ht="16" x14ac:dyDescent="0.2">
      <c r="A889" s="12"/>
      <c r="B889" s="12"/>
      <c r="F889" s="12"/>
      <c r="J889" s="290"/>
      <c r="K889" s="290"/>
      <c r="L889" s="290"/>
      <c r="M889" s="290"/>
      <c r="N889" s="290"/>
      <c r="O889" s="291"/>
      <c r="P889" s="35"/>
      <c r="Q889" s="35"/>
      <c r="R889" s="292"/>
      <c r="S889" s="292"/>
      <c r="T889" s="292"/>
      <c r="U889" s="292"/>
      <c r="V889" s="12"/>
      <c r="Y889" s="293"/>
      <c r="Z889" s="293"/>
      <c r="AA889" s="293"/>
      <c r="AB889" s="294"/>
      <c r="AC889" s="294"/>
      <c r="AD889" s="294"/>
      <c r="AE889" s="294"/>
      <c r="AF889" s="294"/>
      <c r="AG889" s="294"/>
      <c r="AH889" s="294"/>
      <c r="AM889" s="6"/>
      <c r="AN889" s="6"/>
      <c r="AO889" s="295"/>
      <c r="AP889" s="6"/>
      <c r="AQ889" s="6"/>
      <c r="AR889" s="12"/>
      <c r="AT889" s="296"/>
      <c r="AU889" s="296"/>
      <c r="AV889" s="296"/>
      <c r="AW889" s="296"/>
      <c r="AX889" s="296"/>
      <c r="AY889" s="296"/>
      <c r="AZ889" s="296"/>
      <c r="BA889" s="296"/>
      <c r="BB889" s="296"/>
      <c r="BC889" s="296"/>
      <c r="BD889" s="296"/>
      <c r="BE889" s="296"/>
      <c r="BF889" s="296"/>
      <c r="BG889" s="14"/>
      <c r="BH889" s="14"/>
    </row>
    <row r="890" spans="1:77" s="49" customFormat="1" ht="16" x14ac:dyDescent="0.2">
      <c r="A890" s="12"/>
      <c r="B890" s="12"/>
      <c r="F890" s="12"/>
      <c r="J890" s="290"/>
      <c r="K890" s="290"/>
      <c r="L890" s="290"/>
      <c r="M890" s="290"/>
      <c r="N890" s="290"/>
      <c r="O890" s="291"/>
      <c r="P890" s="35"/>
      <c r="Q890" s="35"/>
      <c r="R890" s="292"/>
      <c r="S890" s="292"/>
      <c r="T890" s="292"/>
      <c r="U890" s="292"/>
      <c r="V890" s="12"/>
      <c r="Y890" s="293"/>
      <c r="Z890" s="293"/>
      <c r="AA890" s="293"/>
      <c r="AB890" s="294"/>
      <c r="AC890" s="294"/>
      <c r="AD890" s="294"/>
      <c r="AE890" s="294"/>
      <c r="AF890" s="294"/>
      <c r="AG890" s="294"/>
      <c r="AH890" s="294"/>
      <c r="AM890" s="6"/>
      <c r="AN890" s="6"/>
      <c r="AO890" s="295"/>
      <c r="AP890" s="6"/>
      <c r="AQ890" s="6"/>
      <c r="AR890" s="12"/>
      <c r="AT890" s="296"/>
      <c r="AU890" s="296"/>
      <c r="AV890" s="296"/>
      <c r="AW890" s="296"/>
      <c r="AX890" s="296"/>
      <c r="AY890" s="296"/>
      <c r="AZ890" s="296"/>
      <c r="BA890" s="296"/>
      <c r="BB890" s="296"/>
      <c r="BC890" s="296"/>
      <c r="BD890" s="296"/>
      <c r="BE890" s="296"/>
      <c r="BF890" s="296"/>
      <c r="BG890" s="14"/>
      <c r="BH890" s="14"/>
      <c r="BL890" s="12"/>
      <c r="BO890" s="324"/>
      <c r="BP890" s="324"/>
      <c r="BQ890" s="324"/>
      <c r="BR890" s="325"/>
      <c r="BS890" s="325"/>
      <c r="BT890" s="325"/>
      <c r="BU890" s="325"/>
      <c r="BV890" s="325"/>
      <c r="BW890" s="325"/>
      <c r="BX890" s="325"/>
      <c r="BY890" s="325"/>
    </row>
    <row r="891" spans="1:77" s="49" customFormat="1" ht="16" x14ac:dyDescent="0.2">
      <c r="A891" s="12"/>
      <c r="B891" s="12"/>
      <c r="F891" s="12"/>
      <c r="J891" s="290"/>
      <c r="K891" s="290"/>
      <c r="L891" s="290"/>
      <c r="M891" s="290"/>
      <c r="N891" s="290"/>
      <c r="O891" s="291"/>
      <c r="P891" s="35"/>
      <c r="Q891" s="35"/>
      <c r="R891" s="292"/>
      <c r="S891" s="292"/>
      <c r="T891" s="292"/>
      <c r="U891" s="292"/>
      <c r="V891" s="12"/>
      <c r="Y891" s="293"/>
      <c r="Z891" s="293"/>
      <c r="AA891" s="293"/>
      <c r="AB891" s="294"/>
      <c r="AC891" s="294"/>
      <c r="AD891" s="294"/>
      <c r="AE891" s="294"/>
      <c r="AF891" s="294"/>
      <c r="AG891" s="294"/>
      <c r="AH891" s="294"/>
      <c r="AM891" s="6"/>
      <c r="AN891" s="6"/>
      <c r="AO891" s="295"/>
      <c r="AP891" s="6"/>
      <c r="AQ891" s="6"/>
      <c r="AR891" s="12"/>
      <c r="AT891" s="296"/>
      <c r="AU891" s="296"/>
      <c r="AV891" s="296"/>
      <c r="AW891" s="296"/>
      <c r="AX891" s="296"/>
      <c r="AY891" s="296"/>
      <c r="AZ891" s="296"/>
      <c r="BA891" s="296"/>
      <c r="BB891" s="296"/>
      <c r="BC891" s="296"/>
      <c r="BD891" s="296"/>
      <c r="BE891" s="296"/>
      <c r="BF891" s="296"/>
      <c r="BG891" s="14"/>
      <c r="BH891" s="14"/>
    </row>
    <row r="892" spans="1:77" s="49" customFormat="1" ht="16" x14ac:dyDescent="0.2">
      <c r="A892" s="12"/>
      <c r="B892" s="12"/>
      <c r="F892" s="12"/>
      <c r="J892" s="290"/>
      <c r="K892" s="290"/>
      <c r="L892" s="290"/>
      <c r="M892" s="290"/>
      <c r="N892" s="290"/>
      <c r="O892" s="291"/>
      <c r="P892" s="35"/>
      <c r="Q892" s="35"/>
      <c r="R892" s="292"/>
      <c r="S892" s="292"/>
      <c r="T892" s="292"/>
      <c r="U892" s="292"/>
      <c r="V892" s="12"/>
      <c r="Y892" s="293"/>
      <c r="Z892" s="293"/>
      <c r="AA892" s="293"/>
      <c r="AB892" s="294"/>
      <c r="AC892" s="294"/>
      <c r="AD892" s="294"/>
      <c r="AE892" s="294"/>
      <c r="AF892" s="294"/>
      <c r="AG892" s="294"/>
      <c r="AH892" s="294"/>
      <c r="AM892" s="6"/>
      <c r="AN892" s="6"/>
      <c r="AO892" s="295"/>
      <c r="AP892" s="6"/>
      <c r="AQ892" s="6"/>
      <c r="AR892" s="12"/>
      <c r="AT892" s="296"/>
      <c r="AU892" s="296"/>
      <c r="AV892" s="296"/>
      <c r="AW892" s="296"/>
      <c r="AX892" s="296"/>
      <c r="AY892" s="296"/>
      <c r="AZ892" s="296"/>
      <c r="BA892" s="296"/>
      <c r="BB892" s="296"/>
      <c r="BC892" s="296"/>
      <c r="BD892" s="296"/>
      <c r="BE892" s="296"/>
      <c r="BF892" s="296"/>
      <c r="BG892" s="14"/>
      <c r="BH892" s="14"/>
      <c r="BL892" s="12"/>
      <c r="BO892" s="324"/>
      <c r="BP892" s="324"/>
      <c r="BQ892" s="324"/>
      <c r="BR892" s="325"/>
      <c r="BS892" s="325"/>
      <c r="BT892" s="325"/>
      <c r="BU892" s="325"/>
      <c r="BV892" s="325"/>
      <c r="BW892" s="325"/>
      <c r="BX892" s="325"/>
      <c r="BY892" s="325"/>
    </row>
    <row r="893" spans="1:77" s="49" customFormat="1" ht="16" x14ac:dyDescent="0.2">
      <c r="A893" s="12"/>
      <c r="B893" s="12"/>
      <c r="F893" s="12"/>
      <c r="J893" s="290"/>
      <c r="K893" s="290"/>
      <c r="L893" s="290"/>
      <c r="M893" s="290"/>
      <c r="N893" s="290"/>
      <c r="O893" s="291"/>
      <c r="P893" s="35"/>
      <c r="Q893" s="35"/>
      <c r="R893" s="292"/>
      <c r="S893" s="292"/>
      <c r="T893" s="292"/>
      <c r="U893" s="292"/>
      <c r="V893" s="12"/>
      <c r="Y893" s="293"/>
      <c r="Z893" s="293"/>
      <c r="AA893" s="293"/>
      <c r="AB893" s="294"/>
      <c r="AC893" s="294"/>
      <c r="AD893" s="294"/>
      <c r="AE893" s="294"/>
      <c r="AF893" s="294"/>
      <c r="AG893" s="294"/>
      <c r="AH893" s="294"/>
      <c r="AM893" s="6"/>
      <c r="AN893" s="6"/>
      <c r="AO893" s="295"/>
      <c r="AP893" s="6"/>
      <c r="AQ893" s="6"/>
      <c r="AR893" s="12"/>
      <c r="AT893" s="296"/>
      <c r="AU893" s="296"/>
      <c r="AV893" s="296"/>
      <c r="AW893" s="296"/>
      <c r="AX893" s="296"/>
      <c r="AY893" s="296"/>
      <c r="AZ893" s="296"/>
      <c r="BA893" s="296"/>
      <c r="BB893" s="296"/>
      <c r="BC893" s="296"/>
      <c r="BD893" s="296"/>
      <c r="BE893" s="296"/>
      <c r="BF893" s="296"/>
      <c r="BG893" s="14"/>
      <c r="BH893" s="14"/>
    </row>
    <row r="894" spans="1:77" s="49" customFormat="1" ht="16" x14ac:dyDescent="0.2">
      <c r="A894" s="12"/>
      <c r="B894" s="12"/>
      <c r="F894" s="12"/>
      <c r="J894" s="290"/>
      <c r="K894" s="290"/>
      <c r="L894" s="290"/>
      <c r="M894" s="290"/>
      <c r="N894" s="290"/>
      <c r="O894" s="291"/>
      <c r="P894" s="35"/>
      <c r="Q894" s="35"/>
      <c r="R894" s="292"/>
      <c r="S894" s="292"/>
      <c r="T894" s="292"/>
      <c r="U894" s="292"/>
      <c r="V894" s="12"/>
      <c r="Y894" s="293"/>
      <c r="Z894" s="293"/>
      <c r="AA894" s="293"/>
      <c r="AB894" s="294"/>
      <c r="AC894" s="294"/>
      <c r="AD894" s="294"/>
      <c r="AE894" s="294"/>
      <c r="AF894" s="294"/>
      <c r="AG894" s="294"/>
      <c r="AH894" s="294"/>
      <c r="AM894" s="6"/>
      <c r="AN894" s="6"/>
      <c r="AO894" s="295"/>
      <c r="AP894" s="6"/>
      <c r="AQ894" s="6"/>
      <c r="AR894" s="12"/>
      <c r="AT894" s="296"/>
      <c r="AU894" s="296"/>
      <c r="AV894" s="296"/>
      <c r="AW894" s="296"/>
      <c r="AX894" s="296"/>
      <c r="AY894" s="296"/>
      <c r="AZ894" s="296"/>
      <c r="BA894" s="296"/>
      <c r="BB894" s="296"/>
      <c r="BC894" s="296"/>
      <c r="BD894" s="296"/>
      <c r="BE894" s="296"/>
      <c r="BF894" s="296"/>
      <c r="BG894" s="14"/>
      <c r="BH894" s="14"/>
      <c r="BL894" s="12"/>
      <c r="BO894" s="324"/>
      <c r="BP894" s="324"/>
      <c r="BQ894" s="324"/>
      <c r="BR894" s="325"/>
      <c r="BS894" s="325"/>
      <c r="BT894" s="325"/>
      <c r="BU894" s="325"/>
      <c r="BV894" s="325"/>
      <c r="BW894" s="325"/>
      <c r="BX894" s="325"/>
      <c r="BY894" s="325"/>
    </row>
    <row r="895" spans="1:77" s="49" customFormat="1" ht="16" x14ac:dyDescent="0.2">
      <c r="A895" s="12"/>
      <c r="B895" s="12"/>
      <c r="F895" s="12"/>
      <c r="J895" s="290"/>
      <c r="K895" s="290"/>
      <c r="L895" s="290"/>
      <c r="M895" s="290"/>
      <c r="N895" s="290"/>
      <c r="O895" s="291"/>
      <c r="P895" s="35"/>
      <c r="Q895" s="35"/>
      <c r="R895" s="292"/>
      <c r="S895" s="292"/>
      <c r="T895" s="292"/>
      <c r="U895" s="292"/>
      <c r="V895" s="12"/>
      <c r="Y895" s="293"/>
      <c r="Z895" s="293"/>
      <c r="AA895" s="293"/>
      <c r="AB895" s="294"/>
      <c r="AC895" s="294"/>
      <c r="AD895" s="294"/>
      <c r="AE895" s="294"/>
      <c r="AF895" s="294"/>
      <c r="AG895" s="294"/>
      <c r="AH895" s="294"/>
      <c r="AM895" s="6"/>
      <c r="AN895" s="6"/>
      <c r="AO895" s="295"/>
      <c r="AP895" s="6"/>
      <c r="AQ895" s="6"/>
      <c r="AR895" s="12"/>
      <c r="AT895" s="296"/>
      <c r="AU895" s="296"/>
      <c r="AV895" s="296"/>
      <c r="AW895" s="296"/>
      <c r="AX895" s="296"/>
      <c r="AY895" s="296"/>
      <c r="AZ895" s="296"/>
      <c r="BA895" s="296"/>
      <c r="BB895" s="296"/>
      <c r="BC895" s="296"/>
      <c r="BD895" s="296"/>
      <c r="BE895" s="296"/>
      <c r="BF895" s="296"/>
      <c r="BG895" s="14"/>
      <c r="BH895" s="14"/>
    </row>
    <row r="896" spans="1:77" s="49" customFormat="1" ht="16" x14ac:dyDescent="0.2">
      <c r="A896" s="12"/>
      <c r="B896" s="12"/>
      <c r="F896" s="12"/>
      <c r="J896" s="290"/>
      <c r="K896" s="290"/>
      <c r="L896" s="290"/>
      <c r="M896" s="290"/>
      <c r="N896" s="290"/>
      <c r="O896" s="291"/>
      <c r="P896" s="35"/>
      <c r="Q896" s="35"/>
      <c r="R896" s="292"/>
      <c r="S896" s="292"/>
      <c r="T896" s="292"/>
      <c r="U896" s="292"/>
      <c r="V896" s="12"/>
      <c r="Y896" s="293"/>
      <c r="Z896" s="293"/>
      <c r="AA896" s="293"/>
      <c r="AB896" s="294"/>
      <c r="AC896" s="294"/>
      <c r="AD896" s="294"/>
      <c r="AE896" s="294"/>
      <c r="AF896" s="294"/>
      <c r="AG896" s="294"/>
      <c r="AH896" s="294"/>
      <c r="AM896" s="6"/>
      <c r="AN896" s="6"/>
      <c r="AO896" s="295"/>
      <c r="AP896" s="6"/>
      <c r="AQ896" s="6"/>
      <c r="AR896" s="12"/>
      <c r="AT896" s="296"/>
      <c r="AU896" s="296"/>
      <c r="AV896" s="296"/>
      <c r="AW896" s="296"/>
      <c r="AX896" s="296"/>
      <c r="AY896" s="296"/>
      <c r="AZ896" s="296"/>
      <c r="BA896" s="296"/>
      <c r="BB896" s="296"/>
      <c r="BC896" s="296"/>
      <c r="BD896" s="296"/>
      <c r="BE896" s="296"/>
      <c r="BF896" s="296"/>
      <c r="BG896" s="14"/>
      <c r="BH896" s="14"/>
      <c r="BL896" s="12"/>
      <c r="BO896" s="324"/>
      <c r="BP896" s="324"/>
      <c r="BQ896" s="324"/>
      <c r="BR896" s="325"/>
      <c r="BS896" s="325"/>
      <c r="BT896" s="325"/>
      <c r="BU896" s="325"/>
      <c r="BV896" s="325"/>
      <c r="BW896" s="325"/>
      <c r="BX896" s="325"/>
      <c r="BY896" s="325"/>
    </row>
    <row r="897" spans="1:77" s="49" customFormat="1" ht="16" x14ac:dyDescent="0.2">
      <c r="A897" s="12"/>
      <c r="B897" s="12"/>
      <c r="F897" s="12"/>
      <c r="J897" s="290"/>
      <c r="K897" s="290"/>
      <c r="L897" s="290"/>
      <c r="M897" s="290"/>
      <c r="N897" s="290"/>
      <c r="O897" s="291"/>
      <c r="P897" s="35"/>
      <c r="Q897" s="35"/>
      <c r="R897" s="292"/>
      <c r="S897" s="292"/>
      <c r="T897" s="292"/>
      <c r="U897" s="292"/>
      <c r="V897" s="12"/>
      <c r="Y897" s="293"/>
      <c r="Z897" s="293"/>
      <c r="AA897" s="293"/>
      <c r="AB897" s="294"/>
      <c r="AC897" s="294"/>
      <c r="AD897" s="294"/>
      <c r="AE897" s="294"/>
      <c r="AF897" s="294"/>
      <c r="AG897" s="294"/>
      <c r="AH897" s="294"/>
      <c r="AM897" s="6"/>
      <c r="AN897" s="6"/>
      <c r="AO897" s="295"/>
      <c r="AP897" s="6"/>
      <c r="AQ897" s="6"/>
      <c r="AR897" s="12"/>
      <c r="AT897" s="296"/>
      <c r="AU897" s="296"/>
      <c r="AV897" s="296"/>
      <c r="AW897" s="296"/>
      <c r="AX897" s="296"/>
      <c r="AY897" s="296"/>
      <c r="AZ897" s="296"/>
      <c r="BA897" s="296"/>
      <c r="BB897" s="296"/>
      <c r="BC897" s="296"/>
      <c r="BD897" s="296"/>
      <c r="BE897" s="296"/>
      <c r="BF897" s="296"/>
      <c r="BG897" s="14"/>
      <c r="BH897" s="14"/>
    </row>
    <row r="898" spans="1:77" s="49" customFormat="1" ht="16" x14ac:dyDescent="0.2">
      <c r="A898" s="12"/>
      <c r="B898" s="12"/>
      <c r="F898" s="12"/>
      <c r="J898" s="290"/>
      <c r="K898" s="290"/>
      <c r="L898" s="290"/>
      <c r="M898" s="290"/>
      <c r="N898" s="290"/>
      <c r="O898" s="291"/>
      <c r="P898" s="35"/>
      <c r="Q898" s="35"/>
      <c r="R898" s="292"/>
      <c r="S898" s="292"/>
      <c r="T898" s="292"/>
      <c r="U898" s="292"/>
      <c r="V898" s="12"/>
      <c r="Y898" s="293"/>
      <c r="Z898" s="293"/>
      <c r="AA898" s="293"/>
      <c r="AB898" s="294"/>
      <c r="AC898" s="294"/>
      <c r="AD898" s="294"/>
      <c r="AE898" s="294"/>
      <c r="AF898" s="294"/>
      <c r="AG898" s="294"/>
      <c r="AH898" s="294"/>
      <c r="AM898" s="6"/>
      <c r="AN898" s="6"/>
      <c r="AO898" s="295"/>
      <c r="AP898" s="6"/>
      <c r="AQ898" s="6"/>
      <c r="AR898" s="12"/>
      <c r="AT898" s="296"/>
      <c r="AU898" s="296"/>
      <c r="AV898" s="296"/>
      <c r="AW898" s="296"/>
      <c r="AX898" s="296"/>
      <c r="AY898" s="296"/>
      <c r="AZ898" s="296"/>
      <c r="BA898" s="296"/>
      <c r="BB898" s="296"/>
      <c r="BC898" s="296"/>
      <c r="BD898" s="296"/>
      <c r="BE898" s="296"/>
      <c r="BF898" s="296"/>
      <c r="BG898" s="14"/>
      <c r="BH898" s="14"/>
      <c r="BL898" s="12"/>
      <c r="BO898" s="324"/>
      <c r="BP898" s="324"/>
      <c r="BQ898" s="324"/>
      <c r="BR898" s="325"/>
      <c r="BS898" s="325"/>
      <c r="BT898" s="325"/>
      <c r="BU898" s="325"/>
      <c r="BV898" s="325"/>
      <c r="BW898" s="325"/>
      <c r="BX898" s="325"/>
      <c r="BY898" s="325"/>
    </row>
    <row r="899" spans="1:77" s="49" customFormat="1" ht="16" x14ac:dyDescent="0.2">
      <c r="A899" s="12"/>
      <c r="B899" s="12"/>
      <c r="F899" s="12"/>
      <c r="J899" s="290"/>
      <c r="K899" s="290"/>
      <c r="L899" s="290"/>
      <c r="M899" s="290"/>
      <c r="N899" s="290"/>
      <c r="O899" s="291"/>
      <c r="P899" s="35"/>
      <c r="Q899" s="35"/>
      <c r="R899" s="292"/>
      <c r="S899" s="292"/>
      <c r="T899" s="292"/>
      <c r="U899" s="292"/>
      <c r="V899" s="12"/>
      <c r="Y899" s="293"/>
      <c r="Z899" s="293"/>
      <c r="AA899" s="293"/>
      <c r="AB899" s="294"/>
      <c r="AC899" s="294"/>
      <c r="AD899" s="294"/>
      <c r="AE899" s="294"/>
      <c r="AF899" s="294"/>
      <c r="AG899" s="294"/>
      <c r="AH899" s="294"/>
      <c r="AM899" s="6"/>
      <c r="AN899" s="6"/>
      <c r="AO899" s="295"/>
      <c r="AP899" s="6"/>
      <c r="AQ899" s="6"/>
      <c r="AR899" s="12"/>
      <c r="AT899" s="296"/>
      <c r="AU899" s="296"/>
      <c r="AV899" s="296"/>
      <c r="AW899" s="296"/>
      <c r="AX899" s="296"/>
      <c r="AY899" s="296"/>
      <c r="AZ899" s="296"/>
      <c r="BA899" s="296"/>
      <c r="BB899" s="296"/>
      <c r="BC899" s="296"/>
      <c r="BD899" s="296"/>
      <c r="BE899" s="296"/>
      <c r="BF899" s="296"/>
      <c r="BG899" s="14"/>
      <c r="BH899" s="14"/>
    </row>
    <row r="900" spans="1:77" s="49" customFormat="1" ht="16" x14ac:dyDescent="0.2">
      <c r="A900" s="12"/>
      <c r="B900" s="12"/>
      <c r="F900" s="12"/>
      <c r="J900" s="290"/>
      <c r="K900" s="290"/>
      <c r="L900" s="290"/>
      <c r="M900" s="290"/>
      <c r="N900" s="290"/>
      <c r="O900" s="291"/>
      <c r="P900" s="35"/>
      <c r="Q900" s="35"/>
      <c r="R900" s="292"/>
      <c r="S900" s="292"/>
      <c r="T900" s="292"/>
      <c r="U900" s="292"/>
      <c r="V900" s="12"/>
      <c r="Y900" s="293"/>
      <c r="Z900" s="293"/>
      <c r="AA900" s="293"/>
      <c r="AB900" s="294"/>
      <c r="AC900" s="294"/>
      <c r="AD900" s="294"/>
      <c r="AE900" s="294"/>
      <c r="AF900" s="294"/>
      <c r="AG900" s="294"/>
      <c r="AH900" s="294"/>
      <c r="AM900" s="6"/>
      <c r="AN900" s="6"/>
      <c r="AO900" s="295"/>
      <c r="AP900" s="6"/>
      <c r="AQ900" s="6"/>
      <c r="AR900" s="12"/>
      <c r="AT900" s="296"/>
      <c r="AU900" s="296"/>
      <c r="AV900" s="296"/>
      <c r="AW900" s="296"/>
      <c r="AX900" s="296"/>
      <c r="AY900" s="296"/>
      <c r="AZ900" s="296"/>
      <c r="BA900" s="296"/>
      <c r="BB900" s="296"/>
      <c r="BC900" s="296"/>
      <c r="BD900" s="296"/>
      <c r="BE900" s="296"/>
      <c r="BF900" s="296"/>
      <c r="BG900" s="14"/>
      <c r="BH900" s="14"/>
      <c r="BL900" s="12"/>
      <c r="BO900" s="324"/>
      <c r="BP900" s="324"/>
      <c r="BQ900" s="324"/>
      <c r="BR900" s="325"/>
      <c r="BS900" s="325"/>
      <c r="BT900" s="325"/>
      <c r="BU900" s="325"/>
      <c r="BV900" s="325"/>
      <c r="BW900" s="325"/>
      <c r="BX900" s="325"/>
      <c r="BY900" s="325"/>
    </row>
    <row r="901" spans="1:77" s="49" customFormat="1" ht="16" x14ac:dyDescent="0.2">
      <c r="A901" s="12"/>
      <c r="B901" s="12"/>
      <c r="F901" s="12"/>
      <c r="J901" s="290"/>
      <c r="K901" s="290"/>
      <c r="L901" s="290"/>
      <c r="M901" s="290"/>
      <c r="N901" s="290"/>
      <c r="O901" s="291"/>
      <c r="P901" s="35"/>
      <c r="Q901" s="35"/>
      <c r="R901" s="292"/>
      <c r="S901" s="292"/>
      <c r="T901" s="292"/>
      <c r="U901" s="292"/>
      <c r="V901" s="12"/>
      <c r="Y901" s="293"/>
      <c r="Z901" s="293"/>
      <c r="AA901" s="293"/>
      <c r="AB901" s="294"/>
      <c r="AC901" s="294"/>
      <c r="AD901" s="294"/>
      <c r="AE901" s="294"/>
      <c r="AF901" s="294"/>
      <c r="AG901" s="294"/>
      <c r="AH901" s="294"/>
      <c r="AM901" s="6"/>
      <c r="AN901" s="6"/>
      <c r="AO901" s="295"/>
      <c r="AP901" s="6"/>
      <c r="AQ901" s="6"/>
      <c r="AR901" s="12"/>
      <c r="AT901" s="296"/>
      <c r="AU901" s="296"/>
      <c r="AV901" s="296"/>
      <c r="AW901" s="296"/>
      <c r="AX901" s="296"/>
      <c r="AY901" s="296"/>
      <c r="AZ901" s="296"/>
      <c r="BA901" s="296"/>
      <c r="BB901" s="296"/>
      <c r="BC901" s="296"/>
      <c r="BD901" s="296"/>
      <c r="BE901" s="296"/>
      <c r="BF901" s="296"/>
      <c r="BG901" s="14"/>
      <c r="BH901" s="14"/>
    </row>
    <row r="902" spans="1:77" s="49" customFormat="1" ht="16" x14ac:dyDescent="0.2">
      <c r="A902" s="12"/>
      <c r="B902" s="12"/>
      <c r="F902" s="12"/>
      <c r="J902" s="290"/>
      <c r="K902" s="290"/>
      <c r="L902" s="290"/>
      <c r="M902" s="290"/>
      <c r="N902" s="290"/>
      <c r="O902" s="291"/>
      <c r="P902" s="35"/>
      <c r="Q902" s="35"/>
      <c r="R902" s="292"/>
      <c r="S902" s="292"/>
      <c r="T902" s="292"/>
      <c r="U902" s="292"/>
      <c r="V902" s="12"/>
      <c r="Y902" s="293"/>
      <c r="Z902" s="293"/>
      <c r="AA902" s="293"/>
      <c r="AB902" s="294"/>
      <c r="AC902" s="294"/>
      <c r="AD902" s="294"/>
      <c r="AE902" s="294"/>
      <c r="AF902" s="294"/>
      <c r="AG902" s="294"/>
      <c r="AH902" s="294"/>
      <c r="AM902" s="6"/>
      <c r="AN902" s="6"/>
      <c r="AO902" s="295"/>
      <c r="AP902" s="6"/>
      <c r="AQ902" s="6"/>
      <c r="AR902" s="12"/>
      <c r="AT902" s="296"/>
      <c r="AU902" s="296"/>
      <c r="AV902" s="296"/>
      <c r="AW902" s="296"/>
      <c r="AX902" s="296"/>
      <c r="AY902" s="296"/>
      <c r="AZ902" s="296"/>
      <c r="BA902" s="296"/>
      <c r="BB902" s="296"/>
      <c r="BC902" s="296"/>
      <c r="BD902" s="296"/>
      <c r="BE902" s="296"/>
      <c r="BF902" s="296"/>
      <c r="BG902" s="14"/>
      <c r="BH902" s="14"/>
      <c r="BL902" s="12"/>
      <c r="BO902" s="324"/>
      <c r="BP902" s="324"/>
      <c r="BQ902" s="324"/>
      <c r="BR902" s="325"/>
      <c r="BS902" s="325"/>
      <c r="BT902" s="325"/>
      <c r="BU902" s="325"/>
      <c r="BV902" s="325"/>
      <c r="BW902" s="325"/>
      <c r="BX902" s="325"/>
      <c r="BY902" s="325"/>
    </row>
    <row r="903" spans="1:77" s="49" customFormat="1" ht="16" x14ac:dyDescent="0.2">
      <c r="A903" s="12"/>
      <c r="B903" s="12"/>
      <c r="F903" s="12"/>
      <c r="J903" s="290"/>
      <c r="K903" s="290"/>
      <c r="L903" s="290"/>
      <c r="M903" s="290"/>
      <c r="N903" s="290"/>
      <c r="O903" s="291"/>
      <c r="P903" s="35"/>
      <c r="Q903" s="35"/>
      <c r="R903" s="292"/>
      <c r="S903" s="292"/>
      <c r="T903" s="292"/>
      <c r="U903" s="292"/>
      <c r="V903" s="12"/>
      <c r="Y903" s="293"/>
      <c r="Z903" s="293"/>
      <c r="AA903" s="293"/>
      <c r="AB903" s="294"/>
      <c r="AC903" s="294"/>
      <c r="AD903" s="294"/>
      <c r="AE903" s="294"/>
      <c r="AF903" s="294"/>
      <c r="AG903" s="294"/>
      <c r="AH903" s="294"/>
      <c r="AM903" s="6"/>
      <c r="AN903" s="6"/>
      <c r="AO903" s="295"/>
      <c r="AP903" s="6"/>
      <c r="AQ903" s="6"/>
      <c r="AR903" s="12"/>
      <c r="AT903" s="296"/>
      <c r="AU903" s="296"/>
      <c r="AV903" s="296"/>
      <c r="AW903" s="296"/>
      <c r="AX903" s="296"/>
      <c r="AY903" s="296"/>
      <c r="AZ903" s="296"/>
      <c r="BA903" s="296"/>
      <c r="BB903" s="296"/>
      <c r="BC903" s="296"/>
      <c r="BD903" s="296"/>
      <c r="BE903" s="296"/>
      <c r="BF903" s="296"/>
      <c r="BG903" s="14"/>
      <c r="BH903" s="14"/>
    </row>
    <row r="904" spans="1:77" s="49" customFormat="1" ht="16" x14ac:dyDescent="0.2">
      <c r="A904" s="12"/>
      <c r="B904" s="12"/>
      <c r="F904" s="12"/>
      <c r="J904" s="290"/>
      <c r="K904" s="290"/>
      <c r="L904" s="290"/>
      <c r="M904" s="290"/>
      <c r="N904" s="290"/>
      <c r="O904" s="291"/>
      <c r="P904" s="35"/>
      <c r="Q904" s="35"/>
      <c r="R904" s="292"/>
      <c r="S904" s="292"/>
      <c r="T904" s="292"/>
      <c r="U904" s="292"/>
      <c r="V904" s="12"/>
      <c r="Y904" s="293"/>
      <c r="Z904" s="293"/>
      <c r="AA904" s="293"/>
      <c r="AB904" s="294"/>
      <c r="AC904" s="294"/>
      <c r="AD904" s="294"/>
      <c r="AE904" s="294"/>
      <c r="AF904" s="294"/>
      <c r="AG904" s="294"/>
      <c r="AH904" s="294"/>
      <c r="AM904" s="6"/>
      <c r="AN904" s="6"/>
      <c r="AO904" s="295"/>
      <c r="AP904" s="6"/>
      <c r="AQ904" s="6"/>
      <c r="AR904" s="12"/>
      <c r="AT904" s="296"/>
      <c r="AU904" s="296"/>
      <c r="AV904" s="296"/>
      <c r="AW904" s="296"/>
      <c r="AX904" s="296"/>
      <c r="AY904" s="296"/>
      <c r="AZ904" s="296"/>
      <c r="BA904" s="296"/>
      <c r="BB904" s="296"/>
      <c r="BC904" s="296"/>
      <c r="BD904" s="296"/>
      <c r="BE904" s="296"/>
      <c r="BF904" s="296"/>
      <c r="BG904" s="14"/>
      <c r="BH904" s="14"/>
      <c r="BL904" s="12"/>
      <c r="BO904" s="324"/>
      <c r="BP904" s="324"/>
      <c r="BQ904" s="324"/>
      <c r="BR904" s="325"/>
      <c r="BS904" s="325"/>
      <c r="BT904" s="325"/>
      <c r="BU904" s="325"/>
      <c r="BV904" s="325"/>
      <c r="BW904" s="325"/>
      <c r="BX904" s="325"/>
      <c r="BY904" s="325"/>
    </row>
    <row r="905" spans="1:77" s="49" customFormat="1" ht="16" x14ac:dyDescent="0.2">
      <c r="A905" s="12"/>
      <c r="B905" s="12"/>
      <c r="F905" s="12"/>
      <c r="J905" s="290"/>
      <c r="K905" s="290"/>
      <c r="L905" s="290"/>
      <c r="M905" s="290"/>
      <c r="N905" s="290"/>
      <c r="O905" s="291"/>
      <c r="P905" s="35"/>
      <c r="Q905" s="35"/>
      <c r="R905" s="292"/>
      <c r="S905" s="292"/>
      <c r="T905" s="292"/>
      <c r="U905" s="292"/>
      <c r="V905" s="12"/>
      <c r="Y905" s="293"/>
      <c r="Z905" s="293"/>
      <c r="AA905" s="293"/>
      <c r="AB905" s="294"/>
      <c r="AC905" s="294"/>
      <c r="AD905" s="294"/>
      <c r="AE905" s="294"/>
      <c r="AF905" s="294"/>
      <c r="AG905" s="294"/>
      <c r="AH905" s="294"/>
      <c r="AM905" s="6"/>
      <c r="AN905" s="6"/>
      <c r="AO905" s="295"/>
      <c r="AP905" s="6"/>
      <c r="AQ905" s="6"/>
      <c r="AR905" s="12"/>
      <c r="AT905" s="296"/>
      <c r="AU905" s="296"/>
      <c r="AV905" s="296"/>
      <c r="AW905" s="296"/>
      <c r="AX905" s="296"/>
      <c r="AY905" s="296"/>
      <c r="AZ905" s="296"/>
      <c r="BA905" s="296"/>
      <c r="BB905" s="296"/>
      <c r="BC905" s="296"/>
      <c r="BD905" s="296"/>
      <c r="BE905" s="296"/>
      <c r="BF905" s="296"/>
      <c r="BG905" s="14"/>
      <c r="BH905" s="14"/>
    </row>
    <row r="906" spans="1:77" s="49" customFormat="1" ht="16" x14ac:dyDescent="0.2">
      <c r="A906" s="12"/>
      <c r="B906" s="12"/>
      <c r="F906" s="12"/>
      <c r="J906" s="290"/>
      <c r="K906" s="290"/>
      <c r="L906" s="290"/>
      <c r="M906" s="290"/>
      <c r="N906" s="290"/>
      <c r="O906" s="291"/>
      <c r="P906" s="35"/>
      <c r="Q906" s="35"/>
      <c r="R906" s="292"/>
      <c r="S906" s="292"/>
      <c r="T906" s="292"/>
      <c r="U906" s="292"/>
      <c r="V906" s="12"/>
      <c r="Y906" s="293"/>
      <c r="Z906" s="293"/>
      <c r="AA906" s="293"/>
      <c r="AB906" s="294"/>
      <c r="AC906" s="294"/>
      <c r="AD906" s="294"/>
      <c r="AE906" s="294"/>
      <c r="AF906" s="294"/>
      <c r="AG906" s="294"/>
      <c r="AH906" s="294"/>
      <c r="AM906" s="6"/>
      <c r="AN906" s="6"/>
      <c r="AO906" s="295"/>
      <c r="AP906" s="6"/>
      <c r="AQ906" s="6"/>
      <c r="AR906" s="12"/>
      <c r="AT906" s="296"/>
      <c r="AU906" s="296"/>
      <c r="AV906" s="296"/>
      <c r="AW906" s="296"/>
      <c r="AX906" s="296"/>
      <c r="AY906" s="296"/>
      <c r="AZ906" s="296"/>
      <c r="BA906" s="296"/>
      <c r="BB906" s="296"/>
      <c r="BC906" s="296"/>
      <c r="BD906" s="296"/>
      <c r="BE906" s="296"/>
      <c r="BF906" s="296"/>
      <c r="BG906" s="14"/>
      <c r="BH906" s="14"/>
      <c r="BL906" s="12"/>
      <c r="BO906" s="324"/>
      <c r="BP906" s="324"/>
      <c r="BQ906" s="324"/>
      <c r="BR906" s="325"/>
      <c r="BS906" s="325"/>
      <c r="BT906" s="325"/>
      <c r="BU906" s="325"/>
      <c r="BV906" s="325"/>
      <c r="BW906" s="325"/>
      <c r="BX906" s="325"/>
      <c r="BY906" s="325"/>
    </row>
    <row r="907" spans="1:77" s="49" customFormat="1" ht="16" x14ac:dyDescent="0.2">
      <c r="A907" s="12"/>
      <c r="B907" s="12"/>
      <c r="F907" s="12"/>
      <c r="J907" s="290"/>
      <c r="K907" s="290"/>
      <c r="L907" s="290"/>
      <c r="M907" s="290"/>
      <c r="N907" s="290"/>
      <c r="O907" s="291"/>
      <c r="P907" s="35"/>
      <c r="Q907" s="35"/>
      <c r="R907" s="292"/>
      <c r="S907" s="292"/>
      <c r="T907" s="292"/>
      <c r="U907" s="292"/>
      <c r="V907" s="12"/>
      <c r="Y907" s="293"/>
      <c r="Z907" s="293"/>
      <c r="AA907" s="293"/>
      <c r="AB907" s="294"/>
      <c r="AC907" s="294"/>
      <c r="AD907" s="294"/>
      <c r="AE907" s="294"/>
      <c r="AF907" s="294"/>
      <c r="AG907" s="294"/>
      <c r="AH907" s="294"/>
      <c r="AM907" s="6"/>
      <c r="AN907" s="6"/>
      <c r="AO907" s="295"/>
      <c r="AP907" s="6"/>
      <c r="AQ907" s="6"/>
      <c r="AR907" s="12"/>
      <c r="AT907" s="296"/>
      <c r="AU907" s="296"/>
      <c r="AV907" s="296"/>
      <c r="AW907" s="296"/>
      <c r="AX907" s="296"/>
      <c r="AY907" s="296"/>
      <c r="AZ907" s="296"/>
      <c r="BA907" s="296"/>
      <c r="BB907" s="296"/>
      <c r="BC907" s="296"/>
      <c r="BD907" s="296"/>
      <c r="BE907" s="296"/>
      <c r="BF907" s="296"/>
      <c r="BG907" s="14"/>
      <c r="BH907" s="14"/>
    </row>
    <row r="908" spans="1:77" s="49" customFormat="1" ht="16" x14ac:dyDescent="0.2">
      <c r="A908" s="12"/>
      <c r="B908" s="12"/>
      <c r="F908" s="12"/>
      <c r="J908" s="290"/>
      <c r="K908" s="290"/>
      <c r="L908" s="290"/>
      <c r="M908" s="290"/>
      <c r="N908" s="290"/>
      <c r="O908" s="291"/>
      <c r="P908" s="35"/>
      <c r="Q908" s="35"/>
      <c r="R908" s="292"/>
      <c r="S908" s="292"/>
      <c r="T908" s="292"/>
      <c r="U908" s="292"/>
      <c r="V908" s="12"/>
      <c r="Y908" s="293"/>
      <c r="Z908" s="293"/>
      <c r="AA908" s="293"/>
      <c r="AB908" s="294"/>
      <c r="AC908" s="294"/>
      <c r="AD908" s="294"/>
      <c r="AE908" s="294"/>
      <c r="AF908" s="294"/>
      <c r="AG908" s="294"/>
      <c r="AH908" s="294"/>
      <c r="AM908" s="6"/>
      <c r="AN908" s="6"/>
      <c r="AO908" s="295"/>
      <c r="AP908" s="6"/>
      <c r="AQ908" s="6"/>
      <c r="AR908" s="12"/>
      <c r="AT908" s="296"/>
      <c r="AU908" s="296"/>
      <c r="AV908" s="296"/>
      <c r="AW908" s="296"/>
      <c r="AX908" s="296"/>
      <c r="AY908" s="296"/>
      <c r="AZ908" s="296"/>
      <c r="BA908" s="296"/>
      <c r="BB908" s="296"/>
      <c r="BC908" s="296"/>
      <c r="BD908" s="296"/>
      <c r="BE908" s="296"/>
      <c r="BF908" s="296"/>
      <c r="BG908" s="14"/>
      <c r="BH908" s="14"/>
      <c r="BL908" s="12"/>
      <c r="BO908" s="324"/>
      <c r="BP908" s="324"/>
      <c r="BQ908" s="324"/>
      <c r="BR908" s="325"/>
      <c r="BS908" s="325"/>
      <c r="BT908" s="325"/>
      <c r="BU908" s="325"/>
      <c r="BV908" s="325"/>
      <c r="BW908" s="325"/>
      <c r="BX908" s="325"/>
      <c r="BY908" s="325"/>
    </row>
    <row r="909" spans="1:77" s="49" customFormat="1" ht="16" x14ac:dyDescent="0.2">
      <c r="A909" s="12"/>
      <c r="B909" s="12"/>
      <c r="F909" s="12"/>
      <c r="J909" s="290"/>
      <c r="K909" s="290"/>
      <c r="L909" s="290"/>
      <c r="M909" s="290"/>
      <c r="N909" s="290"/>
      <c r="O909" s="291"/>
      <c r="P909" s="35"/>
      <c r="Q909" s="35"/>
      <c r="R909" s="292"/>
      <c r="S909" s="292"/>
      <c r="T909" s="292"/>
      <c r="U909" s="292"/>
      <c r="V909" s="12"/>
      <c r="Y909" s="293"/>
      <c r="Z909" s="293"/>
      <c r="AA909" s="293"/>
      <c r="AB909" s="294"/>
      <c r="AC909" s="294"/>
      <c r="AD909" s="294"/>
      <c r="AE909" s="294"/>
      <c r="AF909" s="294"/>
      <c r="AG909" s="294"/>
      <c r="AH909" s="294"/>
      <c r="AM909" s="6"/>
      <c r="AN909" s="6"/>
      <c r="AO909" s="295"/>
      <c r="AP909" s="6"/>
      <c r="AQ909" s="6"/>
      <c r="AR909" s="12"/>
      <c r="AT909" s="296"/>
      <c r="AU909" s="296"/>
      <c r="AV909" s="296"/>
      <c r="AW909" s="296"/>
      <c r="AX909" s="296"/>
      <c r="AY909" s="296"/>
      <c r="AZ909" s="296"/>
      <c r="BA909" s="296"/>
      <c r="BB909" s="296"/>
      <c r="BC909" s="296"/>
      <c r="BD909" s="296"/>
      <c r="BE909" s="296"/>
      <c r="BF909" s="296"/>
      <c r="BG909" s="14"/>
      <c r="BH909" s="14"/>
    </row>
    <row r="910" spans="1:77" s="49" customFormat="1" ht="16" x14ac:dyDescent="0.2">
      <c r="A910" s="12"/>
      <c r="B910" s="12"/>
      <c r="F910" s="12"/>
      <c r="J910" s="290"/>
      <c r="K910" s="290"/>
      <c r="L910" s="290"/>
      <c r="M910" s="290"/>
      <c r="N910" s="290"/>
      <c r="O910" s="291"/>
      <c r="P910" s="35"/>
      <c r="Q910" s="35"/>
      <c r="R910" s="292"/>
      <c r="S910" s="292"/>
      <c r="T910" s="292"/>
      <c r="U910" s="292"/>
      <c r="V910" s="12"/>
      <c r="Y910" s="293"/>
      <c r="Z910" s="293"/>
      <c r="AA910" s="293"/>
      <c r="AB910" s="294"/>
      <c r="AC910" s="294"/>
      <c r="AD910" s="294"/>
      <c r="AE910" s="294"/>
      <c r="AF910" s="294"/>
      <c r="AG910" s="294"/>
      <c r="AH910" s="294"/>
      <c r="AM910" s="6"/>
      <c r="AN910" s="6"/>
      <c r="AO910" s="295"/>
      <c r="AP910" s="6"/>
      <c r="AQ910" s="6"/>
      <c r="AR910" s="12"/>
      <c r="AT910" s="296"/>
      <c r="AU910" s="296"/>
      <c r="AV910" s="296"/>
      <c r="AW910" s="296"/>
      <c r="AX910" s="296"/>
      <c r="AY910" s="296"/>
      <c r="AZ910" s="296"/>
      <c r="BA910" s="296"/>
      <c r="BB910" s="296"/>
      <c r="BC910" s="296"/>
      <c r="BD910" s="296"/>
      <c r="BE910" s="296"/>
      <c r="BF910" s="296"/>
      <c r="BG910" s="14"/>
      <c r="BH910" s="14"/>
      <c r="BL910" s="12"/>
      <c r="BO910" s="324"/>
      <c r="BP910" s="324"/>
      <c r="BQ910" s="324"/>
      <c r="BR910" s="325"/>
      <c r="BS910" s="325"/>
      <c r="BT910" s="325"/>
      <c r="BU910" s="325"/>
      <c r="BV910" s="325"/>
      <c r="BW910" s="325"/>
      <c r="BX910" s="325"/>
      <c r="BY910" s="325"/>
    </row>
    <row r="911" spans="1:77" s="49" customFormat="1" ht="16" x14ac:dyDescent="0.2">
      <c r="A911" s="12"/>
      <c r="B911" s="12"/>
      <c r="F911" s="12"/>
      <c r="J911" s="290"/>
      <c r="K911" s="290"/>
      <c r="L911" s="290"/>
      <c r="M911" s="290"/>
      <c r="N911" s="290"/>
      <c r="O911" s="291"/>
      <c r="P911" s="35"/>
      <c r="Q911" s="35"/>
      <c r="R911" s="292"/>
      <c r="S911" s="292"/>
      <c r="T911" s="292"/>
      <c r="U911" s="292"/>
      <c r="V911" s="12"/>
      <c r="Y911" s="293"/>
      <c r="Z911" s="293"/>
      <c r="AA911" s="293"/>
      <c r="AB911" s="294"/>
      <c r="AC911" s="294"/>
      <c r="AD911" s="294"/>
      <c r="AE911" s="294"/>
      <c r="AF911" s="294"/>
      <c r="AG911" s="294"/>
      <c r="AH911" s="294"/>
      <c r="AM911" s="6"/>
      <c r="AN911" s="6"/>
      <c r="AO911" s="295"/>
      <c r="AP911" s="6"/>
      <c r="AQ911" s="6"/>
      <c r="AR911" s="12"/>
      <c r="AT911" s="296"/>
      <c r="AU911" s="296"/>
      <c r="AV911" s="296"/>
      <c r="AW911" s="296"/>
      <c r="AX911" s="296"/>
      <c r="AY911" s="296"/>
      <c r="AZ911" s="296"/>
      <c r="BA911" s="296"/>
      <c r="BB911" s="296"/>
      <c r="BC911" s="296"/>
      <c r="BD911" s="296"/>
      <c r="BE911" s="296"/>
      <c r="BF911" s="296"/>
      <c r="BG911" s="14"/>
      <c r="BH911" s="14"/>
    </row>
    <row r="912" spans="1:77" s="49" customFormat="1" ht="16" x14ac:dyDescent="0.2">
      <c r="A912" s="12"/>
      <c r="B912" s="12"/>
      <c r="F912" s="12"/>
      <c r="J912" s="290"/>
      <c r="K912" s="290"/>
      <c r="L912" s="290"/>
      <c r="M912" s="290"/>
      <c r="N912" s="290"/>
      <c r="O912" s="291"/>
      <c r="P912" s="35"/>
      <c r="Q912" s="35"/>
      <c r="R912" s="292"/>
      <c r="S912" s="292"/>
      <c r="T912" s="292"/>
      <c r="U912" s="292"/>
      <c r="V912" s="12"/>
      <c r="Y912" s="293"/>
      <c r="Z912" s="293"/>
      <c r="AA912" s="293"/>
      <c r="AB912" s="294"/>
      <c r="AC912" s="294"/>
      <c r="AD912" s="294"/>
      <c r="AE912" s="294"/>
      <c r="AF912" s="294"/>
      <c r="AG912" s="294"/>
      <c r="AH912" s="294"/>
      <c r="AM912" s="6"/>
      <c r="AN912" s="6"/>
      <c r="AO912" s="295"/>
      <c r="AP912" s="6"/>
      <c r="AQ912" s="6"/>
      <c r="AR912" s="12"/>
      <c r="AT912" s="296"/>
      <c r="AU912" s="296"/>
      <c r="AV912" s="296"/>
      <c r="AW912" s="296"/>
      <c r="AX912" s="296"/>
      <c r="AY912" s="296"/>
      <c r="AZ912" s="296"/>
      <c r="BA912" s="296"/>
      <c r="BB912" s="296"/>
      <c r="BC912" s="296"/>
      <c r="BD912" s="296"/>
      <c r="BE912" s="296"/>
      <c r="BF912" s="296"/>
      <c r="BG912" s="14"/>
      <c r="BH912" s="14"/>
      <c r="BL912" s="12"/>
      <c r="BO912" s="324"/>
      <c r="BP912" s="324"/>
      <c r="BQ912" s="324"/>
      <c r="BR912" s="325"/>
      <c r="BS912" s="325"/>
      <c r="BT912" s="325"/>
      <c r="BU912" s="325"/>
      <c r="BV912" s="325"/>
      <c r="BW912" s="325"/>
      <c r="BX912" s="325"/>
      <c r="BY912" s="325"/>
    </row>
    <row r="913" spans="1:77" s="49" customFormat="1" ht="16" x14ac:dyDescent="0.2">
      <c r="A913" s="12"/>
      <c r="B913" s="12"/>
      <c r="F913" s="12"/>
      <c r="J913" s="290"/>
      <c r="K913" s="290"/>
      <c r="L913" s="290"/>
      <c r="M913" s="290"/>
      <c r="N913" s="290"/>
      <c r="O913" s="291"/>
      <c r="P913" s="35"/>
      <c r="Q913" s="35"/>
      <c r="R913" s="292"/>
      <c r="S913" s="292"/>
      <c r="T913" s="292"/>
      <c r="U913" s="292"/>
      <c r="V913" s="12"/>
      <c r="Y913" s="293"/>
      <c r="Z913" s="293"/>
      <c r="AA913" s="293"/>
      <c r="AB913" s="294"/>
      <c r="AC913" s="294"/>
      <c r="AD913" s="294"/>
      <c r="AE913" s="294"/>
      <c r="AF913" s="294"/>
      <c r="AG913" s="294"/>
      <c r="AH913" s="294"/>
      <c r="AM913" s="6"/>
      <c r="AN913" s="6"/>
      <c r="AO913" s="295"/>
      <c r="AP913" s="6"/>
      <c r="AQ913" s="6"/>
      <c r="AR913" s="12"/>
      <c r="AT913" s="296"/>
      <c r="AU913" s="296"/>
      <c r="AV913" s="296"/>
      <c r="AW913" s="296"/>
      <c r="AX913" s="296"/>
      <c r="AY913" s="296"/>
      <c r="AZ913" s="296"/>
      <c r="BA913" s="296"/>
      <c r="BB913" s="296"/>
      <c r="BC913" s="296"/>
      <c r="BD913" s="296"/>
      <c r="BE913" s="296"/>
      <c r="BF913" s="296"/>
      <c r="BG913" s="14"/>
      <c r="BH913" s="14"/>
    </row>
    <row r="914" spans="1:77" s="49" customFormat="1" ht="16" x14ac:dyDescent="0.2">
      <c r="A914" s="12"/>
      <c r="B914" s="12"/>
      <c r="F914" s="12"/>
      <c r="J914" s="290"/>
      <c r="K914" s="290"/>
      <c r="L914" s="290"/>
      <c r="M914" s="290"/>
      <c r="N914" s="290"/>
      <c r="O914" s="291"/>
      <c r="P914" s="35"/>
      <c r="Q914" s="35"/>
      <c r="R914" s="292"/>
      <c r="S914" s="292"/>
      <c r="T914" s="292"/>
      <c r="U914" s="292"/>
      <c r="V914" s="12"/>
      <c r="Y914" s="293"/>
      <c r="Z914" s="293"/>
      <c r="AA914" s="293"/>
      <c r="AB914" s="294"/>
      <c r="AC914" s="294"/>
      <c r="AD914" s="294"/>
      <c r="AE914" s="294"/>
      <c r="AF914" s="294"/>
      <c r="AG914" s="294"/>
      <c r="AH914" s="294"/>
      <c r="AM914" s="6"/>
      <c r="AN914" s="6"/>
      <c r="AO914" s="295"/>
      <c r="AP914" s="6"/>
      <c r="AQ914" s="6"/>
      <c r="AR914" s="12"/>
      <c r="AT914" s="296"/>
      <c r="AU914" s="296"/>
      <c r="AV914" s="296"/>
      <c r="AW914" s="296"/>
      <c r="AX914" s="296"/>
      <c r="AY914" s="296"/>
      <c r="AZ914" s="296"/>
      <c r="BA914" s="296"/>
      <c r="BB914" s="296"/>
      <c r="BC914" s="296"/>
      <c r="BD914" s="296"/>
      <c r="BE914" s="296"/>
      <c r="BF914" s="296"/>
      <c r="BG914" s="14"/>
      <c r="BH914" s="14"/>
      <c r="BL914" s="12"/>
      <c r="BO914" s="324"/>
      <c r="BP914" s="324"/>
      <c r="BQ914" s="324"/>
      <c r="BR914" s="325"/>
      <c r="BS914" s="325"/>
      <c r="BT914" s="325"/>
      <c r="BU914" s="325"/>
      <c r="BV914" s="325"/>
      <c r="BW914" s="325"/>
      <c r="BX914" s="325"/>
      <c r="BY914" s="325"/>
    </row>
    <row r="915" spans="1:77" s="49" customFormat="1" ht="16" x14ac:dyDescent="0.2">
      <c r="A915" s="12"/>
      <c r="B915" s="12"/>
      <c r="F915" s="12"/>
      <c r="J915" s="290"/>
      <c r="K915" s="290"/>
      <c r="L915" s="290"/>
      <c r="M915" s="290"/>
      <c r="N915" s="290"/>
      <c r="O915" s="291"/>
      <c r="P915" s="35"/>
      <c r="Q915" s="35"/>
      <c r="R915" s="292"/>
      <c r="S915" s="292"/>
      <c r="T915" s="292"/>
      <c r="U915" s="292"/>
      <c r="V915" s="12"/>
      <c r="Y915" s="293"/>
      <c r="Z915" s="293"/>
      <c r="AA915" s="293"/>
      <c r="AB915" s="294"/>
      <c r="AC915" s="294"/>
      <c r="AD915" s="294"/>
      <c r="AE915" s="294"/>
      <c r="AF915" s="294"/>
      <c r="AG915" s="294"/>
      <c r="AH915" s="294"/>
      <c r="AM915" s="6"/>
      <c r="AN915" s="6"/>
      <c r="AO915" s="295"/>
      <c r="AP915" s="6"/>
      <c r="AQ915" s="6"/>
      <c r="AR915" s="12"/>
      <c r="AT915" s="296"/>
      <c r="AU915" s="296"/>
      <c r="AV915" s="296"/>
      <c r="AW915" s="296"/>
      <c r="AX915" s="296"/>
      <c r="AY915" s="296"/>
      <c r="AZ915" s="296"/>
      <c r="BA915" s="296"/>
      <c r="BB915" s="296"/>
      <c r="BC915" s="296"/>
      <c r="BD915" s="296"/>
      <c r="BE915" s="296"/>
      <c r="BF915" s="296"/>
      <c r="BG915" s="14"/>
      <c r="BH915" s="14"/>
    </row>
    <row r="916" spans="1:77" s="49" customFormat="1" ht="16" x14ac:dyDescent="0.2">
      <c r="A916" s="12"/>
      <c r="B916" s="12"/>
      <c r="F916" s="12"/>
      <c r="J916" s="290"/>
      <c r="K916" s="290"/>
      <c r="L916" s="290"/>
      <c r="M916" s="290"/>
      <c r="N916" s="290"/>
      <c r="O916" s="291"/>
      <c r="P916" s="35"/>
      <c r="Q916" s="35"/>
      <c r="R916" s="292"/>
      <c r="S916" s="292"/>
      <c r="T916" s="292"/>
      <c r="U916" s="292"/>
      <c r="V916" s="12"/>
      <c r="Y916" s="293"/>
      <c r="Z916" s="293"/>
      <c r="AA916" s="293"/>
      <c r="AB916" s="294"/>
      <c r="AC916" s="294"/>
      <c r="AD916" s="294"/>
      <c r="AE916" s="294"/>
      <c r="AF916" s="294"/>
      <c r="AG916" s="294"/>
      <c r="AH916" s="294"/>
      <c r="AM916" s="6"/>
      <c r="AN916" s="6"/>
      <c r="AO916" s="295"/>
      <c r="AP916" s="6"/>
      <c r="AQ916" s="6"/>
      <c r="AR916" s="12"/>
      <c r="AT916" s="296"/>
      <c r="AU916" s="296"/>
      <c r="AV916" s="296"/>
      <c r="AW916" s="296"/>
      <c r="AX916" s="296"/>
      <c r="AY916" s="296"/>
      <c r="AZ916" s="296"/>
      <c r="BA916" s="296"/>
      <c r="BB916" s="296"/>
      <c r="BC916" s="296"/>
      <c r="BD916" s="296"/>
      <c r="BE916" s="296"/>
      <c r="BF916" s="296"/>
      <c r="BG916" s="14"/>
      <c r="BH916" s="14"/>
      <c r="BL916" s="12"/>
      <c r="BO916" s="324"/>
      <c r="BP916" s="324"/>
      <c r="BQ916" s="324"/>
      <c r="BR916" s="325"/>
      <c r="BS916" s="325"/>
      <c r="BT916" s="325"/>
      <c r="BU916" s="325"/>
      <c r="BV916" s="325"/>
      <c r="BW916" s="325"/>
      <c r="BX916" s="325"/>
      <c r="BY916" s="325"/>
    </row>
    <row r="917" spans="1:77" s="49" customFormat="1" ht="16" x14ac:dyDescent="0.2">
      <c r="A917" s="12"/>
      <c r="B917" s="12"/>
      <c r="F917" s="12"/>
      <c r="J917" s="290"/>
      <c r="K917" s="290"/>
      <c r="L917" s="290"/>
      <c r="M917" s="290"/>
      <c r="N917" s="290"/>
      <c r="O917" s="291"/>
      <c r="P917" s="35"/>
      <c r="Q917" s="35"/>
      <c r="R917" s="292"/>
      <c r="S917" s="292"/>
      <c r="T917" s="292"/>
      <c r="U917" s="292"/>
      <c r="V917" s="12"/>
      <c r="Y917" s="293"/>
      <c r="Z917" s="293"/>
      <c r="AA917" s="293"/>
      <c r="AB917" s="294"/>
      <c r="AC917" s="294"/>
      <c r="AD917" s="294"/>
      <c r="AE917" s="294"/>
      <c r="AF917" s="294"/>
      <c r="AG917" s="294"/>
      <c r="AH917" s="294"/>
      <c r="AM917" s="6"/>
      <c r="AN917" s="6"/>
      <c r="AO917" s="295"/>
      <c r="AP917" s="6"/>
      <c r="AQ917" s="6"/>
      <c r="AR917" s="12"/>
      <c r="AT917" s="296"/>
      <c r="AU917" s="296"/>
      <c r="AV917" s="296"/>
      <c r="AW917" s="296"/>
      <c r="AX917" s="296"/>
      <c r="AY917" s="296"/>
      <c r="AZ917" s="296"/>
      <c r="BA917" s="296"/>
      <c r="BB917" s="296"/>
      <c r="BC917" s="296"/>
      <c r="BD917" s="296"/>
      <c r="BE917" s="296"/>
      <c r="BF917" s="296"/>
      <c r="BG917" s="14"/>
      <c r="BH917" s="14"/>
    </row>
    <row r="918" spans="1:77" s="49" customFormat="1" ht="16" x14ac:dyDescent="0.2">
      <c r="A918" s="12"/>
      <c r="B918" s="12"/>
      <c r="F918" s="12"/>
      <c r="J918" s="290"/>
      <c r="K918" s="290"/>
      <c r="L918" s="290"/>
      <c r="M918" s="290"/>
      <c r="N918" s="290"/>
      <c r="O918" s="291"/>
      <c r="P918" s="35"/>
      <c r="Q918" s="35"/>
      <c r="R918" s="292"/>
      <c r="S918" s="292"/>
      <c r="T918" s="292"/>
      <c r="U918" s="292"/>
      <c r="V918" s="12"/>
      <c r="Y918" s="293"/>
      <c r="Z918" s="293"/>
      <c r="AA918" s="293"/>
      <c r="AB918" s="294"/>
      <c r="AC918" s="294"/>
      <c r="AD918" s="294"/>
      <c r="AE918" s="294"/>
      <c r="AF918" s="294"/>
      <c r="AG918" s="294"/>
      <c r="AH918" s="294"/>
      <c r="AM918" s="6"/>
      <c r="AN918" s="6"/>
      <c r="AO918" s="295"/>
      <c r="AP918" s="6"/>
      <c r="AQ918" s="6"/>
      <c r="AR918" s="12"/>
      <c r="AT918" s="296"/>
      <c r="AU918" s="296"/>
      <c r="AV918" s="296"/>
      <c r="AW918" s="296"/>
      <c r="AX918" s="296"/>
      <c r="AY918" s="296"/>
      <c r="AZ918" s="296"/>
      <c r="BA918" s="296"/>
      <c r="BB918" s="296"/>
      <c r="BC918" s="296"/>
      <c r="BD918" s="296"/>
      <c r="BE918" s="296"/>
      <c r="BF918" s="296"/>
      <c r="BG918" s="14"/>
      <c r="BH918" s="14"/>
      <c r="BL918" s="12"/>
      <c r="BO918" s="324"/>
      <c r="BP918" s="324"/>
      <c r="BQ918" s="324"/>
      <c r="BR918" s="325"/>
      <c r="BS918" s="325"/>
      <c r="BT918" s="325"/>
      <c r="BU918" s="325"/>
      <c r="BV918" s="325"/>
      <c r="BW918" s="325"/>
      <c r="BX918" s="325"/>
      <c r="BY918" s="325"/>
    </row>
    <row r="919" spans="1:77" s="49" customFormat="1" ht="16" x14ac:dyDescent="0.2">
      <c r="A919" s="12"/>
      <c r="B919" s="12"/>
      <c r="F919" s="12"/>
      <c r="J919" s="290"/>
      <c r="K919" s="290"/>
      <c r="L919" s="290"/>
      <c r="M919" s="290"/>
      <c r="N919" s="290"/>
      <c r="O919" s="291"/>
      <c r="P919" s="35"/>
      <c r="Q919" s="35"/>
      <c r="R919" s="292"/>
      <c r="S919" s="292"/>
      <c r="T919" s="292"/>
      <c r="U919" s="292"/>
      <c r="V919" s="12"/>
      <c r="Y919" s="293"/>
      <c r="Z919" s="293"/>
      <c r="AA919" s="293"/>
      <c r="AB919" s="294"/>
      <c r="AC919" s="294"/>
      <c r="AD919" s="294"/>
      <c r="AE919" s="294"/>
      <c r="AF919" s="294"/>
      <c r="AG919" s="294"/>
      <c r="AH919" s="294"/>
      <c r="AM919" s="6"/>
      <c r="AN919" s="6"/>
      <c r="AO919" s="295"/>
      <c r="AP919" s="6"/>
      <c r="AQ919" s="6"/>
      <c r="AR919" s="12"/>
      <c r="AT919" s="296"/>
      <c r="AU919" s="296"/>
      <c r="AV919" s="296"/>
      <c r="AW919" s="296"/>
      <c r="AX919" s="296"/>
      <c r="AY919" s="296"/>
      <c r="AZ919" s="296"/>
      <c r="BA919" s="296"/>
      <c r="BB919" s="296"/>
      <c r="BC919" s="296"/>
      <c r="BD919" s="296"/>
      <c r="BE919" s="296"/>
      <c r="BF919" s="296"/>
      <c r="BG919" s="14"/>
      <c r="BH919" s="14"/>
    </row>
    <row r="920" spans="1:77" s="49" customFormat="1" ht="16" x14ac:dyDescent="0.2">
      <c r="A920" s="12"/>
      <c r="B920" s="12"/>
      <c r="F920" s="12"/>
      <c r="J920" s="290"/>
      <c r="K920" s="290"/>
      <c r="L920" s="290"/>
      <c r="M920" s="290"/>
      <c r="N920" s="290"/>
      <c r="O920" s="291"/>
      <c r="P920" s="35"/>
      <c r="Q920" s="35"/>
      <c r="R920" s="292"/>
      <c r="S920" s="292"/>
      <c r="T920" s="292"/>
      <c r="U920" s="292"/>
      <c r="V920" s="12"/>
      <c r="Y920" s="293"/>
      <c r="Z920" s="293"/>
      <c r="AA920" s="293"/>
      <c r="AB920" s="294"/>
      <c r="AC920" s="294"/>
      <c r="AD920" s="294"/>
      <c r="AE920" s="294"/>
      <c r="AF920" s="294"/>
      <c r="AG920" s="294"/>
      <c r="AH920" s="294"/>
      <c r="AM920" s="6"/>
      <c r="AN920" s="6"/>
      <c r="AO920" s="295"/>
      <c r="AP920" s="6"/>
      <c r="AQ920" s="6"/>
      <c r="AR920" s="12"/>
      <c r="AT920" s="296"/>
      <c r="AU920" s="296"/>
      <c r="AV920" s="296"/>
      <c r="AW920" s="296"/>
      <c r="AX920" s="296"/>
      <c r="AY920" s="296"/>
      <c r="AZ920" s="296"/>
      <c r="BA920" s="296"/>
      <c r="BB920" s="296"/>
      <c r="BC920" s="296"/>
      <c r="BD920" s="296"/>
      <c r="BE920" s="296"/>
      <c r="BF920" s="296"/>
      <c r="BG920" s="14"/>
      <c r="BH920" s="14"/>
      <c r="BL920" s="12"/>
      <c r="BO920" s="324"/>
      <c r="BP920" s="324"/>
      <c r="BQ920" s="324"/>
      <c r="BR920" s="325"/>
      <c r="BS920" s="325"/>
      <c r="BT920" s="325"/>
      <c r="BU920" s="325"/>
      <c r="BV920" s="325"/>
      <c r="BW920" s="325"/>
      <c r="BX920" s="325"/>
      <c r="BY920" s="325"/>
    </row>
    <row r="921" spans="1:77" s="49" customFormat="1" ht="16" x14ac:dyDescent="0.2">
      <c r="A921" s="12"/>
      <c r="B921" s="12"/>
      <c r="F921" s="12"/>
      <c r="J921" s="290"/>
      <c r="K921" s="290"/>
      <c r="L921" s="290"/>
      <c r="M921" s="290"/>
      <c r="N921" s="290"/>
      <c r="O921" s="291"/>
      <c r="P921" s="35"/>
      <c r="Q921" s="35"/>
      <c r="R921" s="292"/>
      <c r="S921" s="292"/>
      <c r="T921" s="292"/>
      <c r="U921" s="292"/>
      <c r="V921" s="12"/>
      <c r="Y921" s="293"/>
      <c r="Z921" s="293"/>
      <c r="AA921" s="293"/>
      <c r="AB921" s="294"/>
      <c r="AC921" s="294"/>
      <c r="AD921" s="294"/>
      <c r="AE921" s="294"/>
      <c r="AF921" s="294"/>
      <c r="AG921" s="294"/>
      <c r="AH921" s="294"/>
      <c r="AM921" s="6"/>
      <c r="AN921" s="6"/>
      <c r="AO921" s="295"/>
      <c r="AP921" s="6"/>
      <c r="AQ921" s="6"/>
      <c r="AR921" s="12"/>
      <c r="AT921" s="296"/>
      <c r="AU921" s="296"/>
      <c r="AV921" s="296"/>
      <c r="AW921" s="296"/>
      <c r="AX921" s="296"/>
      <c r="AY921" s="296"/>
      <c r="AZ921" s="296"/>
      <c r="BA921" s="296"/>
      <c r="BB921" s="296"/>
      <c r="BC921" s="296"/>
      <c r="BD921" s="296"/>
      <c r="BE921" s="296"/>
      <c r="BF921" s="296"/>
      <c r="BG921" s="14"/>
      <c r="BH921" s="14"/>
    </row>
    <row r="922" spans="1:77" s="49" customFormat="1" ht="16" x14ac:dyDescent="0.2">
      <c r="A922" s="12"/>
      <c r="B922" s="12"/>
      <c r="F922" s="12"/>
      <c r="J922" s="290"/>
      <c r="K922" s="290"/>
      <c r="L922" s="290"/>
      <c r="M922" s="290"/>
      <c r="N922" s="290"/>
      <c r="O922" s="291"/>
      <c r="P922" s="35"/>
      <c r="Q922" s="35"/>
      <c r="R922" s="292"/>
      <c r="S922" s="292"/>
      <c r="T922" s="292"/>
      <c r="U922" s="292"/>
      <c r="V922" s="12"/>
      <c r="Y922" s="293"/>
      <c r="Z922" s="293"/>
      <c r="AA922" s="293"/>
      <c r="AB922" s="294"/>
      <c r="AC922" s="294"/>
      <c r="AD922" s="294"/>
      <c r="AE922" s="294"/>
      <c r="AF922" s="294"/>
      <c r="AG922" s="294"/>
      <c r="AH922" s="294"/>
      <c r="AM922" s="6"/>
      <c r="AN922" s="6"/>
      <c r="AO922" s="295"/>
      <c r="AP922" s="6"/>
      <c r="AQ922" s="6"/>
      <c r="AR922" s="12"/>
      <c r="AT922" s="296"/>
      <c r="AU922" s="296"/>
      <c r="AV922" s="296"/>
      <c r="AW922" s="296"/>
      <c r="AX922" s="296"/>
      <c r="AY922" s="296"/>
      <c r="AZ922" s="296"/>
      <c r="BA922" s="296"/>
      <c r="BB922" s="296"/>
      <c r="BC922" s="296"/>
      <c r="BD922" s="296"/>
      <c r="BE922" s="296"/>
      <c r="BF922" s="296"/>
      <c r="BG922" s="14"/>
      <c r="BH922" s="14"/>
      <c r="BL922" s="12"/>
      <c r="BO922" s="324"/>
      <c r="BP922" s="324"/>
      <c r="BQ922" s="324"/>
      <c r="BR922" s="325"/>
      <c r="BS922" s="325"/>
      <c r="BT922" s="325"/>
      <c r="BU922" s="325"/>
      <c r="BV922" s="325"/>
      <c r="BW922" s="325"/>
      <c r="BX922" s="325"/>
      <c r="BY922" s="325"/>
    </row>
    <row r="923" spans="1:77" s="49" customFormat="1" ht="16" x14ac:dyDescent="0.2">
      <c r="A923" s="12"/>
      <c r="B923" s="12"/>
      <c r="F923" s="12"/>
      <c r="J923" s="290"/>
      <c r="K923" s="290"/>
      <c r="L923" s="290"/>
      <c r="M923" s="290"/>
      <c r="N923" s="290"/>
      <c r="O923" s="291"/>
      <c r="P923" s="35"/>
      <c r="Q923" s="35"/>
      <c r="R923" s="292"/>
      <c r="S923" s="292"/>
      <c r="T923" s="292"/>
      <c r="U923" s="292"/>
      <c r="V923" s="12"/>
      <c r="Y923" s="293"/>
      <c r="Z923" s="293"/>
      <c r="AA923" s="293"/>
      <c r="AB923" s="294"/>
      <c r="AC923" s="294"/>
      <c r="AD923" s="294"/>
      <c r="AE923" s="294"/>
      <c r="AF923" s="294"/>
      <c r="AG923" s="294"/>
      <c r="AH923" s="294"/>
      <c r="AM923" s="6"/>
      <c r="AN923" s="6"/>
      <c r="AO923" s="295"/>
      <c r="AP923" s="6"/>
      <c r="AQ923" s="6"/>
      <c r="AR923" s="12"/>
      <c r="AT923" s="296"/>
      <c r="AU923" s="296"/>
      <c r="AV923" s="296"/>
      <c r="AW923" s="296"/>
      <c r="AX923" s="296"/>
      <c r="AY923" s="296"/>
      <c r="AZ923" s="296"/>
      <c r="BA923" s="296"/>
      <c r="BB923" s="296"/>
      <c r="BC923" s="296"/>
      <c r="BD923" s="296"/>
      <c r="BE923" s="296"/>
      <c r="BF923" s="296"/>
      <c r="BG923" s="14"/>
      <c r="BH923" s="14"/>
    </row>
    <row r="924" spans="1:77" s="49" customFormat="1" ht="16" x14ac:dyDescent="0.2">
      <c r="A924" s="12"/>
      <c r="B924" s="12"/>
      <c r="F924" s="12"/>
      <c r="J924" s="290"/>
      <c r="K924" s="290"/>
      <c r="L924" s="290"/>
      <c r="M924" s="290"/>
      <c r="N924" s="290"/>
      <c r="O924" s="291"/>
      <c r="P924" s="35"/>
      <c r="Q924" s="35"/>
      <c r="R924" s="292"/>
      <c r="S924" s="292"/>
      <c r="T924" s="292"/>
      <c r="U924" s="292"/>
      <c r="V924" s="12"/>
      <c r="Y924" s="293"/>
      <c r="Z924" s="293"/>
      <c r="AA924" s="293"/>
      <c r="AB924" s="294"/>
      <c r="AC924" s="294"/>
      <c r="AD924" s="294"/>
      <c r="AE924" s="294"/>
      <c r="AF924" s="294"/>
      <c r="AG924" s="294"/>
      <c r="AH924" s="294"/>
      <c r="AM924" s="6"/>
      <c r="AN924" s="6"/>
      <c r="AO924" s="295"/>
      <c r="AP924" s="6"/>
      <c r="AQ924" s="6"/>
      <c r="AR924" s="12"/>
      <c r="AT924" s="296"/>
      <c r="AU924" s="296"/>
      <c r="AV924" s="296"/>
      <c r="AW924" s="296"/>
      <c r="AX924" s="296"/>
      <c r="AY924" s="296"/>
      <c r="AZ924" s="296"/>
      <c r="BA924" s="296"/>
      <c r="BB924" s="296"/>
      <c r="BC924" s="296"/>
      <c r="BD924" s="296"/>
      <c r="BE924" s="296"/>
      <c r="BF924" s="296"/>
      <c r="BG924" s="14"/>
      <c r="BH924" s="14"/>
      <c r="BL924" s="12"/>
      <c r="BO924" s="324"/>
      <c r="BP924" s="324"/>
      <c r="BQ924" s="324"/>
      <c r="BR924" s="325"/>
      <c r="BS924" s="325"/>
      <c r="BT924" s="325"/>
      <c r="BU924" s="325"/>
      <c r="BV924" s="325"/>
      <c r="BW924" s="325"/>
      <c r="BX924" s="325"/>
      <c r="BY924" s="325"/>
    </row>
    <row r="925" spans="1:77" s="49" customFormat="1" ht="16" x14ac:dyDescent="0.2">
      <c r="A925" s="12"/>
      <c r="B925" s="12"/>
      <c r="F925" s="12"/>
      <c r="J925" s="290"/>
      <c r="K925" s="290"/>
      <c r="L925" s="290"/>
      <c r="M925" s="290"/>
      <c r="N925" s="290"/>
      <c r="O925" s="291"/>
      <c r="P925" s="35"/>
      <c r="Q925" s="35"/>
      <c r="R925" s="292"/>
      <c r="S925" s="292"/>
      <c r="T925" s="292"/>
      <c r="U925" s="292"/>
      <c r="V925" s="12"/>
      <c r="Y925" s="293"/>
      <c r="Z925" s="293"/>
      <c r="AA925" s="293"/>
      <c r="AB925" s="294"/>
      <c r="AC925" s="294"/>
      <c r="AD925" s="294"/>
      <c r="AE925" s="294"/>
      <c r="AF925" s="294"/>
      <c r="AG925" s="294"/>
      <c r="AH925" s="294"/>
      <c r="AM925" s="6"/>
      <c r="AN925" s="6"/>
      <c r="AO925" s="295"/>
      <c r="AP925" s="6"/>
      <c r="AQ925" s="6"/>
      <c r="AR925" s="12"/>
      <c r="AT925" s="296"/>
      <c r="AU925" s="296"/>
      <c r="AV925" s="296"/>
      <c r="AW925" s="296"/>
      <c r="AX925" s="296"/>
      <c r="AY925" s="296"/>
      <c r="AZ925" s="296"/>
      <c r="BA925" s="296"/>
      <c r="BB925" s="296"/>
      <c r="BC925" s="296"/>
      <c r="BD925" s="296"/>
      <c r="BE925" s="296"/>
      <c r="BF925" s="296"/>
      <c r="BG925" s="14"/>
      <c r="BH925" s="14"/>
    </row>
    <row r="926" spans="1:77" s="49" customFormat="1" ht="16" x14ac:dyDescent="0.2">
      <c r="A926" s="12"/>
      <c r="B926" s="12"/>
      <c r="F926" s="12"/>
      <c r="J926" s="290"/>
      <c r="K926" s="290"/>
      <c r="L926" s="290"/>
      <c r="M926" s="290"/>
      <c r="N926" s="290"/>
      <c r="O926" s="291"/>
      <c r="P926" s="35"/>
      <c r="Q926" s="35"/>
      <c r="R926" s="292"/>
      <c r="S926" s="292"/>
      <c r="T926" s="292"/>
      <c r="U926" s="292"/>
      <c r="V926" s="12"/>
      <c r="Y926" s="293"/>
      <c r="Z926" s="293"/>
      <c r="AA926" s="293"/>
      <c r="AB926" s="294"/>
      <c r="AC926" s="294"/>
      <c r="AD926" s="294"/>
      <c r="AE926" s="294"/>
      <c r="AF926" s="294"/>
      <c r="AG926" s="294"/>
      <c r="AH926" s="294"/>
      <c r="AM926" s="6"/>
      <c r="AN926" s="6"/>
      <c r="AO926" s="295"/>
      <c r="AP926" s="6"/>
      <c r="AQ926" s="6"/>
      <c r="AR926" s="12"/>
      <c r="AT926" s="296"/>
      <c r="AU926" s="296"/>
      <c r="AV926" s="296"/>
      <c r="AW926" s="296"/>
      <c r="AX926" s="296"/>
      <c r="AY926" s="296"/>
      <c r="AZ926" s="296"/>
      <c r="BA926" s="296"/>
      <c r="BB926" s="296"/>
      <c r="BC926" s="296"/>
      <c r="BD926" s="296"/>
      <c r="BE926" s="296"/>
      <c r="BF926" s="296"/>
      <c r="BG926" s="14"/>
      <c r="BH926" s="14"/>
      <c r="BL926" s="12"/>
      <c r="BO926" s="324"/>
      <c r="BP926" s="324"/>
      <c r="BQ926" s="324"/>
      <c r="BR926" s="325"/>
      <c r="BS926" s="325"/>
      <c r="BT926" s="325"/>
      <c r="BU926" s="325"/>
      <c r="BV926" s="325"/>
      <c r="BW926" s="325"/>
      <c r="BX926" s="325"/>
      <c r="BY926" s="325"/>
    </row>
    <row r="927" spans="1:77" s="49" customFormat="1" ht="16" x14ac:dyDescent="0.2">
      <c r="A927" s="12"/>
      <c r="B927" s="12"/>
      <c r="F927" s="12"/>
      <c r="J927" s="290"/>
      <c r="K927" s="290"/>
      <c r="L927" s="290"/>
      <c r="M927" s="290"/>
      <c r="N927" s="290"/>
      <c r="O927" s="291"/>
      <c r="P927" s="35"/>
      <c r="Q927" s="35"/>
      <c r="R927" s="292"/>
      <c r="S927" s="292"/>
      <c r="T927" s="292"/>
      <c r="U927" s="292"/>
      <c r="V927" s="12"/>
      <c r="Y927" s="293"/>
      <c r="Z927" s="293"/>
      <c r="AA927" s="293"/>
      <c r="AB927" s="294"/>
      <c r="AC927" s="294"/>
      <c r="AD927" s="294"/>
      <c r="AE927" s="294"/>
      <c r="AF927" s="294"/>
      <c r="AG927" s="294"/>
      <c r="AH927" s="294"/>
      <c r="AM927" s="6"/>
      <c r="AN927" s="6"/>
      <c r="AO927" s="295"/>
      <c r="AP927" s="6"/>
      <c r="AQ927" s="6"/>
      <c r="AR927" s="12"/>
      <c r="AT927" s="296"/>
      <c r="AU927" s="296"/>
      <c r="AV927" s="296"/>
      <c r="AW927" s="296"/>
      <c r="AX927" s="296"/>
      <c r="AY927" s="296"/>
      <c r="AZ927" s="296"/>
      <c r="BA927" s="296"/>
      <c r="BB927" s="296"/>
      <c r="BC927" s="296"/>
      <c r="BD927" s="296"/>
      <c r="BE927" s="296"/>
      <c r="BF927" s="296"/>
      <c r="BG927" s="14"/>
      <c r="BH927" s="14"/>
    </row>
    <row r="928" spans="1:77" s="49" customFormat="1" ht="16" x14ac:dyDescent="0.2">
      <c r="A928" s="12"/>
      <c r="B928" s="12"/>
      <c r="F928" s="12"/>
      <c r="J928" s="290"/>
      <c r="K928" s="290"/>
      <c r="L928" s="290"/>
      <c r="M928" s="290"/>
      <c r="N928" s="290"/>
      <c r="O928" s="291"/>
      <c r="P928" s="35"/>
      <c r="Q928" s="35"/>
      <c r="R928" s="292"/>
      <c r="S928" s="292"/>
      <c r="T928" s="292"/>
      <c r="U928" s="292"/>
      <c r="V928" s="12"/>
      <c r="Y928" s="293"/>
      <c r="Z928" s="293"/>
      <c r="AA928" s="293"/>
      <c r="AB928" s="294"/>
      <c r="AC928" s="294"/>
      <c r="AD928" s="294"/>
      <c r="AE928" s="294"/>
      <c r="AF928" s="294"/>
      <c r="AG928" s="294"/>
      <c r="AH928" s="294"/>
      <c r="AM928" s="6"/>
      <c r="AN928" s="6"/>
      <c r="AO928" s="295"/>
      <c r="AP928" s="6"/>
      <c r="AQ928" s="6"/>
      <c r="AR928" s="12"/>
      <c r="AT928" s="296"/>
      <c r="AU928" s="296"/>
      <c r="AV928" s="296"/>
      <c r="AW928" s="296"/>
      <c r="AX928" s="296"/>
      <c r="AY928" s="296"/>
      <c r="AZ928" s="296"/>
      <c r="BA928" s="296"/>
      <c r="BB928" s="296"/>
      <c r="BC928" s="296"/>
      <c r="BD928" s="296"/>
      <c r="BE928" s="296"/>
      <c r="BF928" s="296"/>
      <c r="BG928" s="14"/>
      <c r="BH928" s="14"/>
      <c r="BL928" s="12"/>
      <c r="BO928" s="324"/>
      <c r="BP928" s="324"/>
      <c r="BQ928" s="324"/>
      <c r="BR928" s="325"/>
      <c r="BS928" s="325"/>
      <c r="BT928" s="325"/>
      <c r="BU928" s="325"/>
      <c r="BV928" s="325"/>
      <c r="BW928" s="325"/>
      <c r="BX928" s="325"/>
      <c r="BY928" s="325"/>
    </row>
    <row r="929" spans="1:77" s="49" customFormat="1" ht="16" x14ac:dyDescent="0.2">
      <c r="A929" s="12"/>
      <c r="B929" s="12"/>
      <c r="F929" s="12"/>
      <c r="J929" s="290"/>
      <c r="K929" s="290"/>
      <c r="L929" s="290"/>
      <c r="M929" s="290"/>
      <c r="N929" s="290"/>
      <c r="O929" s="291"/>
      <c r="P929" s="35"/>
      <c r="Q929" s="35"/>
      <c r="R929" s="292"/>
      <c r="S929" s="292"/>
      <c r="T929" s="292"/>
      <c r="U929" s="292"/>
      <c r="V929" s="12"/>
      <c r="Y929" s="293"/>
      <c r="Z929" s="293"/>
      <c r="AA929" s="293"/>
      <c r="AB929" s="294"/>
      <c r="AC929" s="294"/>
      <c r="AD929" s="294"/>
      <c r="AE929" s="294"/>
      <c r="AF929" s="294"/>
      <c r="AG929" s="294"/>
      <c r="AH929" s="294"/>
      <c r="AM929" s="6"/>
      <c r="AN929" s="6"/>
      <c r="AO929" s="295"/>
      <c r="AP929" s="6"/>
      <c r="AQ929" s="6"/>
      <c r="AR929" s="12"/>
      <c r="AT929" s="296"/>
      <c r="AU929" s="296"/>
      <c r="AV929" s="296"/>
      <c r="AW929" s="296"/>
      <c r="AX929" s="296"/>
      <c r="AY929" s="296"/>
      <c r="AZ929" s="296"/>
      <c r="BA929" s="296"/>
      <c r="BB929" s="296"/>
      <c r="BC929" s="296"/>
      <c r="BD929" s="296"/>
      <c r="BE929" s="296"/>
      <c r="BF929" s="296"/>
      <c r="BG929" s="14"/>
      <c r="BH929" s="14"/>
    </row>
    <row r="930" spans="1:77" s="49" customFormat="1" ht="16" x14ac:dyDescent="0.2">
      <c r="A930" s="12"/>
      <c r="B930" s="12"/>
      <c r="F930" s="12"/>
      <c r="J930" s="290"/>
      <c r="K930" s="290"/>
      <c r="L930" s="290"/>
      <c r="M930" s="290"/>
      <c r="N930" s="290"/>
      <c r="O930" s="291"/>
      <c r="P930" s="35"/>
      <c r="Q930" s="35"/>
      <c r="R930" s="292"/>
      <c r="S930" s="292"/>
      <c r="T930" s="292"/>
      <c r="U930" s="292"/>
      <c r="V930" s="12"/>
      <c r="Y930" s="293"/>
      <c r="Z930" s="293"/>
      <c r="AA930" s="293"/>
      <c r="AB930" s="294"/>
      <c r="AC930" s="294"/>
      <c r="AD930" s="294"/>
      <c r="AE930" s="294"/>
      <c r="AF930" s="294"/>
      <c r="AG930" s="294"/>
      <c r="AH930" s="294"/>
      <c r="AM930" s="6"/>
      <c r="AN930" s="6"/>
      <c r="AO930" s="295"/>
      <c r="AP930" s="6"/>
      <c r="AQ930" s="6"/>
      <c r="AR930" s="12"/>
      <c r="AT930" s="296"/>
      <c r="AU930" s="296"/>
      <c r="AV930" s="296"/>
      <c r="AW930" s="296"/>
      <c r="AX930" s="296"/>
      <c r="AY930" s="296"/>
      <c r="AZ930" s="296"/>
      <c r="BA930" s="296"/>
      <c r="BB930" s="296"/>
      <c r="BC930" s="296"/>
      <c r="BD930" s="296"/>
      <c r="BE930" s="296"/>
      <c r="BF930" s="296"/>
      <c r="BG930" s="14"/>
      <c r="BH930" s="14"/>
      <c r="BL930" s="12"/>
      <c r="BO930" s="324"/>
      <c r="BP930" s="324"/>
      <c r="BQ930" s="324"/>
      <c r="BR930" s="325"/>
      <c r="BS930" s="325"/>
      <c r="BT930" s="325"/>
      <c r="BU930" s="325"/>
      <c r="BV930" s="325"/>
      <c r="BW930" s="325"/>
      <c r="BX930" s="325"/>
      <c r="BY930" s="325"/>
    </row>
    <row r="931" spans="1:77" s="49" customFormat="1" ht="16" x14ac:dyDescent="0.2">
      <c r="A931" s="12"/>
      <c r="B931" s="12"/>
      <c r="F931" s="12"/>
      <c r="J931" s="290"/>
      <c r="K931" s="290"/>
      <c r="L931" s="290"/>
      <c r="M931" s="290"/>
      <c r="N931" s="290"/>
      <c r="O931" s="291"/>
      <c r="P931" s="35"/>
      <c r="Q931" s="35"/>
      <c r="R931" s="292"/>
      <c r="S931" s="292"/>
      <c r="T931" s="292"/>
      <c r="U931" s="292"/>
      <c r="V931" s="12"/>
      <c r="Y931" s="293"/>
      <c r="Z931" s="293"/>
      <c r="AA931" s="293"/>
      <c r="AB931" s="294"/>
      <c r="AC931" s="294"/>
      <c r="AD931" s="294"/>
      <c r="AE931" s="294"/>
      <c r="AF931" s="294"/>
      <c r="AG931" s="294"/>
      <c r="AH931" s="294"/>
      <c r="AM931" s="6"/>
      <c r="AN931" s="6"/>
      <c r="AO931" s="295"/>
      <c r="AP931" s="6"/>
      <c r="AQ931" s="6"/>
      <c r="AR931" s="12"/>
      <c r="AT931" s="296"/>
      <c r="AU931" s="296"/>
      <c r="AV931" s="296"/>
      <c r="AW931" s="296"/>
      <c r="AX931" s="296"/>
      <c r="AY931" s="296"/>
      <c r="AZ931" s="296"/>
      <c r="BA931" s="296"/>
      <c r="BB931" s="296"/>
      <c r="BC931" s="296"/>
      <c r="BD931" s="296"/>
      <c r="BE931" s="296"/>
      <c r="BF931" s="296"/>
      <c r="BG931" s="14"/>
      <c r="BH931" s="14"/>
    </row>
    <row r="932" spans="1:77" s="49" customFormat="1" ht="16" x14ac:dyDescent="0.2">
      <c r="A932" s="12"/>
      <c r="B932" s="12"/>
      <c r="F932" s="12"/>
      <c r="J932" s="290"/>
      <c r="K932" s="290"/>
      <c r="L932" s="290"/>
      <c r="M932" s="290"/>
      <c r="N932" s="290"/>
      <c r="O932" s="291"/>
      <c r="P932" s="35"/>
      <c r="Q932" s="35"/>
      <c r="R932" s="292"/>
      <c r="S932" s="292"/>
      <c r="T932" s="292"/>
      <c r="U932" s="292"/>
      <c r="V932" s="12"/>
      <c r="Y932" s="293"/>
      <c r="Z932" s="293"/>
      <c r="AA932" s="293"/>
      <c r="AB932" s="294"/>
      <c r="AC932" s="294"/>
      <c r="AD932" s="294"/>
      <c r="AE932" s="294"/>
      <c r="AF932" s="294"/>
      <c r="AG932" s="294"/>
      <c r="AH932" s="294"/>
      <c r="AM932" s="6"/>
      <c r="AN932" s="6"/>
      <c r="AO932" s="295"/>
      <c r="AP932" s="6"/>
      <c r="AQ932" s="6"/>
      <c r="AR932" s="12"/>
      <c r="AT932" s="296"/>
      <c r="AU932" s="296"/>
      <c r="AV932" s="296"/>
      <c r="AW932" s="296"/>
      <c r="AX932" s="296"/>
      <c r="AY932" s="296"/>
      <c r="AZ932" s="296"/>
      <c r="BA932" s="296"/>
      <c r="BB932" s="296"/>
      <c r="BC932" s="296"/>
      <c r="BD932" s="296"/>
      <c r="BE932" s="296"/>
      <c r="BF932" s="296"/>
      <c r="BG932" s="14"/>
      <c r="BH932" s="14"/>
      <c r="BL932" s="12"/>
      <c r="BO932" s="324"/>
      <c r="BP932" s="324"/>
      <c r="BQ932" s="324"/>
      <c r="BR932" s="325"/>
      <c r="BS932" s="325"/>
      <c r="BT932" s="325"/>
      <c r="BU932" s="325"/>
      <c r="BV932" s="325"/>
      <c r="BW932" s="325"/>
      <c r="BX932" s="325"/>
      <c r="BY932" s="325"/>
    </row>
    <row r="933" spans="1:77" s="49" customFormat="1" ht="16" x14ac:dyDescent="0.2">
      <c r="A933" s="12"/>
      <c r="B933" s="12"/>
      <c r="F933" s="12"/>
      <c r="J933" s="290"/>
      <c r="K933" s="290"/>
      <c r="L933" s="290"/>
      <c r="M933" s="290"/>
      <c r="N933" s="290"/>
      <c r="O933" s="291"/>
      <c r="P933" s="35"/>
      <c r="Q933" s="35"/>
      <c r="R933" s="292"/>
      <c r="S933" s="292"/>
      <c r="T933" s="292"/>
      <c r="U933" s="292"/>
      <c r="V933" s="12"/>
      <c r="Y933" s="293"/>
      <c r="Z933" s="293"/>
      <c r="AA933" s="293"/>
      <c r="AB933" s="294"/>
      <c r="AC933" s="294"/>
      <c r="AD933" s="294"/>
      <c r="AE933" s="294"/>
      <c r="AF933" s="294"/>
      <c r="AG933" s="294"/>
      <c r="AH933" s="294"/>
      <c r="AM933" s="6"/>
      <c r="AN933" s="6"/>
      <c r="AO933" s="295"/>
      <c r="AP933" s="6"/>
      <c r="AQ933" s="6"/>
      <c r="AR933" s="12"/>
      <c r="AT933" s="296"/>
      <c r="AU933" s="296"/>
      <c r="AV933" s="296"/>
      <c r="AW933" s="296"/>
      <c r="AX933" s="296"/>
      <c r="AY933" s="296"/>
      <c r="AZ933" s="296"/>
      <c r="BA933" s="296"/>
      <c r="BB933" s="296"/>
      <c r="BC933" s="296"/>
      <c r="BD933" s="296"/>
      <c r="BE933" s="296"/>
      <c r="BF933" s="296"/>
      <c r="BG933" s="14"/>
      <c r="BH933" s="14"/>
    </row>
    <row r="934" spans="1:77" s="49" customFormat="1" ht="16" x14ac:dyDescent="0.2">
      <c r="A934" s="12"/>
      <c r="B934" s="12"/>
      <c r="F934" s="12"/>
      <c r="J934" s="290"/>
      <c r="K934" s="290"/>
      <c r="L934" s="290"/>
      <c r="M934" s="290"/>
      <c r="N934" s="290"/>
      <c r="O934" s="291"/>
      <c r="P934" s="35"/>
      <c r="Q934" s="35"/>
      <c r="R934" s="292"/>
      <c r="S934" s="292"/>
      <c r="T934" s="292"/>
      <c r="U934" s="292"/>
      <c r="V934" s="12"/>
      <c r="Y934" s="293"/>
      <c r="Z934" s="293"/>
      <c r="AA934" s="293"/>
      <c r="AB934" s="294"/>
      <c r="AC934" s="294"/>
      <c r="AD934" s="294"/>
      <c r="AE934" s="294"/>
      <c r="AF934" s="294"/>
      <c r="AG934" s="294"/>
      <c r="AH934" s="294"/>
      <c r="AM934" s="6"/>
      <c r="AN934" s="6"/>
      <c r="AO934" s="295"/>
      <c r="AP934" s="6"/>
      <c r="AQ934" s="6"/>
      <c r="AR934" s="12"/>
      <c r="AT934" s="296"/>
      <c r="AU934" s="296"/>
      <c r="AV934" s="296"/>
      <c r="AW934" s="296"/>
      <c r="AX934" s="296"/>
      <c r="AY934" s="296"/>
      <c r="AZ934" s="296"/>
      <c r="BA934" s="296"/>
      <c r="BB934" s="296"/>
      <c r="BC934" s="296"/>
      <c r="BD934" s="296"/>
      <c r="BE934" s="296"/>
      <c r="BF934" s="296"/>
      <c r="BG934" s="14"/>
      <c r="BH934" s="14"/>
      <c r="BL934" s="12"/>
      <c r="BO934" s="324"/>
      <c r="BP934" s="324"/>
      <c r="BQ934" s="324"/>
      <c r="BR934" s="325"/>
      <c r="BS934" s="325"/>
      <c r="BT934" s="325"/>
      <c r="BU934" s="325"/>
      <c r="BV934" s="325"/>
      <c r="BW934" s="325"/>
      <c r="BX934" s="325"/>
      <c r="BY934" s="325"/>
    </row>
    <row r="935" spans="1:77" s="49" customFormat="1" ht="16" x14ac:dyDescent="0.2">
      <c r="A935" s="12"/>
      <c r="B935" s="12"/>
      <c r="F935" s="12"/>
      <c r="J935" s="290"/>
      <c r="K935" s="290"/>
      <c r="L935" s="290"/>
      <c r="M935" s="290"/>
      <c r="N935" s="290"/>
      <c r="O935" s="291"/>
      <c r="P935" s="35"/>
      <c r="Q935" s="35"/>
      <c r="R935" s="292"/>
      <c r="S935" s="292"/>
      <c r="T935" s="292"/>
      <c r="U935" s="292"/>
      <c r="V935" s="12"/>
      <c r="Y935" s="293"/>
      <c r="Z935" s="293"/>
      <c r="AA935" s="293"/>
      <c r="AB935" s="294"/>
      <c r="AC935" s="294"/>
      <c r="AD935" s="294"/>
      <c r="AE935" s="294"/>
      <c r="AF935" s="294"/>
      <c r="AG935" s="294"/>
      <c r="AH935" s="294"/>
      <c r="AM935" s="6"/>
      <c r="AN935" s="6"/>
      <c r="AO935" s="295"/>
      <c r="AP935" s="6"/>
      <c r="AQ935" s="6"/>
      <c r="AR935" s="12"/>
      <c r="AT935" s="296"/>
      <c r="AU935" s="296"/>
      <c r="AV935" s="296"/>
      <c r="AW935" s="296"/>
      <c r="AX935" s="296"/>
      <c r="AY935" s="296"/>
      <c r="AZ935" s="296"/>
      <c r="BA935" s="296"/>
      <c r="BB935" s="296"/>
      <c r="BC935" s="296"/>
      <c r="BD935" s="296"/>
      <c r="BE935" s="296"/>
      <c r="BF935" s="296"/>
      <c r="BG935" s="14"/>
      <c r="BH935" s="14"/>
    </row>
    <row r="936" spans="1:77" s="49" customFormat="1" ht="16" x14ac:dyDescent="0.2">
      <c r="A936" s="12"/>
      <c r="B936" s="12"/>
      <c r="F936" s="12"/>
      <c r="J936" s="290"/>
      <c r="K936" s="290"/>
      <c r="L936" s="290"/>
      <c r="M936" s="290"/>
      <c r="N936" s="290"/>
      <c r="O936" s="291"/>
      <c r="P936" s="35"/>
      <c r="Q936" s="35"/>
      <c r="R936" s="292"/>
      <c r="S936" s="292"/>
      <c r="T936" s="292"/>
      <c r="U936" s="292"/>
      <c r="V936" s="12"/>
      <c r="Y936" s="293"/>
      <c r="Z936" s="293"/>
      <c r="AA936" s="293"/>
      <c r="AB936" s="294"/>
      <c r="AC936" s="294"/>
      <c r="AD936" s="294"/>
      <c r="AE936" s="294"/>
      <c r="AF936" s="294"/>
      <c r="AG936" s="294"/>
      <c r="AH936" s="294"/>
      <c r="AM936" s="6"/>
      <c r="AN936" s="6"/>
      <c r="AO936" s="295"/>
      <c r="AP936" s="6"/>
      <c r="AQ936" s="6"/>
      <c r="AR936" s="12"/>
      <c r="AT936" s="296"/>
      <c r="AU936" s="296"/>
      <c r="AV936" s="296"/>
      <c r="AW936" s="296"/>
      <c r="AX936" s="296"/>
      <c r="AY936" s="296"/>
      <c r="AZ936" s="296"/>
      <c r="BA936" s="296"/>
      <c r="BB936" s="296"/>
      <c r="BC936" s="296"/>
      <c r="BD936" s="296"/>
      <c r="BE936" s="296"/>
      <c r="BF936" s="296"/>
      <c r="BG936" s="14"/>
      <c r="BH936" s="14"/>
      <c r="BL936" s="12"/>
      <c r="BO936" s="324"/>
      <c r="BP936" s="324"/>
      <c r="BQ936" s="324"/>
      <c r="BR936" s="325"/>
      <c r="BS936" s="325"/>
      <c r="BT936" s="325"/>
      <c r="BU936" s="325"/>
      <c r="BV936" s="325"/>
      <c r="BW936" s="325"/>
      <c r="BX936" s="325"/>
      <c r="BY936" s="325"/>
    </row>
    <row r="937" spans="1:77" s="49" customFormat="1" ht="16" x14ac:dyDescent="0.2">
      <c r="A937" s="12"/>
      <c r="B937" s="12"/>
      <c r="F937" s="12"/>
      <c r="J937" s="290"/>
      <c r="K937" s="290"/>
      <c r="L937" s="290"/>
      <c r="M937" s="290"/>
      <c r="N937" s="290"/>
      <c r="O937" s="291"/>
      <c r="P937" s="35"/>
      <c r="Q937" s="35"/>
      <c r="R937" s="292"/>
      <c r="S937" s="292"/>
      <c r="T937" s="292"/>
      <c r="U937" s="292"/>
      <c r="V937" s="12"/>
      <c r="Y937" s="293"/>
      <c r="Z937" s="293"/>
      <c r="AA937" s="293"/>
      <c r="AB937" s="294"/>
      <c r="AC937" s="294"/>
      <c r="AD937" s="294"/>
      <c r="AE937" s="294"/>
      <c r="AF937" s="294"/>
      <c r="AG937" s="294"/>
      <c r="AH937" s="294"/>
      <c r="AM937" s="6"/>
      <c r="AN937" s="6"/>
      <c r="AO937" s="295"/>
      <c r="AP937" s="6"/>
      <c r="AQ937" s="6"/>
      <c r="AR937" s="12"/>
      <c r="AT937" s="296"/>
      <c r="AU937" s="296"/>
      <c r="AV937" s="296"/>
      <c r="AW937" s="296"/>
      <c r="AX937" s="296"/>
      <c r="AY937" s="296"/>
      <c r="AZ937" s="296"/>
      <c r="BA937" s="296"/>
      <c r="BB937" s="296"/>
      <c r="BC937" s="296"/>
      <c r="BD937" s="296"/>
      <c r="BE937" s="296"/>
      <c r="BF937" s="296"/>
      <c r="BG937" s="14"/>
      <c r="BH937" s="14"/>
    </row>
    <row r="938" spans="1:77" s="49" customFormat="1" ht="16" x14ac:dyDescent="0.2">
      <c r="A938" s="12"/>
      <c r="B938" s="12"/>
      <c r="F938" s="12"/>
      <c r="J938" s="290"/>
      <c r="K938" s="290"/>
      <c r="L938" s="290"/>
      <c r="M938" s="290"/>
      <c r="N938" s="290"/>
      <c r="O938" s="291"/>
      <c r="P938" s="35"/>
      <c r="Q938" s="35"/>
      <c r="R938" s="292"/>
      <c r="S938" s="292"/>
      <c r="T938" s="292"/>
      <c r="U938" s="292"/>
      <c r="V938" s="12"/>
      <c r="Y938" s="293"/>
      <c r="Z938" s="293"/>
      <c r="AA938" s="293"/>
      <c r="AB938" s="294"/>
      <c r="AC938" s="294"/>
      <c r="AD938" s="294"/>
      <c r="AE938" s="294"/>
      <c r="AF938" s="294"/>
      <c r="AG938" s="294"/>
      <c r="AH938" s="294"/>
      <c r="AM938" s="6"/>
      <c r="AN938" s="6"/>
      <c r="AO938" s="295"/>
      <c r="AP938" s="6"/>
      <c r="AQ938" s="6"/>
      <c r="AR938" s="12"/>
      <c r="AT938" s="296"/>
      <c r="AU938" s="296"/>
      <c r="AV938" s="296"/>
      <c r="AW938" s="296"/>
      <c r="AX938" s="296"/>
      <c r="AY938" s="296"/>
      <c r="AZ938" s="296"/>
      <c r="BA938" s="296"/>
      <c r="BB938" s="296"/>
      <c r="BC938" s="296"/>
      <c r="BD938" s="296"/>
      <c r="BE938" s="296"/>
      <c r="BF938" s="296"/>
      <c r="BG938" s="14"/>
      <c r="BH938" s="14"/>
      <c r="BL938" s="12"/>
      <c r="BO938" s="324"/>
      <c r="BP938" s="324"/>
      <c r="BQ938" s="324"/>
      <c r="BR938" s="325"/>
      <c r="BS938" s="325"/>
      <c r="BT938" s="325"/>
      <c r="BU938" s="325"/>
      <c r="BV938" s="325"/>
      <c r="BW938" s="325"/>
      <c r="BX938" s="325"/>
      <c r="BY938" s="325"/>
    </row>
    <row r="939" spans="1:77" s="49" customFormat="1" ht="16" x14ac:dyDescent="0.2">
      <c r="A939" s="12"/>
      <c r="B939" s="12"/>
      <c r="F939" s="12"/>
      <c r="J939" s="290"/>
      <c r="K939" s="290"/>
      <c r="L939" s="290"/>
      <c r="M939" s="290"/>
      <c r="N939" s="290"/>
      <c r="O939" s="291"/>
      <c r="P939" s="35"/>
      <c r="Q939" s="35"/>
      <c r="R939" s="292"/>
      <c r="S939" s="292"/>
      <c r="T939" s="292"/>
      <c r="U939" s="292"/>
      <c r="V939" s="12"/>
      <c r="Y939" s="293"/>
      <c r="Z939" s="293"/>
      <c r="AA939" s="293"/>
      <c r="AB939" s="294"/>
      <c r="AC939" s="294"/>
      <c r="AD939" s="294"/>
      <c r="AE939" s="294"/>
      <c r="AF939" s="294"/>
      <c r="AG939" s="294"/>
      <c r="AH939" s="294"/>
      <c r="AM939" s="6"/>
      <c r="AN939" s="6"/>
      <c r="AO939" s="295"/>
      <c r="AP939" s="6"/>
      <c r="AQ939" s="6"/>
      <c r="AR939" s="12"/>
      <c r="AT939" s="296"/>
      <c r="AU939" s="296"/>
      <c r="AV939" s="296"/>
      <c r="AW939" s="296"/>
      <c r="AX939" s="296"/>
      <c r="AY939" s="296"/>
      <c r="AZ939" s="296"/>
      <c r="BA939" s="296"/>
      <c r="BB939" s="296"/>
      <c r="BC939" s="296"/>
      <c r="BD939" s="296"/>
      <c r="BE939" s="296"/>
      <c r="BF939" s="296"/>
      <c r="BG939" s="14"/>
      <c r="BH939" s="14"/>
    </row>
    <row r="940" spans="1:77" s="49" customFormat="1" ht="16" x14ac:dyDescent="0.2">
      <c r="A940" s="12"/>
      <c r="B940" s="12"/>
      <c r="F940" s="12"/>
      <c r="J940" s="290"/>
      <c r="K940" s="290"/>
      <c r="L940" s="290"/>
      <c r="M940" s="290"/>
      <c r="N940" s="290"/>
      <c r="O940" s="291"/>
      <c r="P940" s="35"/>
      <c r="Q940" s="35"/>
      <c r="R940" s="292"/>
      <c r="S940" s="292"/>
      <c r="T940" s="292"/>
      <c r="U940" s="292"/>
      <c r="V940" s="12"/>
      <c r="Y940" s="293"/>
      <c r="Z940" s="293"/>
      <c r="AA940" s="293"/>
      <c r="AB940" s="294"/>
      <c r="AC940" s="294"/>
      <c r="AD940" s="294"/>
      <c r="AE940" s="294"/>
      <c r="AF940" s="294"/>
      <c r="AG940" s="294"/>
      <c r="AH940" s="294"/>
      <c r="AM940" s="6"/>
      <c r="AN940" s="6"/>
      <c r="AO940" s="295"/>
      <c r="AP940" s="6"/>
      <c r="AQ940" s="6"/>
      <c r="AR940" s="12"/>
      <c r="AT940" s="296"/>
      <c r="AU940" s="296"/>
      <c r="AV940" s="296"/>
      <c r="AW940" s="296"/>
      <c r="AX940" s="296"/>
      <c r="AY940" s="296"/>
      <c r="AZ940" s="296"/>
      <c r="BA940" s="296"/>
      <c r="BB940" s="296"/>
      <c r="BC940" s="296"/>
      <c r="BD940" s="296"/>
      <c r="BE940" s="296"/>
      <c r="BF940" s="296"/>
      <c r="BG940" s="14"/>
      <c r="BH940" s="14"/>
      <c r="BL940" s="12"/>
      <c r="BO940" s="324"/>
      <c r="BP940" s="324"/>
      <c r="BQ940" s="324"/>
      <c r="BR940" s="325"/>
      <c r="BS940" s="325"/>
      <c r="BT940" s="325"/>
      <c r="BU940" s="325"/>
      <c r="BV940" s="325"/>
      <c r="BW940" s="325"/>
      <c r="BX940" s="325"/>
      <c r="BY940" s="325"/>
    </row>
    <row r="941" spans="1:77" s="49" customFormat="1" ht="16" x14ac:dyDescent="0.2">
      <c r="A941" s="12"/>
      <c r="B941" s="12"/>
      <c r="F941" s="12"/>
      <c r="J941" s="290"/>
      <c r="K941" s="290"/>
      <c r="L941" s="290"/>
      <c r="M941" s="290"/>
      <c r="N941" s="290"/>
      <c r="O941" s="291"/>
      <c r="P941" s="35"/>
      <c r="Q941" s="35"/>
      <c r="R941" s="292"/>
      <c r="S941" s="292"/>
      <c r="T941" s="292"/>
      <c r="U941" s="292"/>
      <c r="V941" s="12"/>
      <c r="Y941" s="293"/>
      <c r="Z941" s="293"/>
      <c r="AA941" s="293"/>
      <c r="AB941" s="294"/>
      <c r="AC941" s="294"/>
      <c r="AD941" s="294"/>
      <c r="AE941" s="294"/>
      <c r="AF941" s="294"/>
      <c r="AG941" s="294"/>
      <c r="AH941" s="294"/>
      <c r="AM941" s="6"/>
      <c r="AN941" s="6"/>
      <c r="AO941" s="295"/>
      <c r="AP941" s="6"/>
      <c r="AQ941" s="6"/>
      <c r="AR941" s="12"/>
      <c r="AT941" s="296"/>
      <c r="AU941" s="296"/>
      <c r="AV941" s="296"/>
      <c r="AW941" s="296"/>
      <c r="AX941" s="296"/>
      <c r="AY941" s="296"/>
      <c r="AZ941" s="296"/>
      <c r="BA941" s="296"/>
      <c r="BB941" s="296"/>
      <c r="BC941" s="296"/>
      <c r="BD941" s="296"/>
      <c r="BE941" s="296"/>
      <c r="BF941" s="296"/>
      <c r="BG941" s="14"/>
      <c r="BH941" s="14"/>
    </row>
    <row r="942" spans="1:77" s="49" customFormat="1" ht="16" x14ac:dyDescent="0.2">
      <c r="A942" s="12"/>
      <c r="B942" s="12"/>
      <c r="F942" s="12"/>
      <c r="J942" s="290"/>
      <c r="K942" s="290"/>
      <c r="L942" s="290"/>
      <c r="M942" s="290"/>
      <c r="N942" s="290"/>
      <c r="O942" s="291"/>
      <c r="P942" s="35"/>
      <c r="Q942" s="35"/>
      <c r="R942" s="292"/>
      <c r="S942" s="292"/>
      <c r="T942" s="292"/>
      <c r="U942" s="292"/>
      <c r="V942" s="12"/>
      <c r="Y942" s="293"/>
      <c r="Z942" s="293"/>
      <c r="AA942" s="293"/>
      <c r="AB942" s="294"/>
      <c r="AC942" s="294"/>
      <c r="AD942" s="294"/>
      <c r="AE942" s="294"/>
      <c r="AF942" s="294"/>
      <c r="AG942" s="294"/>
      <c r="AH942" s="294"/>
      <c r="AM942" s="6"/>
      <c r="AN942" s="6"/>
      <c r="AO942" s="295"/>
      <c r="AP942" s="6"/>
      <c r="AQ942" s="6"/>
      <c r="AR942" s="12"/>
      <c r="AT942" s="296"/>
      <c r="AU942" s="296"/>
      <c r="AV942" s="296"/>
      <c r="AW942" s="296"/>
      <c r="AX942" s="296"/>
      <c r="AY942" s="296"/>
      <c r="AZ942" s="296"/>
      <c r="BA942" s="296"/>
      <c r="BB942" s="296"/>
      <c r="BC942" s="296"/>
      <c r="BD942" s="296"/>
      <c r="BE942" s="296"/>
      <c r="BF942" s="296"/>
      <c r="BG942" s="14"/>
      <c r="BH942" s="14"/>
      <c r="BL942" s="12"/>
      <c r="BO942" s="324"/>
      <c r="BP942" s="324"/>
      <c r="BQ942" s="324"/>
      <c r="BR942" s="325"/>
      <c r="BS942" s="325"/>
      <c r="BT942" s="325"/>
      <c r="BU942" s="325"/>
      <c r="BV942" s="325"/>
      <c r="BW942" s="325"/>
      <c r="BX942" s="325"/>
      <c r="BY942" s="325"/>
    </row>
    <row r="943" spans="1:77" s="49" customFormat="1" ht="16" x14ac:dyDescent="0.2">
      <c r="A943" s="12"/>
      <c r="B943" s="12"/>
      <c r="F943" s="12"/>
      <c r="J943" s="290"/>
      <c r="K943" s="290"/>
      <c r="L943" s="290"/>
      <c r="M943" s="290"/>
      <c r="N943" s="290"/>
      <c r="O943" s="291"/>
      <c r="P943" s="35"/>
      <c r="Q943" s="35"/>
      <c r="R943" s="292"/>
      <c r="S943" s="292"/>
      <c r="T943" s="292"/>
      <c r="U943" s="292"/>
      <c r="V943" s="12"/>
      <c r="Y943" s="293"/>
      <c r="Z943" s="293"/>
      <c r="AA943" s="293"/>
      <c r="AB943" s="294"/>
      <c r="AC943" s="294"/>
      <c r="AD943" s="294"/>
      <c r="AE943" s="294"/>
      <c r="AF943" s="294"/>
      <c r="AG943" s="294"/>
      <c r="AH943" s="294"/>
      <c r="AM943" s="6"/>
      <c r="AN943" s="6"/>
      <c r="AO943" s="295"/>
      <c r="AP943" s="6"/>
      <c r="AQ943" s="6"/>
      <c r="AR943" s="12"/>
      <c r="AT943" s="296"/>
      <c r="AU943" s="296"/>
      <c r="AV943" s="296"/>
      <c r="AW943" s="296"/>
      <c r="AX943" s="296"/>
      <c r="AY943" s="296"/>
      <c r="AZ943" s="296"/>
      <c r="BA943" s="296"/>
      <c r="BB943" s="296"/>
      <c r="BC943" s="296"/>
      <c r="BD943" s="296"/>
      <c r="BE943" s="296"/>
      <c r="BF943" s="296"/>
      <c r="BG943" s="14"/>
      <c r="BH943" s="14"/>
    </row>
    <row r="944" spans="1:77" s="49" customFormat="1" ht="16" x14ac:dyDescent="0.2">
      <c r="A944" s="12"/>
      <c r="B944" s="12"/>
      <c r="F944" s="12"/>
      <c r="J944" s="290"/>
      <c r="K944" s="290"/>
      <c r="L944" s="290"/>
      <c r="M944" s="290"/>
      <c r="N944" s="290"/>
      <c r="O944" s="291"/>
      <c r="P944" s="35"/>
      <c r="Q944" s="35"/>
      <c r="R944" s="292"/>
      <c r="S944" s="292"/>
      <c r="T944" s="292"/>
      <c r="U944" s="292"/>
      <c r="V944" s="12"/>
      <c r="Y944" s="293"/>
      <c r="Z944" s="293"/>
      <c r="AA944" s="293"/>
      <c r="AB944" s="294"/>
      <c r="AC944" s="294"/>
      <c r="AD944" s="294"/>
      <c r="AE944" s="294"/>
      <c r="AF944" s="294"/>
      <c r="AG944" s="294"/>
      <c r="AH944" s="294"/>
      <c r="AM944" s="6"/>
      <c r="AN944" s="6"/>
      <c r="AO944" s="295"/>
      <c r="AP944" s="6"/>
      <c r="AQ944" s="6"/>
      <c r="AR944" s="12"/>
      <c r="AT944" s="296"/>
      <c r="AU944" s="296"/>
      <c r="AV944" s="296"/>
      <c r="AW944" s="296"/>
      <c r="AX944" s="296"/>
      <c r="AY944" s="296"/>
      <c r="AZ944" s="296"/>
      <c r="BA944" s="296"/>
      <c r="BB944" s="296"/>
      <c r="BC944" s="296"/>
      <c r="BD944" s="296"/>
      <c r="BE944" s="296"/>
      <c r="BF944" s="296"/>
      <c r="BG944" s="14"/>
      <c r="BH944" s="14"/>
      <c r="BL944" s="12"/>
      <c r="BO944" s="324"/>
      <c r="BP944" s="324"/>
      <c r="BQ944" s="324"/>
      <c r="BR944" s="325"/>
      <c r="BS944" s="325"/>
      <c r="BT944" s="325"/>
      <c r="BU944" s="325"/>
      <c r="BV944" s="325"/>
      <c r="BW944" s="325"/>
      <c r="BX944" s="325"/>
      <c r="BY944" s="325"/>
    </row>
    <row r="945" spans="1:77" s="49" customFormat="1" ht="16" x14ac:dyDescent="0.2">
      <c r="A945" s="12"/>
      <c r="B945" s="12"/>
      <c r="F945" s="12"/>
      <c r="J945" s="290"/>
      <c r="K945" s="290"/>
      <c r="L945" s="290"/>
      <c r="M945" s="290"/>
      <c r="N945" s="290"/>
      <c r="O945" s="291"/>
      <c r="P945" s="35"/>
      <c r="Q945" s="35"/>
      <c r="R945" s="292"/>
      <c r="S945" s="292"/>
      <c r="T945" s="292"/>
      <c r="U945" s="292"/>
      <c r="V945" s="12"/>
      <c r="Y945" s="293"/>
      <c r="Z945" s="293"/>
      <c r="AA945" s="293"/>
      <c r="AB945" s="294"/>
      <c r="AC945" s="294"/>
      <c r="AD945" s="294"/>
      <c r="AE945" s="294"/>
      <c r="AF945" s="294"/>
      <c r="AG945" s="294"/>
      <c r="AH945" s="294"/>
      <c r="AM945" s="6"/>
      <c r="AN945" s="6"/>
      <c r="AO945" s="295"/>
      <c r="AP945" s="6"/>
      <c r="AQ945" s="6"/>
      <c r="AR945" s="12"/>
      <c r="AT945" s="296"/>
      <c r="AU945" s="296"/>
      <c r="AV945" s="296"/>
      <c r="AW945" s="296"/>
      <c r="AX945" s="296"/>
      <c r="AY945" s="296"/>
      <c r="AZ945" s="296"/>
      <c r="BA945" s="296"/>
      <c r="BB945" s="296"/>
      <c r="BC945" s="296"/>
      <c r="BD945" s="296"/>
      <c r="BE945" s="296"/>
      <c r="BF945" s="296"/>
      <c r="BG945" s="14"/>
      <c r="BH945" s="14"/>
    </row>
    <row r="946" spans="1:77" s="49" customFormat="1" ht="16" x14ac:dyDescent="0.2">
      <c r="A946" s="12"/>
      <c r="B946" s="12"/>
      <c r="F946" s="12"/>
      <c r="J946" s="290"/>
      <c r="K946" s="290"/>
      <c r="L946" s="290"/>
      <c r="M946" s="290"/>
      <c r="N946" s="290"/>
      <c r="O946" s="291"/>
      <c r="P946" s="35"/>
      <c r="Q946" s="35"/>
      <c r="R946" s="292"/>
      <c r="S946" s="292"/>
      <c r="T946" s="292"/>
      <c r="U946" s="292"/>
      <c r="V946" s="12"/>
      <c r="Y946" s="293"/>
      <c r="Z946" s="293"/>
      <c r="AA946" s="293"/>
      <c r="AB946" s="294"/>
      <c r="AC946" s="294"/>
      <c r="AD946" s="294"/>
      <c r="AE946" s="294"/>
      <c r="AF946" s="294"/>
      <c r="AG946" s="294"/>
      <c r="AH946" s="294"/>
      <c r="AM946" s="6"/>
      <c r="AN946" s="6"/>
      <c r="AO946" s="295"/>
      <c r="AP946" s="6"/>
      <c r="AQ946" s="6"/>
      <c r="AR946" s="12"/>
      <c r="AT946" s="296"/>
      <c r="AU946" s="296"/>
      <c r="AV946" s="296"/>
      <c r="AW946" s="296"/>
      <c r="AX946" s="296"/>
      <c r="AY946" s="296"/>
      <c r="AZ946" s="296"/>
      <c r="BA946" s="296"/>
      <c r="BB946" s="296"/>
      <c r="BC946" s="296"/>
      <c r="BD946" s="296"/>
      <c r="BE946" s="296"/>
      <c r="BF946" s="296"/>
      <c r="BG946" s="14"/>
      <c r="BH946" s="14"/>
      <c r="BL946" s="12"/>
      <c r="BO946" s="324"/>
      <c r="BP946" s="324"/>
      <c r="BQ946" s="324"/>
      <c r="BR946" s="325"/>
      <c r="BS946" s="325"/>
      <c r="BT946" s="325"/>
      <c r="BU946" s="325"/>
      <c r="BV946" s="325"/>
      <c r="BW946" s="325"/>
      <c r="BX946" s="325"/>
      <c r="BY946" s="325"/>
    </row>
    <row r="947" spans="1:77" s="49" customFormat="1" ht="16" x14ac:dyDescent="0.2">
      <c r="A947" s="12"/>
      <c r="B947" s="12"/>
      <c r="F947" s="12"/>
      <c r="J947" s="290"/>
      <c r="K947" s="290"/>
      <c r="L947" s="290"/>
      <c r="M947" s="290"/>
      <c r="N947" s="290"/>
      <c r="O947" s="291"/>
      <c r="P947" s="35"/>
      <c r="Q947" s="35"/>
      <c r="R947" s="292"/>
      <c r="S947" s="292"/>
      <c r="T947" s="292"/>
      <c r="U947" s="292"/>
      <c r="V947" s="12"/>
      <c r="Y947" s="293"/>
      <c r="Z947" s="293"/>
      <c r="AA947" s="293"/>
      <c r="AB947" s="294"/>
      <c r="AC947" s="294"/>
      <c r="AD947" s="294"/>
      <c r="AE947" s="294"/>
      <c r="AF947" s="294"/>
      <c r="AG947" s="294"/>
      <c r="AH947" s="294"/>
      <c r="AM947" s="6"/>
      <c r="AN947" s="6"/>
      <c r="AO947" s="295"/>
      <c r="AP947" s="6"/>
      <c r="AQ947" s="6"/>
      <c r="AR947" s="12"/>
      <c r="AT947" s="296"/>
      <c r="AU947" s="296"/>
      <c r="AV947" s="296"/>
      <c r="AW947" s="296"/>
      <c r="AX947" s="296"/>
      <c r="AY947" s="296"/>
      <c r="AZ947" s="296"/>
      <c r="BA947" s="296"/>
      <c r="BB947" s="296"/>
      <c r="BC947" s="296"/>
      <c r="BD947" s="296"/>
      <c r="BE947" s="296"/>
      <c r="BF947" s="296"/>
      <c r="BG947" s="14"/>
      <c r="BH947" s="14"/>
    </row>
    <row r="948" spans="1:77" s="49" customFormat="1" ht="16" x14ac:dyDescent="0.2">
      <c r="A948" s="12"/>
      <c r="B948" s="12"/>
      <c r="F948" s="12"/>
      <c r="J948" s="290"/>
      <c r="K948" s="290"/>
      <c r="L948" s="290"/>
      <c r="M948" s="290"/>
      <c r="N948" s="290"/>
      <c r="O948" s="291"/>
      <c r="P948" s="35"/>
      <c r="Q948" s="35"/>
      <c r="R948" s="292"/>
      <c r="S948" s="292"/>
      <c r="T948" s="292"/>
      <c r="U948" s="292"/>
      <c r="V948" s="12"/>
      <c r="Y948" s="293"/>
      <c r="Z948" s="293"/>
      <c r="AA948" s="293"/>
      <c r="AB948" s="294"/>
      <c r="AC948" s="294"/>
      <c r="AD948" s="294"/>
      <c r="AE948" s="294"/>
      <c r="AF948" s="294"/>
      <c r="AG948" s="294"/>
      <c r="AH948" s="294"/>
      <c r="AM948" s="6"/>
      <c r="AN948" s="6"/>
      <c r="AO948" s="295"/>
      <c r="AP948" s="6"/>
      <c r="AQ948" s="6"/>
      <c r="AR948" s="12"/>
      <c r="AT948" s="296"/>
      <c r="AU948" s="296"/>
      <c r="AV948" s="296"/>
      <c r="AW948" s="296"/>
      <c r="AX948" s="296"/>
      <c r="AY948" s="296"/>
      <c r="AZ948" s="296"/>
      <c r="BA948" s="296"/>
      <c r="BB948" s="296"/>
      <c r="BC948" s="296"/>
      <c r="BD948" s="296"/>
      <c r="BE948" s="296"/>
      <c r="BF948" s="296"/>
      <c r="BG948" s="14"/>
      <c r="BH948" s="14"/>
      <c r="BL948" s="12"/>
      <c r="BO948" s="324"/>
      <c r="BP948" s="324"/>
      <c r="BQ948" s="324"/>
      <c r="BR948" s="325"/>
      <c r="BS948" s="325"/>
      <c r="BT948" s="325"/>
      <c r="BU948" s="325"/>
      <c r="BV948" s="325"/>
      <c r="BW948" s="325"/>
      <c r="BX948" s="325"/>
      <c r="BY948" s="325"/>
    </row>
    <row r="949" spans="1:77" s="49" customFormat="1" ht="16" x14ac:dyDescent="0.2">
      <c r="A949" s="12"/>
      <c r="B949" s="12"/>
      <c r="F949" s="12"/>
      <c r="J949" s="290"/>
      <c r="K949" s="290"/>
      <c r="L949" s="290"/>
      <c r="M949" s="290"/>
      <c r="N949" s="290"/>
      <c r="O949" s="291"/>
      <c r="P949" s="35"/>
      <c r="Q949" s="35"/>
      <c r="R949" s="292"/>
      <c r="S949" s="292"/>
      <c r="T949" s="292"/>
      <c r="U949" s="292"/>
      <c r="V949" s="12"/>
      <c r="Y949" s="293"/>
      <c r="Z949" s="293"/>
      <c r="AA949" s="293"/>
      <c r="AB949" s="294"/>
      <c r="AC949" s="294"/>
      <c r="AD949" s="294"/>
      <c r="AE949" s="294"/>
      <c r="AF949" s="294"/>
      <c r="AG949" s="294"/>
      <c r="AH949" s="294"/>
      <c r="AM949" s="6"/>
      <c r="AN949" s="6"/>
      <c r="AO949" s="295"/>
      <c r="AP949" s="6"/>
      <c r="AQ949" s="6"/>
      <c r="AR949" s="12"/>
      <c r="AT949" s="296"/>
      <c r="AU949" s="296"/>
      <c r="AV949" s="296"/>
      <c r="AW949" s="296"/>
      <c r="AX949" s="296"/>
      <c r="AY949" s="296"/>
      <c r="AZ949" s="296"/>
      <c r="BA949" s="296"/>
      <c r="BB949" s="296"/>
      <c r="BC949" s="296"/>
      <c r="BD949" s="296"/>
      <c r="BE949" s="296"/>
      <c r="BF949" s="296"/>
      <c r="BG949" s="14"/>
      <c r="BH949" s="14"/>
    </row>
    <row r="950" spans="1:77" s="49" customFormat="1" ht="16" x14ac:dyDescent="0.2">
      <c r="A950" s="12"/>
      <c r="B950" s="12"/>
      <c r="F950" s="12"/>
      <c r="J950" s="290"/>
      <c r="K950" s="290"/>
      <c r="L950" s="290"/>
      <c r="M950" s="290"/>
      <c r="N950" s="290"/>
      <c r="O950" s="291"/>
      <c r="P950" s="35"/>
      <c r="Q950" s="35"/>
      <c r="R950" s="292"/>
      <c r="S950" s="292"/>
      <c r="T950" s="292"/>
      <c r="U950" s="292"/>
      <c r="V950" s="12"/>
      <c r="Y950" s="293"/>
      <c r="Z950" s="293"/>
      <c r="AA950" s="293"/>
      <c r="AB950" s="294"/>
      <c r="AC950" s="294"/>
      <c r="AD950" s="294"/>
      <c r="AE950" s="294"/>
      <c r="AF950" s="294"/>
      <c r="AG950" s="294"/>
      <c r="AH950" s="294"/>
      <c r="AM950" s="6"/>
      <c r="AN950" s="6"/>
      <c r="AO950" s="295"/>
      <c r="AP950" s="6"/>
      <c r="AQ950" s="6"/>
      <c r="AR950" s="12"/>
      <c r="AT950" s="296"/>
      <c r="AU950" s="296"/>
      <c r="AV950" s="296"/>
      <c r="AW950" s="296"/>
      <c r="AX950" s="296"/>
      <c r="AY950" s="296"/>
      <c r="AZ950" s="296"/>
      <c r="BA950" s="296"/>
      <c r="BB950" s="296"/>
      <c r="BC950" s="296"/>
      <c r="BD950" s="296"/>
      <c r="BE950" s="296"/>
      <c r="BF950" s="296"/>
      <c r="BG950" s="14"/>
      <c r="BH950" s="14"/>
      <c r="BL950" s="12"/>
      <c r="BO950" s="324"/>
      <c r="BP950" s="324"/>
      <c r="BQ950" s="324"/>
      <c r="BR950" s="325"/>
      <c r="BS950" s="325"/>
      <c r="BT950" s="325"/>
      <c r="BU950" s="325"/>
      <c r="BV950" s="325"/>
      <c r="BW950" s="325"/>
      <c r="BX950" s="325"/>
      <c r="BY950" s="325"/>
    </row>
    <row r="951" spans="1:77" s="49" customFormat="1" ht="16" x14ac:dyDescent="0.2">
      <c r="A951" s="12"/>
      <c r="B951" s="12"/>
      <c r="F951" s="12"/>
      <c r="J951" s="290"/>
      <c r="K951" s="290"/>
      <c r="L951" s="290"/>
      <c r="M951" s="290"/>
      <c r="N951" s="290"/>
      <c r="O951" s="291"/>
      <c r="P951" s="35"/>
      <c r="Q951" s="35"/>
      <c r="R951" s="292"/>
      <c r="S951" s="292"/>
      <c r="T951" s="292"/>
      <c r="U951" s="292"/>
      <c r="V951" s="12"/>
      <c r="Y951" s="293"/>
      <c r="Z951" s="293"/>
      <c r="AA951" s="293"/>
      <c r="AB951" s="294"/>
      <c r="AC951" s="294"/>
      <c r="AD951" s="294"/>
      <c r="AE951" s="294"/>
      <c r="AF951" s="294"/>
      <c r="AG951" s="294"/>
      <c r="AH951" s="294"/>
      <c r="AM951" s="6"/>
      <c r="AN951" s="6"/>
      <c r="AO951" s="295"/>
      <c r="AP951" s="6"/>
      <c r="AQ951" s="6"/>
      <c r="AR951" s="12"/>
      <c r="AT951" s="296"/>
      <c r="AU951" s="296"/>
      <c r="AV951" s="296"/>
      <c r="AW951" s="296"/>
      <c r="AX951" s="296"/>
      <c r="AY951" s="296"/>
      <c r="AZ951" s="296"/>
      <c r="BA951" s="296"/>
      <c r="BB951" s="296"/>
      <c r="BC951" s="296"/>
      <c r="BD951" s="296"/>
      <c r="BE951" s="296"/>
      <c r="BF951" s="296"/>
      <c r="BG951" s="14"/>
      <c r="BH951" s="14"/>
    </row>
    <row r="952" spans="1:77" s="49" customFormat="1" ht="16" x14ac:dyDescent="0.2">
      <c r="A952" s="12"/>
      <c r="B952" s="12"/>
      <c r="F952" s="12"/>
      <c r="J952" s="290"/>
      <c r="K952" s="290"/>
      <c r="L952" s="290"/>
      <c r="M952" s="290"/>
      <c r="N952" s="290"/>
      <c r="O952" s="291"/>
      <c r="P952" s="35"/>
      <c r="Q952" s="35"/>
      <c r="R952" s="292"/>
      <c r="S952" s="292"/>
      <c r="T952" s="292"/>
      <c r="U952" s="292"/>
      <c r="V952" s="12"/>
      <c r="Y952" s="293"/>
      <c r="Z952" s="293"/>
      <c r="AA952" s="293"/>
      <c r="AB952" s="294"/>
      <c r="AC952" s="294"/>
      <c r="AD952" s="294"/>
      <c r="AE952" s="294"/>
      <c r="AF952" s="294"/>
      <c r="AG952" s="294"/>
      <c r="AH952" s="294"/>
      <c r="AM952" s="6"/>
      <c r="AN952" s="6"/>
      <c r="AO952" s="295"/>
      <c r="AP952" s="6"/>
      <c r="AQ952" s="6"/>
      <c r="AR952" s="12"/>
      <c r="AT952" s="296"/>
      <c r="AU952" s="296"/>
      <c r="AV952" s="296"/>
      <c r="AW952" s="296"/>
      <c r="AX952" s="296"/>
      <c r="AY952" s="296"/>
      <c r="AZ952" s="296"/>
      <c r="BA952" s="296"/>
      <c r="BB952" s="296"/>
      <c r="BC952" s="296"/>
      <c r="BD952" s="296"/>
      <c r="BE952" s="296"/>
      <c r="BF952" s="296"/>
      <c r="BG952" s="14"/>
      <c r="BH952" s="14"/>
      <c r="BL952" s="12"/>
      <c r="BO952" s="324"/>
      <c r="BP952" s="324"/>
      <c r="BQ952" s="324"/>
      <c r="BR952" s="325"/>
      <c r="BS952" s="325"/>
      <c r="BT952" s="325"/>
      <c r="BU952" s="325"/>
      <c r="BV952" s="325"/>
      <c r="BW952" s="325"/>
      <c r="BX952" s="325"/>
      <c r="BY952" s="325"/>
    </row>
    <row r="953" spans="1:77" s="49" customFormat="1" ht="16" x14ac:dyDescent="0.2">
      <c r="A953" s="12"/>
      <c r="B953" s="12"/>
      <c r="F953" s="12"/>
      <c r="J953" s="290"/>
      <c r="K953" s="290"/>
      <c r="L953" s="290"/>
      <c r="M953" s="290"/>
      <c r="N953" s="290"/>
      <c r="O953" s="291"/>
      <c r="P953" s="35"/>
      <c r="Q953" s="35"/>
      <c r="R953" s="292"/>
      <c r="S953" s="292"/>
      <c r="T953" s="292"/>
      <c r="U953" s="292"/>
      <c r="V953" s="12"/>
      <c r="Y953" s="293"/>
      <c r="Z953" s="293"/>
      <c r="AA953" s="293"/>
      <c r="AB953" s="294"/>
      <c r="AC953" s="294"/>
      <c r="AD953" s="294"/>
      <c r="AE953" s="294"/>
      <c r="AF953" s="294"/>
      <c r="AG953" s="294"/>
      <c r="AH953" s="294"/>
      <c r="AM953" s="6"/>
      <c r="AN953" s="6"/>
      <c r="AO953" s="295"/>
      <c r="AP953" s="6"/>
      <c r="AQ953" s="6"/>
      <c r="AR953" s="12"/>
      <c r="AT953" s="296"/>
      <c r="AU953" s="296"/>
      <c r="AV953" s="296"/>
      <c r="AW953" s="296"/>
      <c r="AX953" s="296"/>
      <c r="AY953" s="296"/>
      <c r="AZ953" s="296"/>
      <c r="BA953" s="296"/>
      <c r="BB953" s="296"/>
      <c r="BC953" s="296"/>
      <c r="BD953" s="296"/>
      <c r="BE953" s="296"/>
      <c r="BF953" s="296"/>
      <c r="BG953" s="14"/>
      <c r="BH953" s="14"/>
    </row>
    <row r="954" spans="1:77" s="49" customFormat="1" ht="16" x14ac:dyDescent="0.2">
      <c r="A954" s="12"/>
      <c r="B954" s="12"/>
      <c r="F954" s="12"/>
      <c r="J954" s="290"/>
      <c r="K954" s="290"/>
      <c r="L954" s="290"/>
      <c r="M954" s="290"/>
      <c r="N954" s="290"/>
      <c r="O954" s="291"/>
      <c r="P954" s="35"/>
      <c r="Q954" s="35"/>
      <c r="R954" s="292"/>
      <c r="S954" s="292"/>
      <c r="T954" s="292"/>
      <c r="U954" s="292"/>
      <c r="V954" s="12"/>
      <c r="Y954" s="293"/>
      <c r="Z954" s="293"/>
      <c r="AA954" s="293"/>
      <c r="AB954" s="294"/>
      <c r="AC954" s="294"/>
      <c r="AD954" s="294"/>
      <c r="AE954" s="294"/>
      <c r="AF954" s="294"/>
      <c r="AG954" s="294"/>
      <c r="AH954" s="294"/>
      <c r="AM954" s="6"/>
      <c r="AN954" s="6"/>
      <c r="AO954" s="295"/>
      <c r="AP954" s="6"/>
      <c r="AQ954" s="6"/>
      <c r="AR954" s="12"/>
      <c r="AT954" s="296"/>
      <c r="AU954" s="296"/>
      <c r="AV954" s="296"/>
      <c r="AW954" s="296"/>
      <c r="AX954" s="296"/>
      <c r="AY954" s="296"/>
      <c r="AZ954" s="296"/>
      <c r="BA954" s="296"/>
      <c r="BB954" s="296"/>
      <c r="BC954" s="296"/>
      <c r="BD954" s="296"/>
      <c r="BE954" s="296"/>
      <c r="BF954" s="296"/>
      <c r="BG954" s="14"/>
      <c r="BH954" s="14"/>
      <c r="BL954" s="12"/>
      <c r="BO954" s="324"/>
      <c r="BP954" s="324"/>
      <c r="BQ954" s="324"/>
      <c r="BR954" s="325"/>
      <c r="BS954" s="325"/>
      <c r="BT954" s="325"/>
      <c r="BU954" s="325"/>
      <c r="BV954" s="325"/>
      <c r="BW954" s="325"/>
      <c r="BX954" s="325"/>
      <c r="BY954" s="325"/>
    </row>
    <row r="955" spans="1:77" s="49" customFormat="1" ht="16" x14ac:dyDescent="0.2">
      <c r="A955" s="12"/>
      <c r="B955" s="12"/>
      <c r="F955" s="12"/>
      <c r="J955" s="290"/>
      <c r="K955" s="290"/>
      <c r="L955" s="290"/>
      <c r="M955" s="290"/>
      <c r="N955" s="290"/>
      <c r="O955" s="291"/>
      <c r="P955" s="35"/>
      <c r="Q955" s="35"/>
      <c r="R955" s="292"/>
      <c r="S955" s="292"/>
      <c r="T955" s="292"/>
      <c r="U955" s="292"/>
      <c r="V955" s="12"/>
      <c r="Y955" s="293"/>
      <c r="Z955" s="293"/>
      <c r="AA955" s="293"/>
      <c r="AB955" s="294"/>
      <c r="AC955" s="294"/>
      <c r="AD955" s="294"/>
      <c r="AE955" s="294"/>
      <c r="AF955" s="294"/>
      <c r="AG955" s="294"/>
      <c r="AH955" s="294"/>
      <c r="AM955" s="6"/>
      <c r="AN955" s="6"/>
      <c r="AO955" s="295"/>
      <c r="AP955" s="6"/>
      <c r="AQ955" s="6"/>
      <c r="AR955" s="12"/>
      <c r="AT955" s="296"/>
      <c r="AU955" s="296"/>
      <c r="AV955" s="296"/>
      <c r="AW955" s="296"/>
      <c r="AX955" s="296"/>
      <c r="AY955" s="296"/>
      <c r="AZ955" s="296"/>
      <c r="BA955" s="296"/>
      <c r="BB955" s="296"/>
      <c r="BC955" s="296"/>
      <c r="BD955" s="296"/>
      <c r="BE955" s="296"/>
      <c r="BF955" s="296"/>
      <c r="BG955" s="14"/>
      <c r="BH955" s="14"/>
    </row>
    <row r="956" spans="1:77" s="49" customFormat="1" ht="16" x14ac:dyDescent="0.2">
      <c r="A956" s="12"/>
      <c r="B956" s="12"/>
      <c r="F956" s="12"/>
      <c r="J956" s="290"/>
      <c r="K956" s="290"/>
      <c r="L956" s="290"/>
      <c r="M956" s="290"/>
      <c r="N956" s="290"/>
      <c r="O956" s="291"/>
      <c r="P956" s="35"/>
      <c r="Q956" s="35"/>
      <c r="R956" s="292"/>
      <c r="S956" s="292"/>
      <c r="T956" s="292"/>
      <c r="U956" s="292"/>
      <c r="V956" s="12"/>
      <c r="Y956" s="293"/>
      <c r="Z956" s="293"/>
      <c r="AA956" s="293"/>
      <c r="AB956" s="294"/>
      <c r="AC956" s="294"/>
      <c r="AD956" s="294"/>
      <c r="AE956" s="294"/>
      <c r="AF956" s="294"/>
      <c r="AG956" s="294"/>
      <c r="AH956" s="294"/>
      <c r="AM956" s="6"/>
      <c r="AN956" s="6"/>
      <c r="AO956" s="295"/>
      <c r="AP956" s="6"/>
      <c r="AQ956" s="6"/>
      <c r="AR956" s="12"/>
      <c r="AT956" s="296"/>
      <c r="AU956" s="296"/>
      <c r="AV956" s="296"/>
      <c r="AW956" s="296"/>
      <c r="AX956" s="296"/>
      <c r="AY956" s="296"/>
      <c r="AZ956" s="296"/>
      <c r="BA956" s="296"/>
      <c r="BB956" s="296"/>
      <c r="BC956" s="296"/>
      <c r="BD956" s="296"/>
      <c r="BE956" s="296"/>
      <c r="BF956" s="296"/>
      <c r="BG956" s="14"/>
      <c r="BH956" s="14"/>
      <c r="BL956" s="12"/>
      <c r="BO956" s="324"/>
      <c r="BP956" s="324"/>
      <c r="BQ956" s="324"/>
      <c r="BR956" s="325"/>
      <c r="BS956" s="325"/>
      <c r="BT956" s="325"/>
      <c r="BU956" s="325"/>
      <c r="BV956" s="325"/>
      <c r="BW956" s="325"/>
      <c r="BX956" s="325"/>
      <c r="BY956" s="325"/>
    </row>
    <row r="957" spans="1:77" s="49" customFormat="1" ht="16" x14ac:dyDescent="0.2">
      <c r="A957" s="12"/>
      <c r="B957" s="12"/>
      <c r="F957" s="12"/>
      <c r="J957" s="290"/>
      <c r="K957" s="290"/>
      <c r="L957" s="290"/>
      <c r="M957" s="290"/>
      <c r="N957" s="290"/>
      <c r="O957" s="291"/>
      <c r="P957" s="35"/>
      <c r="Q957" s="35"/>
      <c r="R957" s="292"/>
      <c r="S957" s="292"/>
      <c r="T957" s="292"/>
      <c r="U957" s="292"/>
      <c r="V957" s="12"/>
      <c r="Y957" s="293"/>
      <c r="Z957" s="293"/>
      <c r="AA957" s="293"/>
      <c r="AB957" s="294"/>
      <c r="AC957" s="294"/>
      <c r="AD957" s="294"/>
      <c r="AE957" s="294"/>
      <c r="AF957" s="294"/>
      <c r="AG957" s="294"/>
      <c r="AH957" s="294"/>
      <c r="AM957" s="6"/>
      <c r="AN957" s="6"/>
      <c r="AO957" s="295"/>
      <c r="AP957" s="6"/>
      <c r="AQ957" s="6"/>
      <c r="AR957" s="12"/>
      <c r="AT957" s="296"/>
      <c r="AU957" s="296"/>
      <c r="AV957" s="296"/>
      <c r="AW957" s="296"/>
      <c r="AX957" s="296"/>
      <c r="AY957" s="296"/>
      <c r="AZ957" s="296"/>
      <c r="BA957" s="296"/>
      <c r="BB957" s="296"/>
      <c r="BC957" s="296"/>
      <c r="BD957" s="296"/>
      <c r="BE957" s="296"/>
      <c r="BF957" s="296"/>
      <c r="BG957" s="14"/>
      <c r="BH957" s="14"/>
    </row>
    <row r="958" spans="1:77" s="49" customFormat="1" ht="16" x14ac:dyDescent="0.2">
      <c r="A958" s="12"/>
      <c r="B958" s="12"/>
      <c r="F958" s="12"/>
      <c r="J958" s="290"/>
      <c r="K958" s="290"/>
      <c r="L958" s="290"/>
      <c r="M958" s="290"/>
      <c r="N958" s="290"/>
      <c r="O958" s="291"/>
      <c r="P958" s="35"/>
      <c r="Q958" s="35"/>
      <c r="R958" s="292"/>
      <c r="S958" s="292"/>
      <c r="T958" s="292"/>
      <c r="U958" s="292"/>
      <c r="V958" s="12"/>
      <c r="Y958" s="293"/>
      <c r="Z958" s="293"/>
      <c r="AA958" s="293"/>
      <c r="AB958" s="294"/>
      <c r="AC958" s="294"/>
      <c r="AD958" s="294"/>
      <c r="AE958" s="294"/>
      <c r="AF958" s="294"/>
      <c r="AG958" s="294"/>
      <c r="AH958" s="294"/>
      <c r="AM958" s="6"/>
      <c r="AN958" s="6"/>
      <c r="AO958" s="295"/>
      <c r="AP958" s="6"/>
      <c r="AQ958" s="6"/>
      <c r="AR958" s="12"/>
      <c r="AT958" s="296"/>
      <c r="AU958" s="296"/>
      <c r="AV958" s="296"/>
      <c r="AW958" s="296"/>
      <c r="AX958" s="296"/>
      <c r="AY958" s="296"/>
      <c r="AZ958" s="296"/>
      <c r="BA958" s="296"/>
      <c r="BB958" s="296"/>
      <c r="BC958" s="296"/>
      <c r="BD958" s="296"/>
      <c r="BE958" s="296"/>
      <c r="BF958" s="296"/>
      <c r="BG958" s="14"/>
      <c r="BH958" s="14"/>
      <c r="BL958" s="12"/>
      <c r="BO958" s="324"/>
      <c r="BP958" s="324"/>
      <c r="BQ958" s="324"/>
      <c r="BR958" s="325"/>
      <c r="BS958" s="325"/>
      <c r="BT958" s="325"/>
      <c r="BU958" s="325"/>
      <c r="BV958" s="325"/>
      <c r="BW958" s="325"/>
      <c r="BX958" s="325"/>
      <c r="BY958" s="325"/>
    </row>
    <row r="959" spans="1:77" s="49" customFormat="1" ht="16" x14ac:dyDescent="0.2">
      <c r="A959" s="12"/>
      <c r="B959" s="12"/>
      <c r="F959" s="12"/>
      <c r="J959" s="290"/>
      <c r="K959" s="290"/>
      <c r="L959" s="290"/>
      <c r="M959" s="290"/>
      <c r="N959" s="290"/>
      <c r="O959" s="291"/>
      <c r="P959" s="35"/>
      <c r="Q959" s="35"/>
      <c r="R959" s="292"/>
      <c r="S959" s="292"/>
      <c r="T959" s="292"/>
      <c r="U959" s="292"/>
      <c r="V959" s="12"/>
      <c r="Y959" s="293"/>
      <c r="Z959" s="293"/>
      <c r="AA959" s="293"/>
      <c r="AB959" s="294"/>
      <c r="AC959" s="294"/>
      <c r="AD959" s="294"/>
      <c r="AE959" s="294"/>
      <c r="AF959" s="294"/>
      <c r="AG959" s="294"/>
      <c r="AH959" s="294"/>
      <c r="AM959" s="6"/>
      <c r="AN959" s="6"/>
      <c r="AO959" s="295"/>
      <c r="AP959" s="6"/>
      <c r="AQ959" s="6"/>
      <c r="AR959" s="12"/>
      <c r="AT959" s="296"/>
      <c r="AU959" s="296"/>
      <c r="AV959" s="296"/>
      <c r="AW959" s="296"/>
      <c r="AX959" s="296"/>
      <c r="AY959" s="296"/>
      <c r="AZ959" s="296"/>
      <c r="BA959" s="296"/>
      <c r="BB959" s="296"/>
      <c r="BC959" s="296"/>
      <c r="BD959" s="296"/>
      <c r="BE959" s="296"/>
      <c r="BF959" s="296"/>
      <c r="BG959" s="14"/>
      <c r="BH959" s="14"/>
    </row>
    <row r="960" spans="1:77" s="49" customFormat="1" ht="16" x14ac:dyDescent="0.2">
      <c r="A960" s="12"/>
      <c r="B960" s="12"/>
      <c r="F960" s="12"/>
      <c r="J960" s="290"/>
      <c r="K960" s="290"/>
      <c r="L960" s="290"/>
      <c r="M960" s="290"/>
      <c r="N960" s="290"/>
      <c r="O960" s="291"/>
      <c r="P960" s="35"/>
      <c r="Q960" s="35"/>
      <c r="R960" s="292"/>
      <c r="S960" s="292"/>
      <c r="T960" s="292"/>
      <c r="U960" s="292"/>
      <c r="V960" s="12"/>
      <c r="Y960" s="293"/>
      <c r="Z960" s="293"/>
      <c r="AA960" s="293"/>
      <c r="AB960" s="294"/>
      <c r="AC960" s="294"/>
      <c r="AD960" s="294"/>
      <c r="AE960" s="294"/>
      <c r="AF960" s="294"/>
      <c r="AG960" s="294"/>
      <c r="AH960" s="294"/>
      <c r="AM960" s="6"/>
      <c r="AN960" s="6"/>
      <c r="AO960" s="295"/>
      <c r="AP960" s="6"/>
      <c r="AQ960" s="6"/>
      <c r="AR960" s="12"/>
      <c r="AT960" s="296"/>
      <c r="AU960" s="296"/>
      <c r="AV960" s="296"/>
      <c r="AW960" s="296"/>
      <c r="AX960" s="296"/>
      <c r="AY960" s="296"/>
      <c r="AZ960" s="296"/>
      <c r="BA960" s="296"/>
      <c r="BB960" s="296"/>
      <c r="BC960" s="296"/>
      <c r="BD960" s="296"/>
      <c r="BE960" s="296"/>
      <c r="BF960" s="296"/>
      <c r="BG960" s="14"/>
      <c r="BH960" s="14"/>
      <c r="BL960" s="12"/>
      <c r="BO960" s="324"/>
      <c r="BP960" s="324"/>
      <c r="BQ960" s="324"/>
      <c r="BR960" s="325"/>
      <c r="BS960" s="325"/>
      <c r="BT960" s="325"/>
      <c r="BU960" s="325"/>
      <c r="BV960" s="325"/>
      <c r="BW960" s="325"/>
      <c r="BX960" s="325"/>
      <c r="BY960" s="325"/>
    </row>
    <row r="961" spans="1:77" s="49" customFormat="1" ht="16" x14ac:dyDescent="0.2">
      <c r="A961" s="12"/>
      <c r="B961" s="12"/>
      <c r="F961" s="12"/>
      <c r="J961" s="290"/>
      <c r="K961" s="290"/>
      <c r="L961" s="290"/>
      <c r="M961" s="290"/>
      <c r="N961" s="290"/>
      <c r="O961" s="291"/>
      <c r="P961" s="35"/>
      <c r="Q961" s="35"/>
      <c r="R961" s="292"/>
      <c r="S961" s="292"/>
      <c r="T961" s="292"/>
      <c r="U961" s="292"/>
      <c r="V961" s="12"/>
      <c r="Y961" s="293"/>
      <c r="Z961" s="293"/>
      <c r="AA961" s="293"/>
      <c r="AB961" s="294"/>
      <c r="AC961" s="294"/>
      <c r="AD961" s="294"/>
      <c r="AE961" s="294"/>
      <c r="AF961" s="294"/>
      <c r="AG961" s="294"/>
      <c r="AH961" s="294"/>
      <c r="AM961" s="6"/>
      <c r="AN961" s="6"/>
      <c r="AO961" s="295"/>
      <c r="AP961" s="6"/>
      <c r="AQ961" s="6"/>
      <c r="AR961" s="12"/>
      <c r="AT961" s="296"/>
      <c r="AU961" s="296"/>
      <c r="AV961" s="296"/>
      <c r="AW961" s="296"/>
      <c r="AX961" s="296"/>
      <c r="AY961" s="296"/>
      <c r="AZ961" s="296"/>
      <c r="BA961" s="296"/>
      <c r="BB961" s="296"/>
      <c r="BC961" s="296"/>
      <c r="BD961" s="296"/>
      <c r="BE961" s="296"/>
      <c r="BF961" s="296"/>
      <c r="BG961" s="14"/>
      <c r="BH961" s="14"/>
    </row>
    <row r="962" spans="1:77" s="49" customFormat="1" ht="16" x14ac:dyDescent="0.2">
      <c r="A962" s="12"/>
      <c r="B962" s="12"/>
      <c r="F962" s="12"/>
      <c r="J962" s="290"/>
      <c r="K962" s="290"/>
      <c r="L962" s="290"/>
      <c r="M962" s="290"/>
      <c r="N962" s="290"/>
      <c r="O962" s="291"/>
      <c r="P962" s="35"/>
      <c r="Q962" s="35"/>
      <c r="R962" s="292"/>
      <c r="S962" s="292"/>
      <c r="T962" s="292"/>
      <c r="U962" s="292"/>
      <c r="V962" s="12"/>
      <c r="Y962" s="293"/>
      <c r="Z962" s="293"/>
      <c r="AA962" s="293"/>
      <c r="AB962" s="294"/>
      <c r="AC962" s="294"/>
      <c r="AD962" s="294"/>
      <c r="AE962" s="294"/>
      <c r="AF962" s="294"/>
      <c r="AG962" s="294"/>
      <c r="AH962" s="294"/>
      <c r="AM962" s="6"/>
      <c r="AN962" s="6"/>
      <c r="AO962" s="295"/>
      <c r="AP962" s="6"/>
      <c r="AQ962" s="6"/>
      <c r="AR962" s="12"/>
      <c r="AT962" s="296"/>
      <c r="AU962" s="296"/>
      <c r="AV962" s="296"/>
      <c r="AW962" s="296"/>
      <c r="AX962" s="296"/>
      <c r="AY962" s="296"/>
      <c r="AZ962" s="296"/>
      <c r="BA962" s="296"/>
      <c r="BB962" s="296"/>
      <c r="BC962" s="296"/>
      <c r="BD962" s="296"/>
      <c r="BE962" s="296"/>
      <c r="BF962" s="296"/>
      <c r="BG962" s="14"/>
      <c r="BH962" s="14"/>
      <c r="BL962" s="12"/>
      <c r="BO962" s="324"/>
      <c r="BP962" s="324"/>
      <c r="BQ962" s="324"/>
      <c r="BR962" s="325"/>
      <c r="BS962" s="325"/>
      <c r="BT962" s="325"/>
      <c r="BU962" s="325"/>
      <c r="BV962" s="325"/>
      <c r="BW962" s="325"/>
      <c r="BX962" s="325"/>
      <c r="BY962" s="325"/>
    </row>
    <row r="963" spans="1:77" s="49" customFormat="1" ht="16" x14ac:dyDescent="0.2">
      <c r="A963" s="12"/>
      <c r="B963" s="12"/>
      <c r="F963" s="12"/>
      <c r="J963" s="290"/>
      <c r="K963" s="290"/>
      <c r="L963" s="290"/>
      <c r="M963" s="290"/>
      <c r="N963" s="290"/>
      <c r="O963" s="291"/>
      <c r="P963" s="35"/>
      <c r="Q963" s="35"/>
      <c r="R963" s="292"/>
      <c r="S963" s="292"/>
      <c r="T963" s="292"/>
      <c r="U963" s="292"/>
      <c r="V963" s="12"/>
      <c r="Y963" s="293"/>
      <c r="Z963" s="293"/>
      <c r="AA963" s="293"/>
      <c r="AB963" s="294"/>
      <c r="AC963" s="294"/>
      <c r="AD963" s="294"/>
      <c r="AE963" s="294"/>
      <c r="AF963" s="294"/>
      <c r="AG963" s="294"/>
      <c r="AH963" s="294"/>
      <c r="AM963" s="6"/>
      <c r="AN963" s="6"/>
      <c r="AO963" s="295"/>
      <c r="AP963" s="6"/>
      <c r="AQ963" s="6"/>
      <c r="AR963" s="12"/>
      <c r="AT963" s="296"/>
      <c r="AU963" s="296"/>
      <c r="AV963" s="296"/>
      <c r="AW963" s="296"/>
      <c r="AX963" s="296"/>
      <c r="AY963" s="296"/>
      <c r="AZ963" s="296"/>
      <c r="BA963" s="296"/>
      <c r="BB963" s="296"/>
      <c r="BC963" s="296"/>
      <c r="BD963" s="296"/>
      <c r="BE963" s="296"/>
      <c r="BF963" s="296"/>
      <c r="BG963" s="14"/>
      <c r="BH963" s="14"/>
    </row>
    <row r="964" spans="1:77" s="49" customFormat="1" ht="16" x14ac:dyDescent="0.2">
      <c r="A964" s="12"/>
      <c r="B964" s="12"/>
      <c r="F964" s="12"/>
      <c r="J964" s="290"/>
      <c r="K964" s="290"/>
      <c r="L964" s="290"/>
      <c r="M964" s="290"/>
      <c r="N964" s="290"/>
      <c r="O964" s="291"/>
      <c r="P964" s="35"/>
      <c r="Q964" s="35"/>
      <c r="R964" s="292"/>
      <c r="S964" s="292"/>
      <c r="T964" s="292"/>
      <c r="U964" s="292"/>
      <c r="V964" s="12"/>
      <c r="Y964" s="293"/>
      <c r="Z964" s="293"/>
      <c r="AA964" s="293"/>
      <c r="AB964" s="294"/>
      <c r="AC964" s="294"/>
      <c r="AD964" s="294"/>
      <c r="AE964" s="294"/>
      <c r="AF964" s="294"/>
      <c r="AG964" s="294"/>
      <c r="AH964" s="294"/>
      <c r="AM964" s="6"/>
      <c r="AN964" s="6"/>
      <c r="AO964" s="295"/>
      <c r="AP964" s="6"/>
      <c r="AQ964" s="6"/>
      <c r="AR964" s="12"/>
      <c r="AT964" s="296"/>
      <c r="AU964" s="296"/>
      <c r="AV964" s="296"/>
      <c r="AW964" s="296"/>
      <c r="AX964" s="296"/>
      <c r="AY964" s="296"/>
      <c r="AZ964" s="296"/>
      <c r="BA964" s="296"/>
      <c r="BB964" s="296"/>
      <c r="BC964" s="296"/>
      <c r="BD964" s="296"/>
      <c r="BE964" s="296"/>
      <c r="BF964" s="296"/>
      <c r="BG964" s="14"/>
      <c r="BH964" s="14"/>
      <c r="BL964" s="12"/>
      <c r="BO964" s="324"/>
      <c r="BP964" s="324"/>
      <c r="BQ964" s="324"/>
      <c r="BR964" s="325"/>
      <c r="BS964" s="325"/>
      <c r="BT964" s="325"/>
      <c r="BU964" s="325"/>
      <c r="BV964" s="325"/>
      <c r="BW964" s="325"/>
      <c r="BX964" s="325"/>
      <c r="BY964" s="325"/>
    </row>
    <row r="965" spans="1:77" s="49" customFormat="1" ht="16" x14ac:dyDescent="0.2">
      <c r="A965" s="12"/>
      <c r="B965" s="12"/>
      <c r="F965" s="12"/>
      <c r="J965" s="290"/>
      <c r="K965" s="290"/>
      <c r="L965" s="290"/>
      <c r="M965" s="290"/>
      <c r="N965" s="290"/>
      <c r="O965" s="291"/>
      <c r="P965" s="35"/>
      <c r="Q965" s="35"/>
      <c r="R965" s="292"/>
      <c r="S965" s="292"/>
      <c r="T965" s="292"/>
      <c r="U965" s="292"/>
      <c r="V965" s="12"/>
      <c r="Y965" s="293"/>
      <c r="Z965" s="293"/>
      <c r="AA965" s="293"/>
      <c r="AB965" s="294"/>
      <c r="AC965" s="294"/>
      <c r="AD965" s="294"/>
      <c r="AE965" s="294"/>
      <c r="AF965" s="294"/>
      <c r="AG965" s="294"/>
      <c r="AH965" s="294"/>
      <c r="AM965" s="6"/>
      <c r="AN965" s="6"/>
      <c r="AO965" s="295"/>
      <c r="AP965" s="6"/>
      <c r="AQ965" s="6"/>
      <c r="AR965" s="12"/>
      <c r="AT965" s="296"/>
      <c r="AU965" s="296"/>
      <c r="AV965" s="296"/>
      <c r="AW965" s="296"/>
      <c r="AX965" s="296"/>
      <c r="AY965" s="296"/>
      <c r="AZ965" s="296"/>
      <c r="BA965" s="296"/>
      <c r="BB965" s="296"/>
      <c r="BC965" s="296"/>
      <c r="BD965" s="296"/>
      <c r="BE965" s="296"/>
      <c r="BF965" s="296"/>
      <c r="BG965" s="14"/>
      <c r="BH965" s="14"/>
    </row>
    <row r="966" spans="1:77" s="49" customFormat="1" ht="16" x14ac:dyDescent="0.2">
      <c r="A966" s="12"/>
      <c r="B966" s="12"/>
      <c r="F966" s="12"/>
      <c r="J966" s="290"/>
      <c r="K966" s="290"/>
      <c r="L966" s="290"/>
      <c r="M966" s="290"/>
      <c r="N966" s="290"/>
      <c r="O966" s="291"/>
      <c r="P966" s="35"/>
      <c r="Q966" s="35"/>
      <c r="R966" s="292"/>
      <c r="S966" s="292"/>
      <c r="T966" s="292"/>
      <c r="U966" s="292"/>
      <c r="V966" s="12"/>
      <c r="Y966" s="293"/>
      <c r="Z966" s="293"/>
      <c r="AA966" s="293"/>
      <c r="AB966" s="294"/>
      <c r="AC966" s="294"/>
      <c r="AD966" s="294"/>
      <c r="AE966" s="294"/>
      <c r="AF966" s="294"/>
      <c r="AG966" s="294"/>
      <c r="AH966" s="294"/>
      <c r="AM966" s="6"/>
      <c r="AN966" s="6"/>
      <c r="AO966" s="295"/>
      <c r="AP966" s="6"/>
      <c r="AQ966" s="6"/>
      <c r="AR966" s="12"/>
      <c r="AT966" s="296"/>
      <c r="AU966" s="296"/>
      <c r="AV966" s="296"/>
      <c r="AW966" s="296"/>
      <c r="AX966" s="296"/>
      <c r="AY966" s="296"/>
      <c r="AZ966" s="296"/>
      <c r="BA966" s="296"/>
      <c r="BB966" s="296"/>
      <c r="BC966" s="296"/>
      <c r="BD966" s="296"/>
      <c r="BE966" s="296"/>
      <c r="BF966" s="296"/>
      <c r="BG966" s="14"/>
      <c r="BH966" s="14"/>
      <c r="BL966" s="12"/>
      <c r="BO966" s="324"/>
      <c r="BP966" s="324"/>
      <c r="BQ966" s="324"/>
      <c r="BR966" s="325"/>
      <c r="BS966" s="325"/>
      <c r="BT966" s="325"/>
      <c r="BU966" s="325"/>
      <c r="BV966" s="325"/>
      <c r="BW966" s="325"/>
      <c r="BX966" s="325"/>
      <c r="BY966" s="325"/>
    </row>
    <row r="967" spans="1:77" s="49" customFormat="1" ht="16" x14ac:dyDescent="0.2">
      <c r="A967" s="12"/>
      <c r="B967" s="12"/>
      <c r="F967" s="12"/>
      <c r="J967" s="290"/>
      <c r="K967" s="290"/>
      <c r="L967" s="290"/>
      <c r="M967" s="290"/>
      <c r="N967" s="290"/>
      <c r="O967" s="291"/>
      <c r="P967" s="35"/>
      <c r="Q967" s="35"/>
      <c r="R967" s="292"/>
      <c r="S967" s="292"/>
      <c r="T967" s="292"/>
      <c r="U967" s="292"/>
      <c r="V967" s="12"/>
      <c r="Y967" s="293"/>
      <c r="Z967" s="293"/>
      <c r="AA967" s="293"/>
      <c r="AB967" s="294"/>
      <c r="AC967" s="294"/>
      <c r="AD967" s="294"/>
      <c r="AE967" s="294"/>
      <c r="AF967" s="294"/>
      <c r="AG967" s="294"/>
      <c r="AH967" s="294"/>
      <c r="AM967" s="6"/>
      <c r="AN967" s="6"/>
      <c r="AO967" s="295"/>
      <c r="AP967" s="6"/>
      <c r="AQ967" s="6"/>
      <c r="AR967" s="12"/>
      <c r="AT967" s="296"/>
      <c r="AU967" s="296"/>
      <c r="AV967" s="296"/>
      <c r="AW967" s="296"/>
      <c r="AX967" s="296"/>
      <c r="AY967" s="296"/>
      <c r="AZ967" s="296"/>
      <c r="BA967" s="296"/>
      <c r="BB967" s="296"/>
      <c r="BC967" s="296"/>
      <c r="BD967" s="296"/>
      <c r="BE967" s="296"/>
      <c r="BF967" s="296"/>
      <c r="BG967" s="14"/>
      <c r="BH967" s="14"/>
    </row>
    <row r="968" spans="1:77" s="49" customFormat="1" ht="16" x14ac:dyDescent="0.2">
      <c r="A968" s="12"/>
      <c r="B968" s="12"/>
      <c r="F968" s="12"/>
      <c r="J968" s="290"/>
      <c r="K968" s="290"/>
      <c r="L968" s="290"/>
      <c r="M968" s="290"/>
      <c r="N968" s="290"/>
      <c r="O968" s="291"/>
      <c r="P968" s="35"/>
      <c r="Q968" s="35"/>
      <c r="R968" s="292"/>
      <c r="S968" s="292"/>
      <c r="T968" s="292"/>
      <c r="U968" s="292"/>
      <c r="V968" s="12"/>
      <c r="Y968" s="293"/>
      <c r="Z968" s="293"/>
      <c r="AA968" s="293"/>
      <c r="AB968" s="294"/>
      <c r="AC968" s="294"/>
      <c r="AD968" s="294"/>
      <c r="AE968" s="294"/>
      <c r="AF968" s="294"/>
      <c r="AG968" s="294"/>
      <c r="AH968" s="294"/>
      <c r="AM968" s="6"/>
      <c r="AN968" s="6"/>
      <c r="AO968" s="295"/>
      <c r="AP968" s="6"/>
      <c r="AQ968" s="6"/>
      <c r="AR968" s="12"/>
      <c r="AT968" s="296"/>
      <c r="AU968" s="296"/>
      <c r="AV968" s="296"/>
      <c r="AW968" s="296"/>
      <c r="AX968" s="296"/>
      <c r="AY968" s="296"/>
      <c r="AZ968" s="296"/>
      <c r="BA968" s="296"/>
      <c r="BB968" s="296"/>
      <c r="BC968" s="296"/>
      <c r="BD968" s="296"/>
      <c r="BE968" s="296"/>
      <c r="BF968" s="296"/>
      <c r="BG968" s="14"/>
      <c r="BH968" s="14"/>
      <c r="BL968" s="12"/>
      <c r="BO968" s="324"/>
      <c r="BP968" s="324"/>
      <c r="BQ968" s="324"/>
      <c r="BR968" s="325"/>
      <c r="BS968" s="325"/>
      <c r="BT968" s="325"/>
      <c r="BU968" s="325"/>
      <c r="BV968" s="325"/>
      <c r="BW968" s="325"/>
      <c r="BX968" s="325"/>
      <c r="BY968" s="325"/>
    </row>
    <row r="969" spans="1:77" s="49" customFormat="1" ht="16" x14ac:dyDescent="0.2">
      <c r="A969" s="12"/>
      <c r="B969" s="12"/>
      <c r="F969" s="12"/>
      <c r="J969" s="290"/>
      <c r="K969" s="290"/>
      <c r="L969" s="290"/>
      <c r="M969" s="290"/>
      <c r="N969" s="290"/>
      <c r="O969" s="291"/>
      <c r="P969" s="35"/>
      <c r="Q969" s="35"/>
      <c r="R969" s="292"/>
      <c r="S969" s="292"/>
      <c r="T969" s="292"/>
      <c r="U969" s="292"/>
      <c r="V969" s="12"/>
      <c r="Y969" s="293"/>
      <c r="Z969" s="293"/>
      <c r="AA969" s="293"/>
      <c r="AB969" s="294"/>
      <c r="AC969" s="294"/>
      <c r="AD969" s="294"/>
      <c r="AE969" s="294"/>
      <c r="AF969" s="294"/>
      <c r="AG969" s="294"/>
      <c r="AH969" s="294"/>
      <c r="AM969" s="6"/>
      <c r="AN969" s="6"/>
      <c r="AO969" s="295"/>
      <c r="AP969" s="6"/>
      <c r="AQ969" s="6"/>
      <c r="AR969" s="12"/>
      <c r="AT969" s="296"/>
      <c r="AU969" s="296"/>
      <c r="AV969" s="296"/>
      <c r="AW969" s="296"/>
      <c r="AX969" s="296"/>
      <c r="AY969" s="296"/>
      <c r="AZ969" s="296"/>
      <c r="BA969" s="296"/>
      <c r="BB969" s="296"/>
      <c r="BC969" s="296"/>
      <c r="BD969" s="296"/>
      <c r="BE969" s="296"/>
      <c r="BF969" s="296"/>
      <c r="BG969" s="14"/>
      <c r="BH969" s="14"/>
    </row>
    <row r="970" spans="1:77" s="49" customFormat="1" ht="16" x14ac:dyDescent="0.2">
      <c r="A970" s="12"/>
      <c r="B970" s="12"/>
      <c r="F970" s="12"/>
      <c r="J970" s="290"/>
      <c r="K970" s="290"/>
      <c r="L970" s="290"/>
      <c r="M970" s="290"/>
      <c r="N970" s="290"/>
      <c r="O970" s="291"/>
      <c r="P970" s="35"/>
      <c r="Q970" s="35"/>
      <c r="R970" s="292"/>
      <c r="S970" s="292"/>
      <c r="T970" s="292"/>
      <c r="U970" s="292"/>
      <c r="V970" s="12"/>
      <c r="Y970" s="293"/>
      <c r="Z970" s="293"/>
      <c r="AA970" s="293"/>
      <c r="AB970" s="294"/>
      <c r="AC970" s="294"/>
      <c r="AD970" s="294"/>
      <c r="AE970" s="294"/>
      <c r="AF970" s="294"/>
      <c r="AG970" s="294"/>
      <c r="AH970" s="294"/>
      <c r="AM970" s="6"/>
      <c r="AN970" s="6"/>
      <c r="AO970" s="295"/>
      <c r="AP970" s="6"/>
      <c r="AQ970" s="6"/>
      <c r="AR970" s="12"/>
      <c r="AT970" s="296"/>
      <c r="AU970" s="296"/>
      <c r="AV970" s="296"/>
      <c r="AW970" s="296"/>
      <c r="AX970" s="296"/>
      <c r="AY970" s="296"/>
      <c r="AZ970" s="296"/>
      <c r="BA970" s="296"/>
      <c r="BB970" s="296"/>
      <c r="BC970" s="296"/>
      <c r="BD970" s="296"/>
      <c r="BE970" s="296"/>
      <c r="BF970" s="296"/>
      <c r="BG970" s="14"/>
      <c r="BH970" s="14"/>
      <c r="BL970" s="12"/>
      <c r="BO970" s="324"/>
      <c r="BP970" s="324"/>
      <c r="BQ970" s="324"/>
      <c r="BR970" s="325"/>
      <c r="BS970" s="325"/>
      <c r="BT970" s="325"/>
      <c r="BU970" s="325"/>
      <c r="BV970" s="325"/>
      <c r="BW970" s="325"/>
      <c r="BX970" s="325"/>
      <c r="BY970" s="325"/>
    </row>
    <row r="971" spans="1:77" s="49" customFormat="1" ht="16" x14ac:dyDescent="0.2">
      <c r="A971" s="12"/>
      <c r="B971" s="12"/>
      <c r="F971" s="12"/>
      <c r="J971" s="290"/>
      <c r="K971" s="290"/>
      <c r="L971" s="290"/>
      <c r="M971" s="290"/>
      <c r="N971" s="290"/>
      <c r="O971" s="291"/>
      <c r="P971" s="35"/>
      <c r="Q971" s="35"/>
      <c r="R971" s="292"/>
      <c r="S971" s="292"/>
      <c r="T971" s="292"/>
      <c r="U971" s="292"/>
      <c r="V971" s="12"/>
      <c r="Y971" s="293"/>
      <c r="Z971" s="293"/>
      <c r="AA971" s="293"/>
      <c r="AB971" s="294"/>
      <c r="AC971" s="294"/>
      <c r="AD971" s="294"/>
      <c r="AE971" s="294"/>
      <c r="AF971" s="294"/>
      <c r="AG971" s="294"/>
      <c r="AH971" s="294"/>
      <c r="AM971" s="6"/>
      <c r="AN971" s="6"/>
      <c r="AO971" s="295"/>
      <c r="AP971" s="6"/>
      <c r="AQ971" s="6"/>
      <c r="AR971" s="12"/>
      <c r="AT971" s="296"/>
      <c r="AU971" s="296"/>
      <c r="AV971" s="296"/>
      <c r="AW971" s="296"/>
      <c r="AX971" s="296"/>
      <c r="AY971" s="296"/>
      <c r="AZ971" s="296"/>
      <c r="BA971" s="296"/>
      <c r="BB971" s="296"/>
      <c r="BC971" s="296"/>
      <c r="BD971" s="296"/>
      <c r="BE971" s="296"/>
      <c r="BF971" s="296"/>
      <c r="BG971" s="14"/>
      <c r="BH971" s="14"/>
    </row>
    <row r="972" spans="1:77" s="49" customFormat="1" ht="16" x14ac:dyDescent="0.2">
      <c r="A972" s="12"/>
      <c r="B972" s="12"/>
      <c r="F972" s="12"/>
      <c r="J972" s="290"/>
      <c r="K972" s="290"/>
      <c r="L972" s="290"/>
      <c r="M972" s="290"/>
      <c r="N972" s="290"/>
      <c r="O972" s="291"/>
      <c r="P972" s="35"/>
      <c r="Q972" s="35"/>
      <c r="R972" s="292"/>
      <c r="S972" s="292"/>
      <c r="T972" s="292"/>
      <c r="U972" s="292"/>
      <c r="V972" s="12"/>
      <c r="Y972" s="293"/>
      <c r="Z972" s="293"/>
      <c r="AA972" s="293"/>
      <c r="AB972" s="294"/>
      <c r="AC972" s="294"/>
      <c r="AD972" s="294"/>
      <c r="AE972" s="294"/>
      <c r="AF972" s="294"/>
      <c r="AG972" s="294"/>
      <c r="AH972" s="294"/>
      <c r="AM972" s="6"/>
      <c r="AN972" s="6"/>
      <c r="AO972" s="295"/>
      <c r="AP972" s="6"/>
      <c r="AQ972" s="6"/>
      <c r="AR972" s="12"/>
      <c r="AT972" s="296"/>
      <c r="AU972" s="296"/>
      <c r="AV972" s="296"/>
      <c r="AW972" s="296"/>
      <c r="AX972" s="296"/>
      <c r="AY972" s="296"/>
      <c r="AZ972" s="296"/>
      <c r="BA972" s="296"/>
      <c r="BB972" s="296"/>
      <c r="BC972" s="296"/>
      <c r="BD972" s="296"/>
      <c r="BE972" s="296"/>
      <c r="BF972" s="296"/>
      <c r="BG972" s="14"/>
      <c r="BH972" s="14"/>
      <c r="BL972" s="12"/>
      <c r="BO972" s="324"/>
      <c r="BP972" s="324"/>
      <c r="BQ972" s="324"/>
      <c r="BR972" s="325"/>
      <c r="BS972" s="325"/>
      <c r="BT972" s="325"/>
      <c r="BU972" s="325"/>
      <c r="BV972" s="325"/>
      <c r="BW972" s="325"/>
      <c r="BX972" s="325"/>
      <c r="BY972" s="325"/>
    </row>
    <row r="973" spans="1:77" s="49" customFormat="1" ht="16" x14ac:dyDescent="0.2">
      <c r="A973" s="12"/>
      <c r="B973" s="12"/>
      <c r="F973" s="12"/>
      <c r="J973" s="290"/>
      <c r="K973" s="290"/>
      <c r="L973" s="290"/>
      <c r="M973" s="290"/>
      <c r="N973" s="290"/>
      <c r="O973" s="291"/>
      <c r="P973" s="35"/>
      <c r="Q973" s="35"/>
      <c r="R973" s="292"/>
      <c r="S973" s="292"/>
      <c r="T973" s="292"/>
      <c r="U973" s="292"/>
      <c r="V973" s="12"/>
      <c r="Y973" s="293"/>
      <c r="Z973" s="293"/>
      <c r="AA973" s="293"/>
      <c r="AB973" s="294"/>
      <c r="AC973" s="294"/>
      <c r="AD973" s="294"/>
      <c r="AE973" s="294"/>
      <c r="AF973" s="294"/>
      <c r="AG973" s="294"/>
      <c r="AH973" s="294"/>
      <c r="AM973" s="6"/>
      <c r="AN973" s="6"/>
      <c r="AO973" s="295"/>
      <c r="AP973" s="6"/>
      <c r="AQ973" s="6"/>
      <c r="AR973" s="12"/>
      <c r="AT973" s="296"/>
      <c r="AU973" s="296"/>
      <c r="AV973" s="296"/>
      <c r="AW973" s="296"/>
      <c r="AX973" s="296"/>
      <c r="AY973" s="296"/>
      <c r="AZ973" s="296"/>
      <c r="BA973" s="296"/>
      <c r="BB973" s="296"/>
      <c r="BC973" s="296"/>
      <c r="BD973" s="296"/>
      <c r="BE973" s="296"/>
      <c r="BF973" s="296"/>
      <c r="BG973" s="14"/>
      <c r="BH973" s="14"/>
    </row>
    <row r="974" spans="1:77" s="49" customFormat="1" ht="16" x14ac:dyDescent="0.2">
      <c r="A974" s="12"/>
      <c r="B974" s="12"/>
      <c r="F974" s="12"/>
      <c r="J974" s="290"/>
      <c r="K974" s="290"/>
      <c r="L974" s="290"/>
      <c r="M974" s="290"/>
      <c r="N974" s="290"/>
      <c r="O974" s="291"/>
      <c r="P974" s="35"/>
      <c r="Q974" s="35"/>
      <c r="R974" s="292"/>
      <c r="S974" s="292"/>
      <c r="T974" s="292"/>
      <c r="U974" s="292"/>
      <c r="V974" s="12"/>
      <c r="Y974" s="293"/>
      <c r="Z974" s="293"/>
      <c r="AA974" s="293"/>
      <c r="AB974" s="294"/>
      <c r="AC974" s="294"/>
      <c r="AD974" s="294"/>
      <c r="AE974" s="294"/>
      <c r="AF974" s="294"/>
      <c r="AG974" s="294"/>
      <c r="AH974" s="294"/>
      <c r="AM974" s="6"/>
      <c r="AN974" s="6"/>
      <c r="AO974" s="295"/>
      <c r="AP974" s="6"/>
      <c r="AQ974" s="6"/>
      <c r="AR974" s="12"/>
      <c r="AT974" s="296"/>
      <c r="AU974" s="296"/>
      <c r="AV974" s="296"/>
      <c r="AW974" s="296"/>
      <c r="AX974" s="296"/>
      <c r="AY974" s="296"/>
      <c r="AZ974" s="296"/>
      <c r="BA974" s="296"/>
      <c r="BB974" s="296"/>
      <c r="BC974" s="296"/>
      <c r="BD974" s="296"/>
      <c r="BE974" s="296"/>
      <c r="BF974" s="296"/>
      <c r="BG974" s="14"/>
      <c r="BH974" s="14"/>
      <c r="BL974" s="12"/>
      <c r="BO974" s="324"/>
      <c r="BP974" s="324"/>
      <c r="BQ974" s="324"/>
      <c r="BR974" s="325"/>
      <c r="BS974" s="325"/>
      <c r="BT974" s="325"/>
      <c r="BU974" s="325"/>
      <c r="BV974" s="325"/>
      <c r="BW974" s="325"/>
      <c r="BX974" s="325"/>
      <c r="BY974" s="325"/>
    </row>
    <row r="975" spans="1:77" s="49" customFormat="1" ht="16" x14ac:dyDescent="0.2">
      <c r="A975" s="12"/>
      <c r="B975" s="12"/>
      <c r="F975" s="12"/>
      <c r="J975" s="290"/>
      <c r="K975" s="290"/>
      <c r="L975" s="290"/>
      <c r="M975" s="290"/>
      <c r="N975" s="290"/>
      <c r="O975" s="291"/>
      <c r="P975" s="35"/>
      <c r="Q975" s="35"/>
      <c r="R975" s="292"/>
      <c r="S975" s="292"/>
      <c r="T975" s="292"/>
      <c r="U975" s="292"/>
      <c r="V975" s="12"/>
      <c r="Y975" s="293"/>
      <c r="Z975" s="293"/>
      <c r="AA975" s="293"/>
      <c r="AB975" s="294"/>
      <c r="AC975" s="294"/>
      <c r="AD975" s="294"/>
      <c r="AE975" s="294"/>
      <c r="AF975" s="294"/>
      <c r="AG975" s="294"/>
      <c r="AH975" s="294"/>
      <c r="AM975" s="6"/>
      <c r="AN975" s="6"/>
      <c r="AO975" s="295"/>
      <c r="AP975" s="6"/>
      <c r="AQ975" s="6"/>
      <c r="AR975" s="12"/>
      <c r="AT975" s="296"/>
      <c r="AU975" s="296"/>
      <c r="AV975" s="296"/>
      <c r="AW975" s="296"/>
      <c r="AX975" s="296"/>
      <c r="AY975" s="296"/>
      <c r="AZ975" s="296"/>
      <c r="BA975" s="296"/>
      <c r="BB975" s="296"/>
      <c r="BC975" s="296"/>
      <c r="BD975" s="296"/>
      <c r="BE975" s="296"/>
      <c r="BF975" s="296"/>
      <c r="BG975" s="14"/>
      <c r="BH975" s="14"/>
    </row>
    <row r="976" spans="1:77" s="49" customFormat="1" ht="16" x14ac:dyDescent="0.2">
      <c r="A976" s="12"/>
      <c r="B976" s="12"/>
      <c r="F976" s="12"/>
      <c r="J976" s="290"/>
      <c r="K976" s="290"/>
      <c r="L976" s="290"/>
      <c r="M976" s="290"/>
      <c r="N976" s="290"/>
      <c r="O976" s="291"/>
      <c r="P976" s="35"/>
      <c r="Q976" s="35"/>
      <c r="R976" s="292"/>
      <c r="S976" s="292"/>
      <c r="T976" s="292"/>
      <c r="U976" s="292"/>
      <c r="V976" s="12"/>
      <c r="Y976" s="293"/>
      <c r="Z976" s="293"/>
      <c r="AA976" s="293"/>
      <c r="AB976" s="294"/>
      <c r="AC976" s="294"/>
      <c r="AD976" s="294"/>
      <c r="AE976" s="294"/>
      <c r="AF976" s="294"/>
      <c r="AG976" s="294"/>
      <c r="AH976" s="294"/>
      <c r="AM976" s="6"/>
      <c r="AN976" s="6"/>
      <c r="AO976" s="295"/>
      <c r="AP976" s="6"/>
      <c r="AQ976" s="6"/>
      <c r="AR976" s="12"/>
      <c r="AT976" s="296"/>
      <c r="AU976" s="296"/>
      <c r="AV976" s="296"/>
      <c r="AW976" s="296"/>
      <c r="AX976" s="296"/>
      <c r="AY976" s="296"/>
      <c r="AZ976" s="296"/>
      <c r="BA976" s="296"/>
      <c r="BB976" s="296"/>
      <c r="BC976" s="296"/>
      <c r="BD976" s="296"/>
      <c r="BE976" s="296"/>
      <c r="BF976" s="296"/>
      <c r="BG976" s="14"/>
      <c r="BH976" s="14"/>
      <c r="BL976" s="12"/>
      <c r="BO976" s="324"/>
      <c r="BP976" s="324"/>
      <c r="BQ976" s="324"/>
      <c r="BR976" s="325"/>
      <c r="BS976" s="325"/>
      <c r="BT976" s="325"/>
      <c r="BU976" s="325"/>
      <c r="BV976" s="325"/>
      <c r="BW976" s="325"/>
      <c r="BX976" s="325"/>
      <c r="BY976" s="325"/>
    </row>
    <row r="977" spans="1:77" s="49" customFormat="1" ht="16" x14ac:dyDescent="0.2">
      <c r="A977" s="12"/>
      <c r="B977" s="12"/>
      <c r="F977" s="12"/>
      <c r="J977" s="290"/>
      <c r="K977" s="290"/>
      <c r="L977" s="290"/>
      <c r="M977" s="290"/>
      <c r="N977" s="290"/>
      <c r="O977" s="291"/>
      <c r="P977" s="35"/>
      <c r="Q977" s="35"/>
      <c r="R977" s="292"/>
      <c r="S977" s="292"/>
      <c r="T977" s="292"/>
      <c r="U977" s="292"/>
      <c r="V977" s="12"/>
      <c r="Y977" s="293"/>
      <c r="Z977" s="293"/>
      <c r="AA977" s="293"/>
      <c r="AB977" s="294"/>
      <c r="AC977" s="294"/>
      <c r="AD977" s="294"/>
      <c r="AE977" s="294"/>
      <c r="AF977" s="294"/>
      <c r="AG977" s="294"/>
      <c r="AH977" s="294"/>
      <c r="AM977" s="6"/>
      <c r="AN977" s="6"/>
      <c r="AO977" s="295"/>
      <c r="AP977" s="6"/>
      <c r="AQ977" s="6"/>
      <c r="AR977" s="12"/>
      <c r="AT977" s="296"/>
      <c r="AU977" s="296"/>
      <c r="AV977" s="296"/>
      <c r="AW977" s="296"/>
      <c r="AX977" s="296"/>
      <c r="AY977" s="296"/>
      <c r="AZ977" s="296"/>
      <c r="BA977" s="296"/>
      <c r="BB977" s="296"/>
      <c r="BC977" s="296"/>
      <c r="BD977" s="296"/>
      <c r="BE977" s="296"/>
      <c r="BF977" s="296"/>
      <c r="BG977" s="14"/>
      <c r="BH977" s="14"/>
    </row>
    <row r="978" spans="1:77" s="49" customFormat="1" ht="16" x14ac:dyDescent="0.2">
      <c r="A978" s="12"/>
      <c r="B978" s="12"/>
      <c r="F978" s="12"/>
      <c r="J978" s="290"/>
      <c r="K978" s="290"/>
      <c r="L978" s="290"/>
      <c r="M978" s="290"/>
      <c r="N978" s="290"/>
      <c r="O978" s="291"/>
      <c r="P978" s="35"/>
      <c r="Q978" s="35"/>
      <c r="R978" s="292"/>
      <c r="S978" s="292"/>
      <c r="T978" s="292"/>
      <c r="U978" s="292"/>
      <c r="V978" s="12"/>
      <c r="Y978" s="293"/>
      <c r="Z978" s="293"/>
      <c r="AA978" s="293"/>
      <c r="AB978" s="294"/>
      <c r="AC978" s="294"/>
      <c r="AD978" s="294"/>
      <c r="AE978" s="294"/>
      <c r="AF978" s="294"/>
      <c r="AG978" s="294"/>
      <c r="AH978" s="294"/>
      <c r="AM978" s="6"/>
      <c r="AN978" s="6"/>
      <c r="AO978" s="295"/>
      <c r="AP978" s="6"/>
      <c r="AQ978" s="6"/>
      <c r="AR978" s="12"/>
      <c r="AT978" s="296"/>
      <c r="AU978" s="296"/>
      <c r="AV978" s="296"/>
      <c r="AW978" s="296"/>
      <c r="AX978" s="296"/>
      <c r="AY978" s="296"/>
      <c r="AZ978" s="296"/>
      <c r="BA978" s="296"/>
      <c r="BB978" s="296"/>
      <c r="BC978" s="296"/>
      <c r="BD978" s="296"/>
      <c r="BE978" s="296"/>
      <c r="BF978" s="296"/>
      <c r="BG978" s="14"/>
      <c r="BH978" s="14"/>
      <c r="BL978" s="12"/>
      <c r="BO978" s="324"/>
      <c r="BP978" s="324"/>
      <c r="BQ978" s="324"/>
      <c r="BR978" s="325"/>
      <c r="BS978" s="325"/>
      <c r="BT978" s="325"/>
      <c r="BU978" s="325"/>
      <c r="BV978" s="325"/>
      <c r="BW978" s="325"/>
      <c r="BX978" s="325"/>
      <c r="BY978" s="325"/>
    </row>
    <row r="979" spans="1:77" s="49" customFormat="1" ht="16" x14ac:dyDescent="0.2">
      <c r="A979" s="12"/>
      <c r="B979" s="12"/>
      <c r="F979" s="12"/>
      <c r="J979" s="290"/>
      <c r="K979" s="290"/>
      <c r="L979" s="290"/>
      <c r="M979" s="290"/>
      <c r="N979" s="290"/>
      <c r="O979" s="291"/>
      <c r="P979" s="35"/>
      <c r="Q979" s="35"/>
      <c r="R979" s="292"/>
      <c r="S979" s="292"/>
      <c r="T979" s="292"/>
      <c r="U979" s="292"/>
      <c r="V979" s="12"/>
      <c r="Y979" s="293"/>
      <c r="Z979" s="293"/>
      <c r="AA979" s="293"/>
      <c r="AB979" s="294"/>
      <c r="AC979" s="294"/>
      <c r="AD979" s="294"/>
      <c r="AE979" s="294"/>
      <c r="AF979" s="294"/>
      <c r="AG979" s="294"/>
      <c r="AH979" s="294"/>
      <c r="AM979" s="6"/>
      <c r="AN979" s="6"/>
      <c r="AO979" s="295"/>
      <c r="AP979" s="6"/>
      <c r="AQ979" s="6"/>
      <c r="AR979" s="12"/>
      <c r="AT979" s="296"/>
      <c r="AU979" s="296"/>
      <c r="AV979" s="296"/>
      <c r="AW979" s="296"/>
      <c r="AX979" s="296"/>
      <c r="AY979" s="296"/>
      <c r="AZ979" s="296"/>
      <c r="BA979" s="296"/>
      <c r="BB979" s="296"/>
      <c r="BC979" s="296"/>
      <c r="BD979" s="296"/>
      <c r="BE979" s="296"/>
      <c r="BF979" s="296"/>
      <c r="BG979" s="14"/>
      <c r="BH979" s="14"/>
    </row>
    <row r="980" spans="1:77" s="49" customFormat="1" ht="16" x14ac:dyDescent="0.2">
      <c r="A980" s="12"/>
      <c r="B980" s="12"/>
      <c r="F980" s="12"/>
      <c r="J980" s="290"/>
      <c r="K980" s="290"/>
      <c r="L980" s="290"/>
      <c r="M980" s="290"/>
      <c r="N980" s="290"/>
      <c r="O980" s="291"/>
      <c r="P980" s="35"/>
      <c r="Q980" s="35"/>
      <c r="R980" s="292"/>
      <c r="S980" s="292"/>
      <c r="T980" s="292"/>
      <c r="U980" s="292"/>
      <c r="V980" s="12"/>
      <c r="Y980" s="293"/>
      <c r="Z980" s="293"/>
      <c r="AA980" s="293"/>
      <c r="AB980" s="294"/>
      <c r="AC980" s="294"/>
      <c r="AD980" s="294"/>
      <c r="AE980" s="294"/>
      <c r="AF980" s="294"/>
      <c r="AG980" s="294"/>
      <c r="AH980" s="294"/>
      <c r="AM980" s="6"/>
      <c r="AN980" s="6"/>
      <c r="AO980" s="295"/>
      <c r="AP980" s="6"/>
      <c r="AQ980" s="6"/>
      <c r="AR980" s="12"/>
      <c r="AT980" s="296"/>
      <c r="AU980" s="296"/>
      <c r="AV980" s="296"/>
      <c r="AW980" s="296"/>
      <c r="AX980" s="296"/>
      <c r="AY980" s="296"/>
      <c r="AZ980" s="296"/>
      <c r="BA980" s="296"/>
      <c r="BB980" s="296"/>
      <c r="BC980" s="296"/>
      <c r="BD980" s="296"/>
      <c r="BE980" s="296"/>
      <c r="BF980" s="296"/>
      <c r="BG980" s="14"/>
      <c r="BH980" s="14"/>
      <c r="BL980" s="12"/>
      <c r="BO980" s="324"/>
      <c r="BP980" s="324"/>
      <c r="BQ980" s="324"/>
      <c r="BR980" s="325"/>
      <c r="BS980" s="325"/>
      <c r="BT980" s="325"/>
      <c r="BU980" s="325"/>
      <c r="BV980" s="325"/>
      <c r="BW980" s="325"/>
      <c r="BX980" s="325"/>
      <c r="BY980" s="325"/>
    </row>
    <row r="981" spans="1:77" s="49" customFormat="1" ht="16" x14ac:dyDescent="0.2">
      <c r="A981" s="12"/>
      <c r="B981" s="12"/>
      <c r="F981" s="12"/>
      <c r="J981" s="290"/>
      <c r="K981" s="290"/>
      <c r="L981" s="290"/>
      <c r="M981" s="290"/>
      <c r="N981" s="290"/>
      <c r="O981" s="291"/>
      <c r="P981" s="35"/>
      <c r="Q981" s="35"/>
      <c r="R981" s="292"/>
      <c r="S981" s="292"/>
      <c r="T981" s="292"/>
      <c r="U981" s="292"/>
      <c r="V981" s="12"/>
      <c r="Y981" s="293"/>
      <c r="Z981" s="293"/>
      <c r="AA981" s="293"/>
      <c r="AB981" s="294"/>
      <c r="AC981" s="294"/>
      <c r="AD981" s="294"/>
      <c r="AE981" s="294"/>
      <c r="AF981" s="294"/>
      <c r="AG981" s="294"/>
      <c r="AH981" s="294"/>
      <c r="AM981" s="6"/>
      <c r="AN981" s="6"/>
      <c r="AO981" s="295"/>
      <c r="AP981" s="6"/>
      <c r="AQ981" s="6"/>
      <c r="AR981" s="12"/>
      <c r="AT981" s="296"/>
      <c r="AU981" s="296"/>
      <c r="AV981" s="296"/>
      <c r="AW981" s="296"/>
      <c r="AX981" s="296"/>
      <c r="AY981" s="296"/>
      <c r="AZ981" s="296"/>
      <c r="BA981" s="296"/>
      <c r="BB981" s="296"/>
      <c r="BC981" s="296"/>
      <c r="BD981" s="296"/>
      <c r="BE981" s="296"/>
      <c r="BF981" s="296"/>
      <c r="BG981" s="14"/>
      <c r="BH981" s="14"/>
    </row>
    <row r="982" spans="1:77" s="49" customFormat="1" ht="16" x14ac:dyDescent="0.2">
      <c r="A982" s="12"/>
      <c r="B982" s="12"/>
      <c r="F982" s="12"/>
      <c r="J982" s="290"/>
      <c r="K982" s="290"/>
      <c r="L982" s="290"/>
      <c r="M982" s="290"/>
      <c r="N982" s="290"/>
      <c r="O982" s="291"/>
      <c r="P982" s="35"/>
      <c r="Q982" s="35"/>
      <c r="R982" s="292"/>
      <c r="S982" s="292"/>
      <c r="T982" s="292"/>
      <c r="U982" s="292"/>
      <c r="V982" s="12"/>
      <c r="Y982" s="293"/>
      <c r="Z982" s="293"/>
      <c r="AA982" s="293"/>
      <c r="AB982" s="294"/>
      <c r="AC982" s="294"/>
      <c r="AD982" s="294"/>
      <c r="AE982" s="294"/>
      <c r="AF982" s="294"/>
      <c r="AG982" s="294"/>
      <c r="AH982" s="294"/>
      <c r="AM982" s="6"/>
      <c r="AN982" s="6"/>
      <c r="AO982" s="295"/>
      <c r="AP982" s="6"/>
      <c r="AQ982" s="6"/>
      <c r="AR982" s="12"/>
      <c r="AT982" s="296"/>
      <c r="AU982" s="296"/>
      <c r="AV982" s="296"/>
      <c r="AW982" s="296"/>
      <c r="AX982" s="296"/>
      <c r="AY982" s="296"/>
      <c r="AZ982" s="296"/>
      <c r="BA982" s="296"/>
      <c r="BB982" s="296"/>
      <c r="BC982" s="296"/>
      <c r="BD982" s="296"/>
      <c r="BE982" s="296"/>
      <c r="BF982" s="296"/>
      <c r="BG982" s="14"/>
      <c r="BH982" s="14"/>
      <c r="BL982" s="12"/>
      <c r="BO982" s="324"/>
      <c r="BP982" s="324"/>
      <c r="BQ982" s="324"/>
      <c r="BR982" s="325"/>
      <c r="BS982" s="325"/>
      <c r="BT982" s="325"/>
      <c r="BU982" s="325"/>
      <c r="BV982" s="325"/>
      <c r="BW982" s="325"/>
      <c r="BX982" s="325"/>
      <c r="BY982" s="325"/>
    </row>
    <row r="983" spans="1:77" s="49" customFormat="1" ht="16" x14ac:dyDescent="0.2">
      <c r="A983" s="12"/>
      <c r="B983" s="12"/>
      <c r="F983" s="12"/>
      <c r="J983" s="290"/>
      <c r="K983" s="290"/>
      <c r="L983" s="290"/>
      <c r="M983" s="290"/>
      <c r="N983" s="290"/>
      <c r="O983" s="291"/>
      <c r="P983" s="35"/>
      <c r="Q983" s="35"/>
      <c r="R983" s="292"/>
      <c r="S983" s="292"/>
      <c r="T983" s="292"/>
      <c r="U983" s="292"/>
      <c r="V983" s="12"/>
      <c r="Y983" s="293"/>
      <c r="Z983" s="293"/>
      <c r="AA983" s="293"/>
      <c r="AB983" s="294"/>
      <c r="AC983" s="294"/>
      <c r="AD983" s="294"/>
      <c r="AE983" s="294"/>
      <c r="AF983" s="294"/>
      <c r="AG983" s="294"/>
      <c r="AH983" s="294"/>
      <c r="AM983" s="6"/>
      <c r="AN983" s="6"/>
      <c r="AO983" s="295"/>
      <c r="AP983" s="6"/>
      <c r="AQ983" s="6"/>
      <c r="AR983" s="12"/>
      <c r="AT983" s="296"/>
      <c r="AU983" s="296"/>
      <c r="AV983" s="296"/>
      <c r="AW983" s="296"/>
      <c r="AX983" s="296"/>
      <c r="AY983" s="296"/>
      <c r="AZ983" s="296"/>
      <c r="BA983" s="296"/>
      <c r="BB983" s="296"/>
      <c r="BC983" s="296"/>
      <c r="BD983" s="296"/>
      <c r="BE983" s="296"/>
      <c r="BF983" s="296"/>
      <c r="BG983" s="14"/>
      <c r="BH983" s="14"/>
    </row>
    <row r="984" spans="1:77" s="49" customFormat="1" ht="16" x14ac:dyDescent="0.2">
      <c r="A984" s="12"/>
      <c r="B984" s="12"/>
      <c r="F984" s="12"/>
      <c r="J984" s="290"/>
      <c r="K984" s="290"/>
      <c r="L984" s="290"/>
      <c r="M984" s="290"/>
      <c r="N984" s="290"/>
      <c r="O984" s="291"/>
      <c r="P984" s="35"/>
      <c r="Q984" s="35"/>
      <c r="R984" s="292"/>
      <c r="S984" s="292"/>
      <c r="T984" s="292"/>
      <c r="U984" s="292"/>
      <c r="V984" s="12"/>
      <c r="Y984" s="293"/>
      <c r="Z984" s="293"/>
      <c r="AA984" s="293"/>
      <c r="AB984" s="294"/>
      <c r="AC984" s="294"/>
      <c r="AD984" s="294"/>
      <c r="AE984" s="294"/>
      <c r="AF984" s="294"/>
      <c r="AG984" s="294"/>
      <c r="AH984" s="294"/>
      <c r="AM984" s="6"/>
      <c r="AN984" s="6"/>
      <c r="AO984" s="295"/>
      <c r="AP984" s="6"/>
      <c r="AQ984" s="6"/>
      <c r="AR984" s="12"/>
      <c r="AT984" s="296"/>
      <c r="AU984" s="296"/>
      <c r="AV984" s="296"/>
      <c r="AW984" s="296"/>
      <c r="AX984" s="296"/>
      <c r="AY984" s="296"/>
      <c r="AZ984" s="296"/>
      <c r="BA984" s="296"/>
      <c r="BB984" s="296"/>
      <c r="BC984" s="296"/>
      <c r="BD984" s="296"/>
      <c r="BE984" s="296"/>
      <c r="BF984" s="296"/>
      <c r="BG984" s="14"/>
      <c r="BH984" s="14"/>
      <c r="BL984" s="12"/>
      <c r="BO984" s="324"/>
      <c r="BP984" s="324"/>
      <c r="BQ984" s="324"/>
      <c r="BR984" s="325"/>
      <c r="BS984" s="325"/>
      <c r="BT984" s="325"/>
      <c r="BU984" s="325"/>
      <c r="BV984" s="325"/>
      <c r="BW984" s="325"/>
      <c r="BX984" s="325"/>
      <c r="BY984" s="325"/>
    </row>
    <row r="985" spans="1:77" s="49" customFormat="1" ht="16" x14ac:dyDescent="0.2">
      <c r="A985" s="12"/>
      <c r="B985" s="12"/>
      <c r="F985" s="12"/>
      <c r="J985" s="290"/>
      <c r="K985" s="290"/>
      <c r="L985" s="290"/>
      <c r="M985" s="290"/>
      <c r="N985" s="290"/>
      <c r="O985" s="291"/>
      <c r="P985" s="35"/>
      <c r="Q985" s="35"/>
      <c r="R985" s="292"/>
      <c r="S985" s="292"/>
      <c r="T985" s="292"/>
      <c r="U985" s="292"/>
      <c r="V985" s="12"/>
      <c r="Y985" s="293"/>
      <c r="Z985" s="293"/>
      <c r="AA985" s="293"/>
      <c r="AB985" s="294"/>
      <c r="AC985" s="294"/>
      <c r="AD985" s="294"/>
      <c r="AE985" s="294"/>
      <c r="AF985" s="294"/>
      <c r="AG985" s="294"/>
      <c r="AH985" s="294"/>
      <c r="AM985" s="6"/>
      <c r="AN985" s="6"/>
      <c r="AO985" s="295"/>
      <c r="AP985" s="6"/>
      <c r="AQ985" s="6"/>
      <c r="AR985" s="12"/>
      <c r="AT985" s="296"/>
      <c r="AU985" s="296"/>
      <c r="AV985" s="296"/>
      <c r="AW985" s="296"/>
      <c r="AX985" s="296"/>
      <c r="AY985" s="296"/>
      <c r="AZ985" s="296"/>
      <c r="BA985" s="296"/>
      <c r="BB985" s="296"/>
      <c r="BC985" s="296"/>
      <c r="BD985" s="296"/>
      <c r="BE985" s="296"/>
      <c r="BF985" s="296"/>
      <c r="BG985" s="14"/>
      <c r="BH985" s="14"/>
    </row>
    <row r="986" spans="1:77" s="49" customFormat="1" ht="16" x14ac:dyDescent="0.2">
      <c r="A986" s="12"/>
      <c r="B986" s="12"/>
      <c r="F986" s="12"/>
      <c r="J986" s="290"/>
      <c r="K986" s="290"/>
      <c r="L986" s="290"/>
      <c r="M986" s="290"/>
      <c r="N986" s="290"/>
      <c r="O986" s="291"/>
      <c r="P986" s="35"/>
      <c r="Q986" s="35"/>
      <c r="R986" s="292"/>
      <c r="S986" s="292"/>
      <c r="T986" s="292"/>
      <c r="U986" s="292"/>
      <c r="V986" s="12"/>
      <c r="Y986" s="293"/>
      <c r="Z986" s="293"/>
      <c r="AA986" s="293"/>
      <c r="AB986" s="294"/>
      <c r="AC986" s="294"/>
      <c r="AD986" s="294"/>
      <c r="AE986" s="294"/>
      <c r="AF986" s="294"/>
      <c r="AG986" s="294"/>
      <c r="AH986" s="294"/>
      <c r="AM986" s="6"/>
      <c r="AN986" s="6"/>
      <c r="AO986" s="295"/>
      <c r="AP986" s="6"/>
      <c r="AQ986" s="6"/>
      <c r="AR986" s="12"/>
      <c r="AT986" s="296"/>
      <c r="AU986" s="296"/>
      <c r="AV986" s="296"/>
      <c r="AW986" s="296"/>
      <c r="AX986" s="296"/>
      <c r="AY986" s="296"/>
      <c r="AZ986" s="296"/>
      <c r="BA986" s="296"/>
      <c r="BB986" s="296"/>
      <c r="BC986" s="296"/>
      <c r="BD986" s="296"/>
      <c r="BE986" s="296"/>
      <c r="BF986" s="296"/>
      <c r="BG986" s="14"/>
      <c r="BH986" s="14"/>
      <c r="BL986" s="12"/>
      <c r="BO986" s="324"/>
      <c r="BP986" s="324"/>
      <c r="BQ986" s="324"/>
      <c r="BR986" s="325"/>
      <c r="BS986" s="325"/>
      <c r="BT986" s="325"/>
      <c r="BU986" s="325"/>
      <c r="BV986" s="325"/>
      <c r="BW986" s="325"/>
      <c r="BX986" s="325"/>
      <c r="BY986" s="325"/>
    </row>
    <row r="987" spans="1:77" s="49" customFormat="1" ht="16" x14ac:dyDescent="0.2">
      <c r="A987" s="12"/>
      <c r="B987" s="12"/>
      <c r="F987" s="12"/>
      <c r="J987" s="290"/>
      <c r="K987" s="290"/>
      <c r="L987" s="290"/>
      <c r="M987" s="290"/>
      <c r="N987" s="290"/>
      <c r="O987" s="291"/>
      <c r="P987" s="35"/>
      <c r="Q987" s="35"/>
      <c r="R987" s="292"/>
      <c r="S987" s="292"/>
      <c r="T987" s="292"/>
      <c r="U987" s="292"/>
      <c r="V987" s="12"/>
      <c r="Y987" s="293"/>
      <c r="Z987" s="293"/>
      <c r="AA987" s="293"/>
      <c r="AB987" s="294"/>
      <c r="AC987" s="294"/>
      <c r="AD987" s="294"/>
      <c r="AE987" s="294"/>
      <c r="AF987" s="294"/>
      <c r="AG987" s="294"/>
      <c r="AH987" s="294"/>
      <c r="AM987" s="6"/>
      <c r="AN987" s="6"/>
      <c r="AO987" s="295"/>
      <c r="AP987" s="6"/>
      <c r="AQ987" s="6"/>
      <c r="AR987" s="12"/>
      <c r="AT987" s="296"/>
      <c r="AU987" s="296"/>
      <c r="AV987" s="296"/>
      <c r="AW987" s="296"/>
      <c r="AX987" s="296"/>
      <c r="AY987" s="296"/>
      <c r="AZ987" s="296"/>
      <c r="BA987" s="296"/>
      <c r="BB987" s="296"/>
      <c r="BC987" s="296"/>
      <c r="BD987" s="296"/>
      <c r="BE987" s="296"/>
      <c r="BF987" s="296"/>
      <c r="BG987" s="14"/>
      <c r="BH987" s="14"/>
    </row>
    <row r="988" spans="1:77" s="49" customFormat="1" ht="16" x14ac:dyDescent="0.2">
      <c r="A988" s="12"/>
      <c r="B988" s="12"/>
      <c r="F988" s="12"/>
      <c r="J988" s="290"/>
      <c r="K988" s="290"/>
      <c r="L988" s="290"/>
      <c r="M988" s="290"/>
      <c r="N988" s="290"/>
      <c r="O988" s="291"/>
      <c r="P988" s="35"/>
      <c r="Q988" s="35"/>
      <c r="R988" s="292"/>
      <c r="S988" s="292"/>
      <c r="T988" s="292"/>
      <c r="U988" s="292"/>
      <c r="V988" s="12"/>
      <c r="Y988" s="293"/>
      <c r="Z988" s="293"/>
      <c r="AA988" s="293"/>
      <c r="AB988" s="294"/>
      <c r="AC988" s="294"/>
      <c r="AD988" s="294"/>
      <c r="AE988" s="294"/>
      <c r="AF988" s="294"/>
      <c r="AG988" s="294"/>
      <c r="AH988" s="294"/>
      <c r="AM988" s="6"/>
      <c r="AN988" s="6"/>
      <c r="AO988" s="295"/>
      <c r="AP988" s="6"/>
      <c r="AQ988" s="6"/>
      <c r="AR988" s="12"/>
      <c r="AT988" s="296"/>
      <c r="AU988" s="296"/>
      <c r="AV988" s="296"/>
      <c r="AW988" s="296"/>
      <c r="AX988" s="296"/>
      <c r="AY988" s="296"/>
      <c r="AZ988" s="296"/>
      <c r="BA988" s="296"/>
      <c r="BB988" s="296"/>
      <c r="BC988" s="296"/>
      <c r="BD988" s="296"/>
      <c r="BE988" s="296"/>
      <c r="BF988" s="296"/>
      <c r="BG988" s="14"/>
      <c r="BH988" s="14"/>
      <c r="BL988" s="12"/>
      <c r="BO988" s="324"/>
      <c r="BP988" s="324"/>
      <c r="BQ988" s="324"/>
      <c r="BR988" s="325"/>
      <c r="BS988" s="325"/>
      <c r="BT988" s="325"/>
      <c r="BU988" s="325"/>
      <c r="BV988" s="325"/>
      <c r="BW988" s="325"/>
      <c r="BX988" s="325"/>
      <c r="BY988" s="325"/>
    </row>
    <row r="989" spans="1:77" s="49" customFormat="1" ht="16" x14ac:dyDescent="0.2">
      <c r="A989" s="12"/>
      <c r="B989" s="12"/>
      <c r="F989" s="12"/>
      <c r="J989" s="290"/>
      <c r="K989" s="290"/>
      <c r="L989" s="290"/>
      <c r="M989" s="290"/>
      <c r="N989" s="290"/>
      <c r="O989" s="291"/>
      <c r="P989" s="35"/>
      <c r="Q989" s="35"/>
      <c r="R989" s="292"/>
      <c r="S989" s="292"/>
      <c r="T989" s="292"/>
      <c r="U989" s="292"/>
      <c r="V989" s="12"/>
      <c r="Y989" s="293"/>
      <c r="Z989" s="293"/>
      <c r="AA989" s="293"/>
      <c r="AB989" s="294"/>
      <c r="AC989" s="294"/>
      <c r="AD989" s="294"/>
      <c r="AE989" s="294"/>
      <c r="AF989" s="294"/>
      <c r="AG989" s="294"/>
      <c r="AH989" s="294"/>
      <c r="AM989" s="6"/>
      <c r="AN989" s="6"/>
      <c r="AO989" s="295"/>
      <c r="AP989" s="6"/>
      <c r="AQ989" s="6"/>
      <c r="AR989" s="12"/>
      <c r="AT989" s="296"/>
      <c r="AU989" s="296"/>
      <c r="AV989" s="296"/>
      <c r="AW989" s="296"/>
      <c r="AX989" s="296"/>
      <c r="AY989" s="296"/>
      <c r="AZ989" s="296"/>
      <c r="BA989" s="296"/>
      <c r="BB989" s="296"/>
      <c r="BC989" s="296"/>
      <c r="BD989" s="296"/>
      <c r="BE989" s="296"/>
      <c r="BF989" s="296"/>
      <c r="BG989" s="14"/>
      <c r="BH989" s="14"/>
    </row>
    <row r="990" spans="1:77" s="49" customFormat="1" ht="16" x14ac:dyDescent="0.2">
      <c r="A990" s="12"/>
      <c r="B990" s="12"/>
      <c r="F990" s="12"/>
      <c r="J990" s="290"/>
      <c r="K990" s="290"/>
      <c r="L990" s="290"/>
      <c r="M990" s="290"/>
      <c r="N990" s="290"/>
      <c r="O990" s="291"/>
      <c r="P990" s="35"/>
      <c r="Q990" s="35"/>
      <c r="R990" s="292"/>
      <c r="S990" s="292"/>
      <c r="T990" s="292"/>
      <c r="U990" s="292"/>
      <c r="V990" s="12"/>
      <c r="Y990" s="293"/>
      <c r="Z990" s="293"/>
      <c r="AA990" s="293"/>
      <c r="AB990" s="294"/>
      <c r="AC990" s="294"/>
      <c r="AD990" s="294"/>
      <c r="AE990" s="294"/>
      <c r="AF990" s="294"/>
      <c r="AG990" s="294"/>
      <c r="AH990" s="294"/>
      <c r="AM990" s="6"/>
      <c r="AN990" s="6"/>
      <c r="AO990" s="295"/>
      <c r="AP990" s="6"/>
      <c r="AQ990" s="6"/>
      <c r="AR990" s="12"/>
      <c r="AT990" s="296"/>
      <c r="AU990" s="296"/>
      <c r="AV990" s="296"/>
      <c r="AW990" s="296"/>
      <c r="AX990" s="296"/>
      <c r="AY990" s="296"/>
      <c r="AZ990" s="296"/>
      <c r="BA990" s="296"/>
      <c r="BB990" s="296"/>
      <c r="BC990" s="296"/>
      <c r="BD990" s="296"/>
      <c r="BE990" s="296"/>
      <c r="BF990" s="296"/>
      <c r="BG990" s="14"/>
      <c r="BH990" s="14"/>
      <c r="BL990" s="12"/>
      <c r="BO990" s="324"/>
      <c r="BP990" s="324"/>
      <c r="BQ990" s="324"/>
      <c r="BR990" s="325"/>
      <c r="BS990" s="325"/>
      <c r="BT990" s="325"/>
      <c r="BU990" s="325"/>
      <c r="BV990" s="325"/>
      <c r="BW990" s="325"/>
      <c r="BX990" s="325"/>
      <c r="BY990" s="325"/>
    </row>
    <row r="991" spans="1:77" s="49" customFormat="1" ht="16" x14ac:dyDescent="0.2">
      <c r="A991" s="12"/>
      <c r="B991" s="12"/>
      <c r="F991" s="12"/>
      <c r="J991" s="290"/>
      <c r="K991" s="290"/>
      <c r="L991" s="290"/>
      <c r="M991" s="290"/>
      <c r="N991" s="290"/>
      <c r="O991" s="291"/>
      <c r="P991" s="35"/>
      <c r="Q991" s="35"/>
      <c r="R991" s="292"/>
      <c r="S991" s="292"/>
      <c r="T991" s="292"/>
      <c r="U991" s="292"/>
      <c r="V991" s="12"/>
      <c r="Y991" s="293"/>
      <c r="Z991" s="293"/>
      <c r="AA991" s="293"/>
      <c r="AB991" s="294"/>
      <c r="AC991" s="294"/>
      <c r="AD991" s="294"/>
      <c r="AE991" s="294"/>
      <c r="AF991" s="294"/>
      <c r="AG991" s="294"/>
      <c r="AH991" s="294"/>
      <c r="AM991" s="6"/>
      <c r="AN991" s="6"/>
      <c r="AO991" s="295"/>
      <c r="AP991" s="6"/>
      <c r="AQ991" s="6"/>
      <c r="AR991" s="12"/>
      <c r="AT991" s="296"/>
      <c r="AU991" s="296"/>
      <c r="AV991" s="296"/>
      <c r="AW991" s="296"/>
      <c r="AX991" s="296"/>
      <c r="AY991" s="296"/>
      <c r="AZ991" s="296"/>
      <c r="BA991" s="296"/>
      <c r="BB991" s="296"/>
      <c r="BC991" s="296"/>
      <c r="BD991" s="296"/>
      <c r="BE991" s="296"/>
      <c r="BF991" s="296"/>
      <c r="BG991" s="14"/>
      <c r="BH991" s="14"/>
    </row>
    <row r="992" spans="1:77" s="49" customFormat="1" ht="16" x14ac:dyDescent="0.2">
      <c r="A992" s="12"/>
      <c r="B992" s="12"/>
      <c r="F992" s="12"/>
      <c r="J992" s="290"/>
      <c r="K992" s="290"/>
      <c r="L992" s="290"/>
      <c r="M992" s="290"/>
      <c r="N992" s="290"/>
      <c r="O992" s="291"/>
      <c r="P992" s="35"/>
      <c r="Q992" s="35"/>
      <c r="R992" s="292"/>
      <c r="S992" s="292"/>
      <c r="T992" s="292"/>
      <c r="U992" s="292"/>
      <c r="V992" s="12"/>
      <c r="Y992" s="293"/>
      <c r="Z992" s="293"/>
      <c r="AA992" s="293"/>
      <c r="AB992" s="294"/>
      <c r="AC992" s="294"/>
      <c r="AD992" s="294"/>
      <c r="AE992" s="294"/>
      <c r="AF992" s="294"/>
      <c r="AG992" s="294"/>
      <c r="AH992" s="294"/>
      <c r="AM992" s="6"/>
      <c r="AN992" s="6"/>
      <c r="AO992" s="295"/>
      <c r="AP992" s="6"/>
      <c r="AQ992" s="6"/>
      <c r="AR992" s="12"/>
      <c r="AT992" s="296"/>
      <c r="AU992" s="296"/>
      <c r="AV992" s="296"/>
      <c r="AW992" s="296"/>
      <c r="AX992" s="296"/>
      <c r="AY992" s="296"/>
      <c r="AZ992" s="296"/>
      <c r="BA992" s="296"/>
      <c r="BB992" s="296"/>
      <c r="BC992" s="296"/>
      <c r="BD992" s="296"/>
      <c r="BE992" s="296"/>
      <c r="BF992" s="296"/>
      <c r="BG992" s="14"/>
      <c r="BH992" s="14"/>
      <c r="BL992" s="12"/>
      <c r="BO992" s="324"/>
      <c r="BP992" s="324"/>
      <c r="BQ992" s="324"/>
      <c r="BR992" s="325"/>
      <c r="BS992" s="325"/>
      <c r="BT992" s="325"/>
      <c r="BU992" s="325"/>
      <c r="BV992" s="325"/>
      <c r="BW992" s="325"/>
      <c r="BX992" s="325"/>
      <c r="BY992" s="325"/>
    </row>
    <row r="993" spans="1:77" s="49" customFormat="1" ht="16" x14ac:dyDescent="0.2">
      <c r="A993" s="12"/>
      <c r="B993" s="12"/>
      <c r="F993" s="12"/>
      <c r="J993" s="290"/>
      <c r="K993" s="290"/>
      <c r="L993" s="290"/>
      <c r="M993" s="290"/>
      <c r="N993" s="290"/>
      <c r="O993" s="291"/>
      <c r="P993" s="35"/>
      <c r="Q993" s="35"/>
      <c r="R993" s="292"/>
      <c r="S993" s="292"/>
      <c r="T993" s="292"/>
      <c r="U993" s="292"/>
      <c r="V993" s="12"/>
      <c r="Y993" s="293"/>
      <c r="Z993" s="293"/>
      <c r="AA993" s="293"/>
      <c r="AB993" s="294"/>
      <c r="AC993" s="294"/>
      <c r="AD993" s="294"/>
      <c r="AE993" s="294"/>
      <c r="AF993" s="294"/>
      <c r="AG993" s="294"/>
      <c r="AH993" s="294"/>
      <c r="AM993" s="6"/>
      <c r="AN993" s="6"/>
      <c r="AO993" s="295"/>
      <c r="AP993" s="6"/>
      <c r="AQ993" s="6"/>
      <c r="AR993" s="12"/>
      <c r="AT993" s="296"/>
      <c r="AU993" s="296"/>
      <c r="AV993" s="296"/>
      <c r="AW993" s="296"/>
      <c r="AX993" s="296"/>
      <c r="AY993" s="296"/>
      <c r="AZ993" s="296"/>
      <c r="BA993" s="296"/>
      <c r="BB993" s="296"/>
      <c r="BC993" s="296"/>
      <c r="BD993" s="296"/>
      <c r="BE993" s="296"/>
      <c r="BF993" s="296"/>
      <c r="BG993" s="14"/>
      <c r="BH993" s="14"/>
    </row>
    <row r="994" spans="1:77" s="49" customFormat="1" ht="16" x14ac:dyDescent="0.2">
      <c r="A994" s="12"/>
      <c r="B994" s="12"/>
      <c r="F994" s="12"/>
      <c r="J994" s="290"/>
      <c r="K994" s="290"/>
      <c r="L994" s="290"/>
      <c r="M994" s="290"/>
      <c r="N994" s="290"/>
      <c r="O994" s="291"/>
      <c r="P994" s="35"/>
      <c r="Q994" s="35"/>
      <c r="R994" s="292"/>
      <c r="S994" s="292"/>
      <c r="T994" s="292"/>
      <c r="U994" s="292"/>
      <c r="V994" s="12"/>
      <c r="Y994" s="293"/>
      <c r="Z994" s="293"/>
      <c r="AA994" s="293"/>
      <c r="AB994" s="294"/>
      <c r="AC994" s="294"/>
      <c r="AD994" s="294"/>
      <c r="AE994" s="294"/>
      <c r="AF994" s="294"/>
      <c r="AG994" s="294"/>
      <c r="AH994" s="294"/>
      <c r="AM994" s="6"/>
      <c r="AN994" s="6"/>
      <c r="AO994" s="295"/>
      <c r="AP994" s="6"/>
      <c r="AQ994" s="6"/>
      <c r="AR994" s="12"/>
      <c r="AT994" s="296"/>
      <c r="AU994" s="296"/>
      <c r="AV994" s="296"/>
      <c r="AW994" s="296"/>
      <c r="AX994" s="296"/>
      <c r="AY994" s="296"/>
      <c r="AZ994" s="296"/>
      <c r="BA994" s="296"/>
      <c r="BB994" s="296"/>
      <c r="BC994" s="296"/>
      <c r="BD994" s="296"/>
      <c r="BE994" s="296"/>
      <c r="BF994" s="296"/>
      <c r="BG994" s="14"/>
      <c r="BH994" s="14"/>
      <c r="BL994" s="12"/>
      <c r="BO994" s="324"/>
      <c r="BP994" s="324"/>
      <c r="BQ994" s="324"/>
      <c r="BR994" s="325"/>
      <c r="BS994" s="325"/>
      <c r="BT994" s="325"/>
      <c r="BU994" s="325"/>
      <c r="BV994" s="325"/>
      <c r="BW994" s="325"/>
      <c r="BX994" s="325"/>
      <c r="BY994" s="325"/>
    </row>
    <row r="995" spans="1:77" s="49" customFormat="1" ht="16" x14ac:dyDescent="0.2">
      <c r="A995" s="12"/>
      <c r="B995" s="12"/>
      <c r="F995" s="12"/>
      <c r="J995" s="290"/>
      <c r="K995" s="290"/>
      <c r="L995" s="290"/>
      <c r="M995" s="290"/>
      <c r="N995" s="290"/>
      <c r="O995" s="291"/>
      <c r="P995" s="35"/>
      <c r="Q995" s="35"/>
      <c r="R995" s="292"/>
      <c r="S995" s="292"/>
      <c r="T995" s="292"/>
      <c r="U995" s="292"/>
      <c r="V995" s="12"/>
      <c r="Y995" s="293"/>
      <c r="Z995" s="293"/>
      <c r="AA995" s="293"/>
      <c r="AB995" s="294"/>
      <c r="AC995" s="294"/>
      <c r="AD995" s="294"/>
      <c r="AE995" s="294"/>
      <c r="AF995" s="294"/>
      <c r="AG995" s="294"/>
      <c r="AH995" s="294"/>
      <c r="AM995" s="6"/>
      <c r="AN995" s="6"/>
      <c r="AO995" s="295"/>
      <c r="AP995" s="6"/>
      <c r="AQ995" s="6"/>
      <c r="AR995" s="12"/>
      <c r="AT995" s="296"/>
      <c r="AU995" s="296"/>
      <c r="AV995" s="296"/>
      <c r="AW995" s="296"/>
      <c r="AX995" s="296"/>
      <c r="AY995" s="296"/>
      <c r="AZ995" s="296"/>
      <c r="BA995" s="296"/>
      <c r="BB995" s="296"/>
      <c r="BC995" s="296"/>
      <c r="BD995" s="296"/>
      <c r="BE995" s="296"/>
      <c r="BF995" s="296"/>
      <c r="BG995" s="14"/>
      <c r="BH995" s="14"/>
    </row>
    <row r="996" spans="1:77" s="49" customFormat="1" ht="16" x14ac:dyDescent="0.2">
      <c r="A996" s="12"/>
      <c r="B996" s="12"/>
      <c r="F996" s="12"/>
      <c r="J996" s="290"/>
      <c r="K996" s="290"/>
      <c r="L996" s="290"/>
      <c r="M996" s="290"/>
      <c r="N996" s="290"/>
      <c r="O996" s="291"/>
      <c r="P996" s="35"/>
      <c r="Q996" s="35"/>
      <c r="R996" s="292"/>
      <c r="S996" s="292"/>
      <c r="T996" s="292"/>
      <c r="U996" s="292"/>
      <c r="V996" s="12"/>
      <c r="Y996" s="293"/>
      <c r="Z996" s="293"/>
      <c r="AA996" s="293"/>
      <c r="AB996" s="294"/>
      <c r="AC996" s="294"/>
      <c r="AD996" s="294"/>
      <c r="AE996" s="294"/>
      <c r="AF996" s="294"/>
      <c r="AG996" s="294"/>
      <c r="AH996" s="294"/>
      <c r="AM996" s="6"/>
      <c r="AN996" s="6"/>
      <c r="AO996" s="295"/>
      <c r="AP996" s="6"/>
      <c r="AQ996" s="6"/>
      <c r="AR996" s="12"/>
      <c r="AT996" s="296"/>
      <c r="AU996" s="296"/>
      <c r="AV996" s="296"/>
      <c r="AW996" s="296"/>
      <c r="AX996" s="296"/>
      <c r="AY996" s="296"/>
      <c r="AZ996" s="296"/>
      <c r="BA996" s="296"/>
      <c r="BB996" s="296"/>
      <c r="BC996" s="296"/>
      <c r="BD996" s="296"/>
      <c r="BE996" s="296"/>
      <c r="BF996" s="296"/>
      <c r="BG996" s="14"/>
      <c r="BH996" s="14"/>
      <c r="BL996" s="12"/>
      <c r="BO996" s="324"/>
      <c r="BP996" s="324"/>
      <c r="BQ996" s="324"/>
      <c r="BR996" s="325"/>
      <c r="BS996" s="325"/>
      <c r="BT996" s="325"/>
      <c r="BU996" s="325"/>
      <c r="BV996" s="325"/>
      <c r="BW996" s="325"/>
      <c r="BX996" s="325"/>
      <c r="BY996" s="325"/>
    </row>
    <row r="997" spans="1:77" s="49" customFormat="1" ht="16" x14ac:dyDescent="0.2">
      <c r="A997" s="12"/>
      <c r="B997" s="12"/>
      <c r="F997" s="12"/>
      <c r="J997" s="290"/>
      <c r="K997" s="290"/>
      <c r="L997" s="290"/>
      <c r="M997" s="290"/>
      <c r="N997" s="290"/>
      <c r="O997" s="291"/>
      <c r="P997" s="35"/>
      <c r="Q997" s="35"/>
      <c r="R997" s="292"/>
      <c r="S997" s="292"/>
      <c r="T997" s="292"/>
      <c r="U997" s="292"/>
      <c r="V997" s="12"/>
      <c r="Y997" s="293"/>
      <c r="Z997" s="293"/>
      <c r="AA997" s="293"/>
      <c r="AB997" s="294"/>
      <c r="AC997" s="294"/>
      <c r="AD997" s="294"/>
      <c r="AE997" s="294"/>
      <c r="AF997" s="294"/>
      <c r="AG997" s="294"/>
      <c r="AH997" s="294"/>
      <c r="AM997" s="6"/>
      <c r="AN997" s="6"/>
      <c r="AO997" s="295"/>
      <c r="AP997" s="6"/>
      <c r="AQ997" s="6"/>
      <c r="AR997" s="12"/>
      <c r="AT997" s="296"/>
      <c r="AU997" s="296"/>
      <c r="AV997" s="296"/>
      <c r="AW997" s="296"/>
      <c r="AX997" s="296"/>
      <c r="AY997" s="296"/>
      <c r="AZ997" s="296"/>
      <c r="BA997" s="296"/>
      <c r="BB997" s="296"/>
      <c r="BC997" s="296"/>
      <c r="BD997" s="296"/>
      <c r="BE997" s="296"/>
      <c r="BF997" s="296"/>
      <c r="BG997" s="14"/>
      <c r="BH997" s="14"/>
    </row>
    <row r="998" spans="1:77" s="49" customFormat="1" ht="16" x14ac:dyDescent="0.2">
      <c r="A998" s="12"/>
      <c r="B998" s="12"/>
      <c r="F998" s="12"/>
      <c r="J998" s="290"/>
      <c r="K998" s="290"/>
      <c r="L998" s="290"/>
      <c r="M998" s="290"/>
      <c r="N998" s="290"/>
      <c r="O998" s="291"/>
      <c r="P998" s="35"/>
      <c r="Q998" s="35"/>
      <c r="R998" s="292"/>
      <c r="S998" s="292"/>
      <c r="T998" s="292"/>
      <c r="U998" s="292"/>
      <c r="V998" s="12"/>
      <c r="Y998" s="293"/>
      <c r="Z998" s="293"/>
      <c r="AA998" s="293"/>
      <c r="AB998" s="294"/>
      <c r="AC998" s="294"/>
      <c r="AD998" s="294"/>
      <c r="AE998" s="294"/>
      <c r="AF998" s="294"/>
      <c r="AG998" s="294"/>
      <c r="AH998" s="294"/>
      <c r="AM998" s="6"/>
      <c r="AN998" s="6"/>
      <c r="AO998" s="295"/>
      <c r="AP998" s="6"/>
      <c r="AQ998" s="6"/>
      <c r="AR998" s="12"/>
      <c r="AT998" s="296"/>
      <c r="AU998" s="296"/>
      <c r="AV998" s="296"/>
      <c r="AW998" s="296"/>
      <c r="AX998" s="296"/>
      <c r="AY998" s="296"/>
      <c r="AZ998" s="296"/>
      <c r="BA998" s="296"/>
      <c r="BB998" s="296"/>
      <c r="BC998" s="296"/>
      <c r="BD998" s="296"/>
      <c r="BE998" s="296"/>
      <c r="BF998" s="296"/>
      <c r="BG998" s="14"/>
      <c r="BH998" s="14"/>
      <c r="BL998" s="12"/>
      <c r="BO998" s="324"/>
      <c r="BP998" s="324"/>
      <c r="BQ998" s="324"/>
      <c r="BR998" s="325"/>
      <c r="BS998" s="325"/>
      <c r="BT998" s="325"/>
      <c r="BU998" s="325"/>
      <c r="BV998" s="325"/>
      <c r="BW998" s="325"/>
      <c r="BX998" s="325"/>
      <c r="BY998" s="325"/>
    </row>
    <row r="999" spans="1:77" s="49" customFormat="1" ht="16" x14ac:dyDescent="0.2">
      <c r="A999" s="12"/>
      <c r="B999" s="12"/>
      <c r="F999" s="12"/>
      <c r="J999" s="290"/>
      <c r="K999" s="290"/>
      <c r="L999" s="290"/>
      <c r="M999" s="290"/>
      <c r="N999" s="290"/>
      <c r="O999" s="291"/>
      <c r="P999" s="35"/>
      <c r="Q999" s="35"/>
      <c r="R999" s="292"/>
      <c r="S999" s="292"/>
      <c r="T999" s="292"/>
      <c r="U999" s="292"/>
      <c r="V999" s="12"/>
      <c r="Y999" s="293"/>
      <c r="Z999" s="293"/>
      <c r="AA999" s="293"/>
      <c r="AB999" s="294"/>
      <c r="AC999" s="294"/>
      <c r="AD999" s="294"/>
      <c r="AE999" s="294"/>
      <c r="AF999" s="294"/>
      <c r="AG999" s="294"/>
      <c r="AH999" s="294"/>
      <c r="AM999" s="6"/>
      <c r="AN999" s="6"/>
      <c r="AO999" s="295"/>
      <c r="AP999" s="6"/>
      <c r="AQ999" s="6"/>
      <c r="AR999" s="12"/>
      <c r="AT999" s="296"/>
      <c r="AU999" s="296"/>
      <c r="AV999" s="296"/>
      <c r="AW999" s="296"/>
      <c r="AX999" s="296"/>
      <c r="AY999" s="296"/>
      <c r="AZ999" s="296"/>
      <c r="BA999" s="296"/>
      <c r="BB999" s="296"/>
      <c r="BC999" s="296"/>
      <c r="BD999" s="296"/>
      <c r="BE999" s="296"/>
      <c r="BF999" s="296"/>
      <c r="BG999" s="14"/>
      <c r="BH999" s="14"/>
    </row>
    <row r="1000" spans="1:77" s="49" customFormat="1" ht="16" x14ac:dyDescent="0.2">
      <c r="A1000" s="12"/>
      <c r="B1000" s="12"/>
      <c r="F1000" s="12"/>
      <c r="J1000" s="290"/>
      <c r="K1000" s="290"/>
      <c r="L1000" s="290"/>
      <c r="M1000" s="290"/>
      <c r="N1000" s="290"/>
      <c r="O1000" s="291"/>
      <c r="P1000" s="35"/>
      <c r="Q1000" s="35"/>
      <c r="R1000" s="292"/>
      <c r="S1000" s="292"/>
      <c r="T1000" s="292"/>
      <c r="U1000" s="292"/>
      <c r="V1000" s="12"/>
      <c r="Y1000" s="293"/>
      <c r="Z1000" s="293"/>
      <c r="AA1000" s="293"/>
      <c r="AB1000" s="294"/>
      <c r="AC1000" s="294"/>
      <c r="AD1000" s="294"/>
      <c r="AE1000" s="294"/>
      <c r="AF1000" s="294"/>
      <c r="AG1000" s="294"/>
      <c r="AH1000" s="294"/>
      <c r="AM1000" s="6"/>
      <c r="AN1000" s="6"/>
      <c r="AO1000" s="295"/>
      <c r="AP1000" s="6"/>
      <c r="AQ1000" s="6"/>
      <c r="AR1000" s="12"/>
      <c r="AT1000" s="296"/>
      <c r="AU1000" s="296"/>
      <c r="AV1000" s="296"/>
      <c r="AW1000" s="296"/>
      <c r="AX1000" s="296"/>
      <c r="AY1000" s="296"/>
      <c r="AZ1000" s="296"/>
      <c r="BA1000" s="296"/>
      <c r="BB1000" s="296"/>
      <c r="BC1000" s="296"/>
      <c r="BD1000" s="296"/>
      <c r="BE1000" s="296"/>
      <c r="BF1000" s="296"/>
      <c r="BG1000" s="14"/>
      <c r="BH1000" s="14"/>
      <c r="BL1000" s="12"/>
      <c r="BO1000" s="324"/>
      <c r="BP1000" s="324"/>
      <c r="BQ1000" s="324"/>
      <c r="BR1000" s="325"/>
      <c r="BS1000" s="325"/>
      <c r="BT1000" s="325"/>
      <c r="BU1000" s="325"/>
      <c r="BV1000" s="325"/>
      <c r="BW1000" s="325"/>
      <c r="BX1000" s="325"/>
      <c r="BY1000" s="325"/>
    </row>
    <row r="1001" spans="1:77" s="49" customFormat="1" ht="16" x14ac:dyDescent="0.2">
      <c r="A1001" s="12"/>
      <c r="B1001" s="12"/>
      <c r="F1001" s="12"/>
      <c r="J1001" s="290"/>
      <c r="K1001" s="290"/>
      <c r="L1001" s="290"/>
      <c r="M1001" s="290"/>
      <c r="N1001" s="290"/>
      <c r="O1001" s="291"/>
      <c r="P1001" s="35"/>
      <c r="Q1001" s="35"/>
      <c r="R1001" s="292"/>
      <c r="S1001" s="292"/>
      <c r="T1001" s="292"/>
      <c r="U1001" s="292"/>
      <c r="V1001" s="12"/>
      <c r="Y1001" s="293"/>
      <c r="Z1001" s="293"/>
      <c r="AA1001" s="293"/>
      <c r="AB1001" s="294"/>
      <c r="AC1001" s="294"/>
      <c r="AD1001" s="294"/>
      <c r="AE1001" s="294"/>
      <c r="AF1001" s="294"/>
      <c r="AG1001" s="294"/>
      <c r="AH1001" s="294"/>
      <c r="AM1001" s="6"/>
      <c r="AN1001" s="6"/>
      <c r="AO1001" s="295"/>
      <c r="AP1001" s="6"/>
      <c r="AQ1001" s="6"/>
      <c r="AR1001" s="12"/>
      <c r="AT1001" s="296"/>
      <c r="AU1001" s="296"/>
      <c r="AV1001" s="296"/>
      <c r="AW1001" s="296"/>
      <c r="AX1001" s="296"/>
      <c r="AY1001" s="296"/>
      <c r="AZ1001" s="296"/>
      <c r="BA1001" s="296"/>
      <c r="BB1001" s="296"/>
      <c r="BC1001" s="296"/>
      <c r="BD1001" s="296"/>
      <c r="BE1001" s="296"/>
      <c r="BF1001" s="296"/>
      <c r="BG1001" s="14"/>
      <c r="BH1001" s="14"/>
    </row>
    <row r="1002" spans="1:77" s="49" customFormat="1" ht="16" x14ac:dyDescent="0.2">
      <c r="A1002" s="12"/>
      <c r="B1002" s="12"/>
      <c r="F1002" s="12"/>
      <c r="J1002" s="290"/>
      <c r="K1002" s="290"/>
      <c r="L1002" s="290"/>
      <c r="M1002" s="290"/>
      <c r="N1002" s="290"/>
      <c r="O1002" s="291"/>
      <c r="P1002" s="35"/>
      <c r="Q1002" s="35"/>
      <c r="R1002" s="292"/>
      <c r="S1002" s="292"/>
      <c r="T1002" s="292"/>
      <c r="U1002" s="292"/>
      <c r="V1002" s="12"/>
      <c r="Y1002" s="293"/>
      <c r="Z1002" s="293"/>
      <c r="AA1002" s="293"/>
      <c r="AB1002" s="294"/>
      <c r="AC1002" s="294"/>
      <c r="AD1002" s="294"/>
      <c r="AE1002" s="294"/>
      <c r="AF1002" s="294"/>
      <c r="AG1002" s="294"/>
      <c r="AH1002" s="294"/>
      <c r="AM1002" s="6"/>
      <c r="AN1002" s="6"/>
      <c r="AO1002" s="295"/>
      <c r="AP1002" s="6"/>
      <c r="AQ1002" s="6"/>
      <c r="AR1002" s="12"/>
      <c r="AT1002" s="296"/>
      <c r="AU1002" s="296"/>
      <c r="AV1002" s="296"/>
      <c r="AW1002" s="296"/>
      <c r="AX1002" s="296"/>
      <c r="AY1002" s="296"/>
      <c r="AZ1002" s="296"/>
      <c r="BA1002" s="296"/>
      <c r="BB1002" s="296"/>
      <c r="BC1002" s="296"/>
      <c r="BD1002" s="296"/>
      <c r="BE1002" s="296"/>
      <c r="BF1002" s="296"/>
      <c r="BG1002" s="14"/>
      <c r="BH1002" s="14"/>
      <c r="BL1002" s="12"/>
      <c r="BO1002" s="324"/>
      <c r="BP1002" s="324"/>
      <c r="BQ1002" s="324"/>
      <c r="BR1002" s="325"/>
      <c r="BS1002" s="325"/>
      <c r="BT1002" s="325"/>
      <c r="BU1002" s="325"/>
      <c r="BV1002" s="325"/>
      <c r="BW1002" s="325"/>
      <c r="BX1002" s="325"/>
      <c r="BY1002" s="325"/>
    </row>
    <row r="1003" spans="1:77" s="49" customFormat="1" ht="16" x14ac:dyDescent="0.2">
      <c r="A1003" s="12"/>
      <c r="B1003" s="12"/>
      <c r="F1003" s="12"/>
      <c r="J1003" s="290"/>
      <c r="K1003" s="290"/>
      <c r="L1003" s="290"/>
      <c r="M1003" s="290"/>
      <c r="N1003" s="290"/>
      <c r="O1003" s="291"/>
      <c r="P1003" s="35"/>
      <c r="Q1003" s="35"/>
      <c r="R1003" s="292"/>
      <c r="S1003" s="292"/>
      <c r="T1003" s="292"/>
      <c r="U1003" s="292"/>
      <c r="V1003" s="12"/>
      <c r="Y1003" s="293"/>
      <c r="Z1003" s="293"/>
      <c r="AA1003" s="293"/>
      <c r="AB1003" s="294"/>
      <c r="AC1003" s="294"/>
      <c r="AD1003" s="294"/>
      <c r="AE1003" s="294"/>
      <c r="AF1003" s="294"/>
      <c r="AG1003" s="294"/>
      <c r="AH1003" s="294"/>
      <c r="AM1003" s="6"/>
      <c r="AN1003" s="6"/>
      <c r="AO1003" s="295"/>
      <c r="AP1003" s="6"/>
      <c r="AQ1003" s="6"/>
      <c r="AR1003" s="12"/>
      <c r="AT1003" s="296"/>
      <c r="AU1003" s="296"/>
      <c r="AV1003" s="296"/>
      <c r="AW1003" s="296"/>
      <c r="AX1003" s="296"/>
      <c r="AY1003" s="296"/>
      <c r="AZ1003" s="296"/>
      <c r="BA1003" s="296"/>
      <c r="BB1003" s="296"/>
      <c r="BC1003" s="296"/>
      <c r="BD1003" s="296"/>
      <c r="BE1003" s="296"/>
      <c r="BF1003" s="296"/>
      <c r="BG1003" s="14"/>
      <c r="BH1003" s="14"/>
    </row>
    <row r="1004" spans="1:77" s="49" customFormat="1" ht="16" x14ac:dyDescent="0.2">
      <c r="A1004" s="12"/>
      <c r="B1004" s="12"/>
      <c r="F1004" s="12"/>
      <c r="J1004" s="290"/>
      <c r="K1004" s="290"/>
      <c r="L1004" s="290"/>
      <c r="M1004" s="290"/>
      <c r="N1004" s="290"/>
      <c r="O1004" s="291"/>
      <c r="P1004" s="35"/>
      <c r="Q1004" s="35"/>
      <c r="R1004" s="292"/>
      <c r="S1004" s="292"/>
      <c r="T1004" s="292"/>
      <c r="U1004" s="292"/>
      <c r="V1004" s="12"/>
      <c r="Y1004" s="293"/>
      <c r="Z1004" s="293"/>
      <c r="AA1004" s="293"/>
      <c r="AB1004" s="294"/>
      <c r="AC1004" s="294"/>
      <c r="AD1004" s="294"/>
      <c r="AE1004" s="294"/>
      <c r="AF1004" s="294"/>
      <c r="AG1004" s="294"/>
      <c r="AH1004" s="294"/>
      <c r="AM1004" s="6"/>
      <c r="AN1004" s="6"/>
      <c r="AO1004" s="295"/>
      <c r="AP1004" s="6"/>
      <c r="AQ1004" s="6"/>
      <c r="AR1004" s="12"/>
      <c r="AT1004" s="296"/>
      <c r="AU1004" s="296"/>
      <c r="AV1004" s="296"/>
      <c r="AW1004" s="296"/>
      <c r="AX1004" s="296"/>
      <c r="AY1004" s="296"/>
      <c r="AZ1004" s="296"/>
      <c r="BA1004" s="296"/>
      <c r="BB1004" s="296"/>
      <c r="BC1004" s="296"/>
      <c r="BD1004" s="296"/>
      <c r="BE1004" s="296"/>
      <c r="BF1004" s="296"/>
      <c r="BG1004" s="14"/>
      <c r="BH1004" s="14"/>
      <c r="BL1004" s="12"/>
      <c r="BO1004" s="324"/>
      <c r="BP1004" s="324"/>
      <c r="BQ1004" s="324"/>
      <c r="BR1004" s="325"/>
      <c r="BS1004" s="325"/>
      <c r="BT1004" s="325"/>
      <c r="BU1004" s="325"/>
      <c r="BV1004" s="325"/>
      <c r="BW1004" s="325"/>
      <c r="BX1004" s="325"/>
      <c r="BY1004" s="325"/>
    </row>
    <row r="1005" spans="1:77" s="49" customFormat="1" ht="16" x14ac:dyDescent="0.2">
      <c r="A1005" s="12"/>
      <c r="B1005" s="12"/>
      <c r="F1005" s="12"/>
      <c r="J1005" s="290"/>
      <c r="K1005" s="290"/>
      <c r="L1005" s="290"/>
      <c r="M1005" s="290"/>
      <c r="N1005" s="290"/>
      <c r="O1005" s="291"/>
      <c r="P1005" s="35"/>
      <c r="Q1005" s="35"/>
      <c r="R1005" s="292"/>
      <c r="S1005" s="292"/>
      <c r="T1005" s="292"/>
      <c r="U1005" s="292"/>
      <c r="V1005" s="12"/>
      <c r="Y1005" s="293"/>
      <c r="Z1005" s="293"/>
      <c r="AA1005" s="293"/>
      <c r="AB1005" s="294"/>
      <c r="AC1005" s="294"/>
      <c r="AD1005" s="294"/>
      <c r="AE1005" s="294"/>
      <c r="AF1005" s="294"/>
      <c r="AG1005" s="294"/>
      <c r="AH1005" s="294"/>
      <c r="AM1005" s="6"/>
      <c r="AN1005" s="6"/>
      <c r="AO1005" s="295"/>
      <c r="AP1005" s="6"/>
      <c r="AQ1005" s="6"/>
      <c r="AR1005" s="12"/>
      <c r="AT1005" s="296"/>
      <c r="AU1005" s="296"/>
      <c r="AV1005" s="296"/>
      <c r="AW1005" s="296"/>
      <c r="AX1005" s="296"/>
      <c r="AY1005" s="296"/>
      <c r="AZ1005" s="296"/>
      <c r="BA1005" s="296"/>
      <c r="BB1005" s="296"/>
      <c r="BC1005" s="296"/>
      <c r="BD1005" s="296"/>
      <c r="BE1005" s="296"/>
      <c r="BF1005" s="296"/>
      <c r="BG1005" s="14"/>
      <c r="BH1005" s="14"/>
    </row>
    <row r="1006" spans="1:77" s="49" customFormat="1" ht="16" x14ac:dyDescent="0.2">
      <c r="A1006" s="12"/>
      <c r="B1006" s="12"/>
      <c r="F1006" s="12"/>
      <c r="J1006" s="290"/>
      <c r="K1006" s="290"/>
      <c r="L1006" s="290"/>
      <c r="M1006" s="290"/>
      <c r="N1006" s="290"/>
      <c r="O1006" s="291"/>
      <c r="P1006" s="35"/>
      <c r="Q1006" s="35"/>
      <c r="R1006" s="292"/>
      <c r="S1006" s="292"/>
      <c r="T1006" s="292"/>
      <c r="U1006" s="292"/>
      <c r="V1006" s="12"/>
      <c r="Y1006" s="293"/>
      <c r="Z1006" s="293"/>
      <c r="AA1006" s="293"/>
      <c r="AB1006" s="294"/>
      <c r="AC1006" s="294"/>
      <c r="AD1006" s="294"/>
      <c r="AE1006" s="294"/>
      <c r="AF1006" s="294"/>
      <c r="AG1006" s="294"/>
      <c r="AH1006" s="294"/>
      <c r="AM1006" s="6"/>
      <c r="AN1006" s="6"/>
      <c r="AO1006" s="295"/>
      <c r="AP1006" s="6"/>
      <c r="AQ1006" s="6"/>
      <c r="AR1006" s="12"/>
      <c r="AT1006" s="296"/>
      <c r="AU1006" s="296"/>
      <c r="AV1006" s="296"/>
      <c r="AW1006" s="296"/>
      <c r="AX1006" s="296"/>
      <c r="AY1006" s="296"/>
      <c r="AZ1006" s="296"/>
      <c r="BA1006" s="296"/>
      <c r="BB1006" s="296"/>
      <c r="BC1006" s="296"/>
      <c r="BD1006" s="296"/>
      <c r="BE1006" s="296"/>
      <c r="BF1006" s="296"/>
      <c r="BG1006" s="14"/>
      <c r="BH1006" s="14"/>
      <c r="BL1006" s="12"/>
      <c r="BO1006" s="324"/>
      <c r="BP1006" s="324"/>
      <c r="BQ1006" s="324"/>
      <c r="BR1006" s="325"/>
      <c r="BS1006" s="325"/>
      <c r="BT1006" s="325"/>
      <c r="BU1006" s="325"/>
      <c r="BV1006" s="325"/>
      <c r="BW1006" s="325"/>
      <c r="BX1006" s="325"/>
      <c r="BY1006" s="325"/>
    </row>
    <row r="1007" spans="1:77" s="49" customFormat="1" ht="16" x14ac:dyDescent="0.2">
      <c r="A1007" s="12"/>
      <c r="B1007" s="12"/>
      <c r="F1007" s="12"/>
      <c r="J1007" s="290"/>
      <c r="K1007" s="290"/>
      <c r="L1007" s="290"/>
      <c r="M1007" s="290"/>
      <c r="N1007" s="290"/>
      <c r="O1007" s="291"/>
      <c r="P1007" s="35"/>
      <c r="Q1007" s="35"/>
      <c r="R1007" s="292"/>
      <c r="S1007" s="292"/>
      <c r="T1007" s="292"/>
      <c r="U1007" s="292"/>
      <c r="V1007" s="12"/>
      <c r="Y1007" s="293"/>
      <c r="Z1007" s="293"/>
      <c r="AA1007" s="293"/>
      <c r="AB1007" s="294"/>
      <c r="AC1007" s="294"/>
      <c r="AD1007" s="294"/>
      <c r="AE1007" s="294"/>
      <c r="AF1007" s="294"/>
      <c r="AG1007" s="294"/>
      <c r="AH1007" s="294"/>
      <c r="AM1007" s="6"/>
      <c r="AN1007" s="6"/>
      <c r="AO1007" s="295"/>
      <c r="AP1007" s="6"/>
      <c r="AQ1007" s="6"/>
      <c r="AR1007" s="12"/>
      <c r="AT1007" s="296"/>
      <c r="AU1007" s="296"/>
      <c r="AV1007" s="296"/>
      <c r="AW1007" s="296"/>
      <c r="AX1007" s="296"/>
      <c r="AY1007" s="296"/>
      <c r="AZ1007" s="296"/>
      <c r="BA1007" s="296"/>
      <c r="BB1007" s="296"/>
      <c r="BC1007" s="296"/>
      <c r="BD1007" s="296"/>
      <c r="BE1007" s="296"/>
      <c r="BF1007" s="296"/>
      <c r="BG1007" s="14"/>
      <c r="BH1007" s="14"/>
    </row>
    <row r="1008" spans="1:77" s="49" customFormat="1" ht="16" x14ac:dyDescent="0.2">
      <c r="A1008" s="12"/>
      <c r="B1008" s="12"/>
      <c r="F1008" s="12"/>
      <c r="J1008" s="290"/>
      <c r="K1008" s="290"/>
      <c r="L1008" s="290"/>
      <c r="M1008" s="290"/>
      <c r="N1008" s="290"/>
      <c r="O1008" s="291"/>
      <c r="P1008" s="35"/>
      <c r="Q1008" s="35"/>
      <c r="R1008" s="292"/>
      <c r="S1008" s="292"/>
      <c r="T1008" s="292"/>
      <c r="U1008" s="292"/>
      <c r="V1008" s="12"/>
      <c r="Y1008" s="293"/>
      <c r="Z1008" s="293"/>
      <c r="AA1008" s="293"/>
      <c r="AB1008" s="294"/>
      <c r="AC1008" s="294"/>
      <c r="AD1008" s="294"/>
      <c r="AE1008" s="294"/>
      <c r="AF1008" s="294"/>
      <c r="AG1008" s="294"/>
      <c r="AH1008" s="294"/>
      <c r="AM1008" s="6"/>
      <c r="AN1008" s="6"/>
      <c r="AO1008" s="295"/>
      <c r="AP1008" s="6"/>
      <c r="AQ1008" s="6"/>
      <c r="AR1008" s="12"/>
      <c r="AT1008" s="296"/>
      <c r="AU1008" s="296"/>
      <c r="AV1008" s="296"/>
      <c r="AW1008" s="296"/>
      <c r="AX1008" s="296"/>
      <c r="AY1008" s="296"/>
      <c r="AZ1008" s="296"/>
      <c r="BA1008" s="296"/>
      <c r="BB1008" s="296"/>
      <c r="BC1008" s="296"/>
      <c r="BD1008" s="296"/>
      <c r="BE1008" s="296"/>
      <c r="BF1008" s="296"/>
      <c r="BG1008" s="14"/>
      <c r="BH1008" s="14"/>
      <c r="BL1008" s="12"/>
      <c r="BO1008" s="324"/>
      <c r="BP1008" s="324"/>
      <c r="BQ1008" s="324"/>
      <c r="BR1008" s="325"/>
      <c r="BS1008" s="325"/>
      <c r="BT1008" s="325"/>
      <c r="BU1008" s="325"/>
      <c r="BV1008" s="325"/>
      <c r="BW1008" s="325"/>
      <c r="BX1008" s="325"/>
      <c r="BY1008" s="325"/>
    </row>
    <row r="1009" spans="1:77" s="49" customFormat="1" ht="16" x14ac:dyDescent="0.2">
      <c r="A1009" s="12"/>
      <c r="B1009" s="12"/>
      <c r="F1009" s="12"/>
      <c r="J1009" s="290"/>
      <c r="K1009" s="290"/>
      <c r="L1009" s="290"/>
      <c r="M1009" s="290"/>
      <c r="N1009" s="290"/>
      <c r="O1009" s="291"/>
      <c r="P1009" s="35"/>
      <c r="Q1009" s="35"/>
      <c r="R1009" s="292"/>
      <c r="S1009" s="292"/>
      <c r="T1009" s="292"/>
      <c r="U1009" s="292"/>
      <c r="V1009" s="12"/>
      <c r="Y1009" s="293"/>
      <c r="Z1009" s="293"/>
      <c r="AA1009" s="293"/>
      <c r="AB1009" s="294"/>
      <c r="AC1009" s="294"/>
      <c r="AD1009" s="294"/>
      <c r="AE1009" s="294"/>
      <c r="AF1009" s="294"/>
      <c r="AG1009" s="294"/>
      <c r="AH1009" s="294"/>
      <c r="AM1009" s="6"/>
      <c r="AN1009" s="6"/>
      <c r="AO1009" s="295"/>
      <c r="AP1009" s="6"/>
      <c r="AQ1009" s="6"/>
      <c r="AR1009" s="12"/>
      <c r="AT1009" s="296"/>
      <c r="AU1009" s="296"/>
      <c r="AV1009" s="296"/>
      <c r="AW1009" s="296"/>
      <c r="AX1009" s="296"/>
      <c r="AY1009" s="296"/>
      <c r="AZ1009" s="296"/>
      <c r="BA1009" s="296"/>
      <c r="BB1009" s="296"/>
      <c r="BC1009" s="296"/>
      <c r="BD1009" s="296"/>
      <c r="BE1009" s="296"/>
      <c r="BF1009" s="296"/>
      <c r="BG1009" s="14"/>
      <c r="BH1009" s="14"/>
    </row>
    <row r="1010" spans="1:77" s="49" customFormat="1" ht="16" x14ac:dyDescent="0.2">
      <c r="A1010" s="12"/>
      <c r="B1010" s="12"/>
      <c r="F1010" s="12"/>
      <c r="J1010" s="290"/>
      <c r="K1010" s="290"/>
      <c r="L1010" s="290"/>
      <c r="M1010" s="290"/>
      <c r="N1010" s="290"/>
      <c r="O1010" s="291"/>
      <c r="P1010" s="35"/>
      <c r="Q1010" s="35"/>
      <c r="R1010" s="292"/>
      <c r="S1010" s="292"/>
      <c r="T1010" s="292"/>
      <c r="U1010" s="292"/>
      <c r="V1010" s="12"/>
      <c r="Y1010" s="293"/>
      <c r="Z1010" s="293"/>
      <c r="AA1010" s="293"/>
      <c r="AB1010" s="294"/>
      <c r="AC1010" s="294"/>
      <c r="AD1010" s="294"/>
      <c r="AE1010" s="294"/>
      <c r="AF1010" s="294"/>
      <c r="AG1010" s="294"/>
      <c r="AH1010" s="294"/>
      <c r="AM1010" s="6"/>
      <c r="AN1010" s="6"/>
      <c r="AO1010" s="295"/>
      <c r="AP1010" s="6"/>
      <c r="AQ1010" s="6"/>
      <c r="AR1010" s="12"/>
      <c r="AT1010" s="296"/>
      <c r="AU1010" s="296"/>
      <c r="AV1010" s="296"/>
      <c r="AW1010" s="296"/>
      <c r="AX1010" s="296"/>
      <c r="AY1010" s="296"/>
      <c r="AZ1010" s="296"/>
      <c r="BA1010" s="296"/>
      <c r="BB1010" s="296"/>
      <c r="BC1010" s="296"/>
      <c r="BD1010" s="296"/>
      <c r="BE1010" s="296"/>
      <c r="BF1010" s="296"/>
      <c r="BG1010" s="14"/>
      <c r="BH1010" s="14"/>
      <c r="BL1010" s="12"/>
      <c r="BO1010" s="324"/>
      <c r="BP1010" s="324"/>
      <c r="BQ1010" s="324"/>
      <c r="BR1010" s="325"/>
      <c r="BS1010" s="325"/>
      <c r="BT1010" s="325"/>
      <c r="BU1010" s="325"/>
      <c r="BV1010" s="325"/>
      <c r="BW1010" s="325"/>
      <c r="BX1010" s="325"/>
      <c r="BY1010" s="325"/>
    </row>
    <row r="1011" spans="1:77" s="49" customFormat="1" ht="16" x14ac:dyDescent="0.2">
      <c r="A1011" s="12"/>
      <c r="B1011" s="12"/>
      <c r="F1011" s="12"/>
      <c r="J1011" s="290"/>
      <c r="K1011" s="290"/>
      <c r="L1011" s="290"/>
      <c r="M1011" s="290"/>
      <c r="N1011" s="290"/>
      <c r="O1011" s="291"/>
      <c r="P1011" s="35"/>
      <c r="Q1011" s="35"/>
      <c r="R1011" s="292"/>
      <c r="S1011" s="292"/>
      <c r="T1011" s="292"/>
      <c r="U1011" s="292"/>
      <c r="V1011" s="12"/>
      <c r="Y1011" s="293"/>
      <c r="Z1011" s="293"/>
      <c r="AA1011" s="293"/>
      <c r="AB1011" s="294"/>
      <c r="AC1011" s="294"/>
      <c r="AD1011" s="294"/>
      <c r="AE1011" s="294"/>
      <c r="AF1011" s="294"/>
      <c r="AG1011" s="294"/>
      <c r="AH1011" s="294"/>
      <c r="AM1011" s="6"/>
      <c r="AN1011" s="6"/>
      <c r="AO1011" s="295"/>
      <c r="AP1011" s="6"/>
      <c r="AQ1011" s="6"/>
      <c r="AR1011" s="12"/>
      <c r="AT1011" s="296"/>
      <c r="AU1011" s="296"/>
      <c r="AV1011" s="296"/>
      <c r="AW1011" s="296"/>
      <c r="AX1011" s="296"/>
      <c r="AY1011" s="296"/>
      <c r="AZ1011" s="296"/>
      <c r="BA1011" s="296"/>
      <c r="BB1011" s="296"/>
      <c r="BC1011" s="296"/>
      <c r="BD1011" s="296"/>
      <c r="BE1011" s="296"/>
      <c r="BF1011" s="296"/>
      <c r="BG1011" s="14"/>
      <c r="BH1011" s="14"/>
    </row>
    <row r="1012" spans="1:77" s="49" customFormat="1" ht="16" x14ac:dyDescent="0.2">
      <c r="A1012" s="12"/>
      <c r="B1012" s="12"/>
      <c r="F1012" s="12"/>
      <c r="J1012" s="290"/>
      <c r="K1012" s="290"/>
      <c r="L1012" s="290"/>
      <c r="M1012" s="290"/>
      <c r="N1012" s="290"/>
      <c r="O1012" s="291"/>
      <c r="P1012" s="35"/>
      <c r="Q1012" s="35"/>
      <c r="R1012" s="292"/>
      <c r="S1012" s="292"/>
      <c r="T1012" s="292"/>
      <c r="U1012" s="292"/>
      <c r="V1012" s="12"/>
      <c r="Y1012" s="293"/>
      <c r="Z1012" s="293"/>
      <c r="AA1012" s="293"/>
      <c r="AB1012" s="294"/>
      <c r="AC1012" s="294"/>
      <c r="AD1012" s="294"/>
      <c r="AE1012" s="294"/>
      <c r="AF1012" s="294"/>
      <c r="AG1012" s="294"/>
      <c r="AH1012" s="294"/>
      <c r="AM1012" s="6"/>
      <c r="AN1012" s="6"/>
      <c r="AO1012" s="295"/>
      <c r="AP1012" s="6"/>
      <c r="AQ1012" s="6"/>
      <c r="AR1012" s="12"/>
      <c r="AT1012" s="296"/>
      <c r="AU1012" s="296"/>
      <c r="AV1012" s="296"/>
      <c r="AW1012" s="296"/>
      <c r="AX1012" s="296"/>
      <c r="AY1012" s="296"/>
      <c r="AZ1012" s="296"/>
      <c r="BA1012" s="296"/>
      <c r="BB1012" s="296"/>
      <c r="BC1012" s="296"/>
      <c r="BD1012" s="296"/>
      <c r="BE1012" s="296"/>
      <c r="BF1012" s="296"/>
      <c r="BG1012" s="14"/>
      <c r="BH1012" s="14"/>
      <c r="BL1012" s="12"/>
      <c r="BO1012" s="324"/>
      <c r="BP1012" s="324"/>
      <c r="BQ1012" s="324"/>
      <c r="BR1012" s="325"/>
      <c r="BS1012" s="325"/>
      <c r="BT1012" s="325"/>
      <c r="BU1012" s="325"/>
      <c r="BV1012" s="325"/>
      <c r="BW1012" s="325"/>
      <c r="BX1012" s="325"/>
      <c r="BY1012" s="325"/>
    </row>
    <row r="1013" spans="1:77" s="49" customFormat="1" ht="16" x14ac:dyDescent="0.2">
      <c r="A1013" s="12"/>
      <c r="B1013" s="12"/>
      <c r="F1013" s="12"/>
      <c r="J1013" s="290"/>
      <c r="K1013" s="290"/>
      <c r="L1013" s="290"/>
      <c r="M1013" s="290"/>
      <c r="N1013" s="290"/>
      <c r="O1013" s="291"/>
      <c r="P1013" s="35"/>
      <c r="Q1013" s="35"/>
      <c r="R1013" s="292"/>
      <c r="S1013" s="292"/>
      <c r="T1013" s="292"/>
      <c r="U1013" s="292"/>
      <c r="V1013" s="12"/>
      <c r="Y1013" s="293"/>
      <c r="Z1013" s="293"/>
      <c r="AA1013" s="293"/>
      <c r="AB1013" s="294"/>
      <c r="AC1013" s="294"/>
      <c r="AD1013" s="294"/>
      <c r="AE1013" s="294"/>
      <c r="AF1013" s="294"/>
      <c r="AG1013" s="294"/>
      <c r="AH1013" s="294"/>
      <c r="AM1013" s="6"/>
      <c r="AN1013" s="6"/>
      <c r="AO1013" s="295"/>
      <c r="AP1013" s="6"/>
      <c r="AQ1013" s="6"/>
      <c r="AR1013" s="12"/>
      <c r="AT1013" s="296"/>
      <c r="AU1013" s="296"/>
      <c r="AV1013" s="296"/>
      <c r="AW1013" s="296"/>
      <c r="AX1013" s="296"/>
      <c r="AY1013" s="296"/>
      <c r="AZ1013" s="296"/>
      <c r="BA1013" s="296"/>
      <c r="BB1013" s="296"/>
      <c r="BC1013" s="296"/>
      <c r="BD1013" s="296"/>
      <c r="BE1013" s="296"/>
      <c r="BF1013" s="296"/>
      <c r="BG1013" s="14"/>
      <c r="BH1013" s="14"/>
    </row>
    <row r="1014" spans="1:77" s="49" customFormat="1" ht="16" x14ac:dyDescent="0.2">
      <c r="A1014" s="12"/>
      <c r="B1014" s="12"/>
      <c r="F1014" s="12"/>
      <c r="J1014" s="290"/>
      <c r="K1014" s="290"/>
      <c r="L1014" s="290"/>
      <c r="M1014" s="290"/>
      <c r="N1014" s="290"/>
      <c r="O1014" s="291"/>
      <c r="P1014" s="35"/>
      <c r="Q1014" s="35"/>
      <c r="R1014" s="292"/>
      <c r="S1014" s="292"/>
      <c r="T1014" s="292"/>
      <c r="U1014" s="292"/>
      <c r="V1014" s="12"/>
      <c r="Y1014" s="293"/>
      <c r="Z1014" s="293"/>
      <c r="AA1014" s="293"/>
      <c r="AB1014" s="294"/>
      <c r="AC1014" s="294"/>
      <c r="AD1014" s="294"/>
      <c r="AE1014" s="294"/>
      <c r="AF1014" s="294"/>
      <c r="AG1014" s="294"/>
      <c r="AH1014" s="294"/>
      <c r="AM1014" s="6"/>
      <c r="AN1014" s="6"/>
      <c r="AO1014" s="295"/>
      <c r="AP1014" s="6"/>
      <c r="AQ1014" s="6"/>
      <c r="AR1014" s="12"/>
      <c r="AT1014" s="296"/>
      <c r="AU1014" s="296"/>
      <c r="AV1014" s="296"/>
      <c r="AW1014" s="296"/>
      <c r="AX1014" s="296"/>
      <c r="AY1014" s="296"/>
      <c r="AZ1014" s="296"/>
      <c r="BA1014" s="296"/>
      <c r="BB1014" s="296"/>
      <c r="BC1014" s="296"/>
      <c r="BD1014" s="296"/>
      <c r="BE1014" s="296"/>
      <c r="BF1014" s="296"/>
      <c r="BG1014" s="14"/>
      <c r="BH1014" s="14"/>
      <c r="BL1014" s="12"/>
      <c r="BO1014" s="324"/>
      <c r="BP1014" s="324"/>
      <c r="BQ1014" s="324"/>
      <c r="BR1014" s="325"/>
      <c r="BS1014" s="325"/>
      <c r="BT1014" s="325"/>
      <c r="BU1014" s="325"/>
      <c r="BV1014" s="325"/>
      <c r="BW1014" s="325"/>
      <c r="BX1014" s="325"/>
      <c r="BY1014" s="325"/>
    </row>
    <row r="1015" spans="1:77" s="49" customFormat="1" ht="16" x14ac:dyDescent="0.2">
      <c r="A1015" s="12"/>
      <c r="B1015" s="12"/>
      <c r="F1015" s="12"/>
      <c r="J1015" s="290"/>
      <c r="K1015" s="290"/>
      <c r="L1015" s="290"/>
      <c r="M1015" s="290"/>
      <c r="N1015" s="290"/>
      <c r="O1015" s="291"/>
      <c r="P1015" s="35"/>
      <c r="Q1015" s="35"/>
      <c r="R1015" s="292"/>
      <c r="S1015" s="292"/>
      <c r="T1015" s="292"/>
      <c r="U1015" s="292"/>
      <c r="V1015" s="12"/>
      <c r="Y1015" s="293"/>
      <c r="Z1015" s="293"/>
      <c r="AA1015" s="293"/>
      <c r="AB1015" s="294"/>
      <c r="AC1015" s="294"/>
      <c r="AD1015" s="294"/>
      <c r="AE1015" s="294"/>
      <c r="AF1015" s="294"/>
      <c r="AG1015" s="294"/>
      <c r="AH1015" s="294"/>
      <c r="AM1015" s="6"/>
      <c r="AN1015" s="6"/>
      <c r="AO1015" s="295"/>
      <c r="AP1015" s="6"/>
      <c r="AQ1015" s="6"/>
      <c r="AR1015" s="12"/>
      <c r="AT1015" s="296"/>
      <c r="AU1015" s="296"/>
      <c r="AV1015" s="296"/>
      <c r="AW1015" s="296"/>
      <c r="AX1015" s="296"/>
      <c r="AY1015" s="296"/>
      <c r="AZ1015" s="296"/>
      <c r="BA1015" s="296"/>
      <c r="BB1015" s="296"/>
      <c r="BC1015" s="296"/>
      <c r="BD1015" s="296"/>
      <c r="BE1015" s="296"/>
      <c r="BF1015" s="296"/>
      <c r="BG1015" s="14"/>
      <c r="BH1015" s="14"/>
    </row>
    <row r="1016" spans="1:77" s="49" customFormat="1" ht="16" x14ac:dyDescent="0.2">
      <c r="A1016" s="12"/>
      <c r="B1016" s="12"/>
      <c r="F1016" s="12"/>
      <c r="J1016" s="290"/>
      <c r="K1016" s="290"/>
      <c r="L1016" s="290"/>
      <c r="M1016" s="290"/>
      <c r="N1016" s="290"/>
      <c r="O1016" s="291"/>
      <c r="P1016" s="35"/>
      <c r="Q1016" s="35"/>
      <c r="R1016" s="292"/>
      <c r="S1016" s="292"/>
      <c r="T1016" s="292"/>
      <c r="U1016" s="292"/>
      <c r="V1016" s="12"/>
      <c r="Y1016" s="293"/>
      <c r="Z1016" s="293"/>
      <c r="AA1016" s="293"/>
      <c r="AB1016" s="294"/>
      <c r="AC1016" s="294"/>
      <c r="AD1016" s="294"/>
      <c r="AE1016" s="294"/>
      <c r="AF1016" s="294"/>
      <c r="AG1016" s="294"/>
      <c r="AH1016" s="294"/>
      <c r="AM1016" s="6"/>
      <c r="AN1016" s="6"/>
      <c r="AO1016" s="295"/>
      <c r="AP1016" s="6"/>
      <c r="AQ1016" s="6"/>
      <c r="AR1016" s="12"/>
      <c r="AT1016" s="296"/>
      <c r="AU1016" s="296"/>
      <c r="AV1016" s="296"/>
      <c r="AW1016" s="296"/>
      <c r="AX1016" s="296"/>
      <c r="AY1016" s="296"/>
      <c r="AZ1016" s="296"/>
      <c r="BA1016" s="296"/>
      <c r="BB1016" s="296"/>
      <c r="BC1016" s="296"/>
      <c r="BD1016" s="296"/>
      <c r="BE1016" s="296"/>
      <c r="BF1016" s="296"/>
      <c r="BG1016" s="14"/>
      <c r="BH1016" s="14"/>
      <c r="BL1016" s="12"/>
      <c r="BO1016" s="324"/>
      <c r="BP1016" s="324"/>
      <c r="BQ1016" s="324"/>
      <c r="BR1016" s="325"/>
      <c r="BS1016" s="325"/>
      <c r="BT1016" s="325"/>
      <c r="BU1016" s="325"/>
      <c r="BV1016" s="325"/>
      <c r="BW1016" s="325"/>
      <c r="BX1016" s="325"/>
      <c r="BY1016" s="325"/>
    </row>
    <row r="1017" spans="1:77" s="49" customFormat="1" ht="16" x14ac:dyDescent="0.2">
      <c r="A1017" s="12"/>
      <c r="B1017" s="12"/>
      <c r="F1017" s="12"/>
      <c r="J1017" s="290"/>
      <c r="K1017" s="290"/>
      <c r="L1017" s="290"/>
      <c r="M1017" s="290"/>
      <c r="N1017" s="290"/>
      <c r="O1017" s="291"/>
      <c r="P1017" s="35"/>
      <c r="Q1017" s="35"/>
      <c r="R1017" s="292"/>
      <c r="S1017" s="292"/>
      <c r="T1017" s="292"/>
      <c r="U1017" s="292"/>
      <c r="V1017" s="12"/>
      <c r="Y1017" s="293"/>
      <c r="Z1017" s="293"/>
      <c r="AA1017" s="293"/>
      <c r="AB1017" s="294"/>
      <c r="AC1017" s="294"/>
      <c r="AD1017" s="294"/>
      <c r="AE1017" s="294"/>
      <c r="AF1017" s="294"/>
      <c r="AG1017" s="294"/>
      <c r="AH1017" s="294"/>
      <c r="AM1017" s="6"/>
      <c r="AN1017" s="6"/>
      <c r="AO1017" s="295"/>
      <c r="AP1017" s="6"/>
      <c r="AQ1017" s="6"/>
      <c r="AR1017" s="12"/>
      <c r="AT1017" s="296"/>
      <c r="AU1017" s="296"/>
      <c r="AV1017" s="296"/>
      <c r="AW1017" s="296"/>
      <c r="AX1017" s="296"/>
      <c r="AY1017" s="296"/>
      <c r="AZ1017" s="296"/>
      <c r="BA1017" s="296"/>
      <c r="BB1017" s="296"/>
      <c r="BC1017" s="296"/>
      <c r="BD1017" s="296"/>
      <c r="BE1017" s="296"/>
      <c r="BF1017" s="296"/>
      <c r="BG1017" s="14"/>
      <c r="BH1017" s="14"/>
    </row>
    <row r="1018" spans="1:77" s="49" customFormat="1" ht="16" x14ac:dyDescent="0.2">
      <c r="A1018" s="12"/>
      <c r="B1018" s="12"/>
      <c r="F1018" s="12"/>
      <c r="J1018" s="290"/>
      <c r="K1018" s="290"/>
      <c r="L1018" s="290"/>
      <c r="M1018" s="290"/>
      <c r="N1018" s="290"/>
      <c r="O1018" s="291"/>
      <c r="P1018" s="35"/>
      <c r="Q1018" s="35"/>
      <c r="R1018" s="292"/>
      <c r="S1018" s="292"/>
      <c r="T1018" s="292"/>
      <c r="U1018" s="292"/>
      <c r="V1018" s="12"/>
      <c r="Y1018" s="293"/>
      <c r="Z1018" s="293"/>
      <c r="AA1018" s="293"/>
      <c r="AB1018" s="294"/>
      <c r="AC1018" s="294"/>
      <c r="AD1018" s="294"/>
      <c r="AE1018" s="294"/>
      <c r="AF1018" s="294"/>
      <c r="AG1018" s="294"/>
      <c r="AH1018" s="294"/>
      <c r="AM1018" s="6"/>
      <c r="AN1018" s="6"/>
      <c r="AO1018" s="295"/>
      <c r="AP1018" s="6"/>
      <c r="AQ1018" s="6"/>
      <c r="AR1018" s="12"/>
      <c r="AT1018" s="296"/>
      <c r="AU1018" s="296"/>
      <c r="AV1018" s="296"/>
      <c r="AW1018" s="296"/>
      <c r="AX1018" s="296"/>
      <c r="AY1018" s="296"/>
      <c r="AZ1018" s="296"/>
      <c r="BA1018" s="296"/>
      <c r="BB1018" s="296"/>
      <c r="BC1018" s="296"/>
      <c r="BD1018" s="296"/>
      <c r="BE1018" s="296"/>
      <c r="BF1018" s="296"/>
      <c r="BG1018" s="14"/>
      <c r="BH1018" s="14"/>
      <c r="BL1018" s="12"/>
      <c r="BO1018" s="324"/>
      <c r="BP1018" s="324"/>
      <c r="BQ1018" s="324"/>
      <c r="BR1018" s="325"/>
      <c r="BS1018" s="325"/>
      <c r="BT1018" s="325"/>
      <c r="BU1018" s="325"/>
      <c r="BV1018" s="325"/>
      <c r="BW1018" s="325"/>
      <c r="BX1018" s="325"/>
      <c r="BY1018" s="325"/>
    </row>
    <row r="1019" spans="1:77" s="49" customFormat="1" ht="16" x14ac:dyDescent="0.2">
      <c r="A1019" s="12"/>
      <c r="B1019" s="12"/>
      <c r="F1019" s="12"/>
      <c r="J1019" s="290"/>
      <c r="K1019" s="290"/>
      <c r="L1019" s="290"/>
      <c r="M1019" s="290"/>
      <c r="N1019" s="290"/>
      <c r="O1019" s="291"/>
      <c r="P1019" s="35"/>
      <c r="Q1019" s="35"/>
      <c r="R1019" s="292"/>
      <c r="S1019" s="292"/>
      <c r="T1019" s="292"/>
      <c r="U1019" s="292"/>
      <c r="V1019" s="12"/>
      <c r="Y1019" s="293"/>
      <c r="Z1019" s="293"/>
      <c r="AA1019" s="293"/>
      <c r="AB1019" s="294"/>
      <c r="AC1019" s="294"/>
      <c r="AD1019" s="294"/>
      <c r="AE1019" s="294"/>
      <c r="AF1019" s="294"/>
      <c r="AG1019" s="294"/>
      <c r="AH1019" s="294"/>
      <c r="AM1019" s="6"/>
      <c r="AN1019" s="6"/>
      <c r="AO1019" s="295"/>
      <c r="AP1019" s="6"/>
      <c r="AQ1019" s="6"/>
      <c r="AR1019" s="12"/>
      <c r="AT1019" s="296"/>
      <c r="AU1019" s="296"/>
      <c r="AV1019" s="296"/>
      <c r="AW1019" s="296"/>
      <c r="AX1019" s="296"/>
      <c r="AY1019" s="296"/>
      <c r="AZ1019" s="296"/>
      <c r="BA1019" s="296"/>
      <c r="BB1019" s="296"/>
      <c r="BC1019" s="296"/>
      <c r="BD1019" s="296"/>
      <c r="BE1019" s="296"/>
      <c r="BF1019" s="296"/>
      <c r="BG1019" s="14"/>
      <c r="BH1019" s="14"/>
    </row>
    <row r="1020" spans="1:77" s="49" customFormat="1" ht="16" x14ac:dyDescent="0.2">
      <c r="A1020" s="12"/>
      <c r="B1020" s="12"/>
      <c r="F1020" s="12"/>
      <c r="J1020" s="290"/>
      <c r="K1020" s="290"/>
      <c r="L1020" s="290"/>
      <c r="M1020" s="290"/>
      <c r="N1020" s="290"/>
      <c r="O1020" s="291"/>
      <c r="P1020" s="35"/>
      <c r="Q1020" s="35"/>
      <c r="R1020" s="292"/>
      <c r="S1020" s="292"/>
      <c r="T1020" s="292"/>
      <c r="U1020" s="292"/>
      <c r="V1020" s="12"/>
      <c r="Y1020" s="293"/>
      <c r="Z1020" s="293"/>
      <c r="AA1020" s="293"/>
      <c r="AB1020" s="294"/>
      <c r="AC1020" s="294"/>
      <c r="AD1020" s="294"/>
      <c r="AE1020" s="294"/>
      <c r="AF1020" s="294"/>
      <c r="AG1020" s="294"/>
      <c r="AH1020" s="294"/>
      <c r="AM1020" s="6"/>
      <c r="AN1020" s="6"/>
      <c r="AO1020" s="295"/>
      <c r="AP1020" s="6"/>
      <c r="AQ1020" s="6"/>
      <c r="AR1020" s="12"/>
      <c r="AT1020" s="296"/>
      <c r="AU1020" s="296"/>
      <c r="AV1020" s="296"/>
      <c r="AW1020" s="296"/>
      <c r="AX1020" s="296"/>
      <c r="AY1020" s="296"/>
      <c r="AZ1020" s="296"/>
      <c r="BA1020" s="296"/>
      <c r="BB1020" s="296"/>
      <c r="BC1020" s="296"/>
      <c r="BD1020" s="296"/>
      <c r="BE1020" s="296"/>
      <c r="BF1020" s="296"/>
      <c r="BG1020" s="14"/>
      <c r="BH1020" s="14"/>
      <c r="BL1020" s="12"/>
      <c r="BO1020" s="324"/>
      <c r="BP1020" s="324"/>
      <c r="BQ1020" s="324"/>
      <c r="BR1020" s="325"/>
      <c r="BS1020" s="325"/>
      <c r="BT1020" s="325"/>
      <c r="BU1020" s="325"/>
      <c r="BV1020" s="325"/>
      <c r="BW1020" s="325"/>
      <c r="BX1020" s="325"/>
      <c r="BY1020" s="325"/>
    </row>
    <row r="1021" spans="1:77" s="49" customFormat="1" ht="16" x14ac:dyDescent="0.2">
      <c r="A1021" s="12"/>
      <c r="B1021" s="12"/>
      <c r="F1021" s="12"/>
      <c r="J1021" s="290"/>
      <c r="K1021" s="290"/>
      <c r="L1021" s="290"/>
      <c r="M1021" s="290"/>
      <c r="N1021" s="290"/>
      <c r="O1021" s="291"/>
      <c r="P1021" s="35"/>
      <c r="Q1021" s="35"/>
      <c r="R1021" s="292"/>
      <c r="S1021" s="292"/>
      <c r="T1021" s="292"/>
      <c r="U1021" s="292"/>
      <c r="V1021" s="12"/>
      <c r="Y1021" s="293"/>
      <c r="Z1021" s="293"/>
      <c r="AA1021" s="293"/>
      <c r="AB1021" s="294"/>
      <c r="AC1021" s="294"/>
      <c r="AD1021" s="294"/>
      <c r="AE1021" s="294"/>
      <c r="AF1021" s="294"/>
      <c r="AG1021" s="294"/>
      <c r="AH1021" s="294"/>
      <c r="AM1021" s="6"/>
      <c r="AN1021" s="6"/>
      <c r="AO1021" s="295"/>
      <c r="AP1021" s="6"/>
      <c r="AQ1021" s="6"/>
      <c r="AR1021" s="12"/>
      <c r="AT1021" s="296"/>
      <c r="AU1021" s="296"/>
      <c r="AV1021" s="296"/>
      <c r="AW1021" s="296"/>
      <c r="AX1021" s="296"/>
      <c r="AY1021" s="296"/>
      <c r="AZ1021" s="296"/>
      <c r="BA1021" s="296"/>
      <c r="BB1021" s="296"/>
      <c r="BC1021" s="296"/>
      <c r="BD1021" s="296"/>
      <c r="BE1021" s="296"/>
      <c r="BF1021" s="296"/>
      <c r="BG1021" s="14"/>
      <c r="BH1021" s="14"/>
    </row>
    <row r="1022" spans="1:77" s="49" customFormat="1" ht="16" x14ac:dyDescent="0.2">
      <c r="A1022" s="12"/>
      <c r="B1022" s="12"/>
      <c r="F1022" s="12"/>
      <c r="J1022" s="290"/>
      <c r="K1022" s="290"/>
      <c r="L1022" s="290"/>
      <c r="M1022" s="290"/>
      <c r="N1022" s="290"/>
      <c r="O1022" s="291"/>
      <c r="P1022" s="35"/>
      <c r="Q1022" s="35"/>
      <c r="R1022" s="292"/>
      <c r="S1022" s="292"/>
      <c r="T1022" s="292"/>
      <c r="U1022" s="292"/>
      <c r="V1022" s="12"/>
      <c r="Y1022" s="293"/>
      <c r="Z1022" s="293"/>
      <c r="AA1022" s="293"/>
      <c r="AB1022" s="294"/>
      <c r="AC1022" s="294"/>
      <c r="AD1022" s="294"/>
      <c r="AE1022" s="294"/>
      <c r="AF1022" s="294"/>
      <c r="AG1022" s="294"/>
      <c r="AH1022" s="294"/>
      <c r="AM1022" s="6"/>
      <c r="AN1022" s="6"/>
      <c r="AO1022" s="295"/>
      <c r="AP1022" s="6"/>
      <c r="AQ1022" s="6"/>
      <c r="AR1022" s="12"/>
      <c r="AT1022" s="296"/>
      <c r="AU1022" s="296"/>
      <c r="AV1022" s="296"/>
      <c r="AW1022" s="296"/>
      <c r="AX1022" s="296"/>
      <c r="AY1022" s="296"/>
      <c r="AZ1022" s="296"/>
      <c r="BA1022" s="296"/>
      <c r="BB1022" s="296"/>
      <c r="BC1022" s="296"/>
      <c r="BD1022" s="296"/>
      <c r="BE1022" s="296"/>
      <c r="BF1022" s="296"/>
      <c r="BG1022" s="14"/>
      <c r="BH1022" s="14"/>
      <c r="BL1022" s="12"/>
      <c r="BO1022" s="324"/>
      <c r="BP1022" s="324"/>
      <c r="BQ1022" s="324"/>
      <c r="BR1022" s="325"/>
      <c r="BS1022" s="325"/>
      <c r="BT1022" s="325"/>
      <c r="BU1022" s="325"/>
      <c r="BV1022" s="325"/>
      <c r="BW1022" s="325"/>
      <c r="BX1022" s="325"/>
      <c r="BY1022" s="325"/>
    </row>
    <row r="1023" spans="1:77" s="49" customFormat="1" ht="16" x14ac:dyDescent="0.2">
      <c r="A1023" s="12"/>
      <c r="B1023" s="12"/>
      <c r="F1023" s="12"/>
      <c r="J1023" s="290"/>
      <c r="K1023" s="290"/>
      <c r="L1023" s="290"/>
      <c r="M1023" s="290"/>
      <c r="N1023" s="290"/>
      <c r="O1023" s="291"/>
      <c r="P1023" s="35"/>
      <c r="Q1023" s="35"/>
      <c r="R1023" s="292"/>
      <c r="S1023" s="292"/>
      <c r="T1023" s="292"/>
      <c r="U1023" s="292"/>
      <c r="V1023" s="12"/>
      <c r="Y1023" s="293"/>
      <c r="Z1023" s="293"/>
      <c r="AA1023" s="293"/>
      <c r="AB1023" s="294"/>
      <c r="AC1023" s="294"/>
      <c r="AD1023" s="294"/>
      <c r="AE1023" s="294"/>
      <c r="AF1023" s="294"/>
      <c r="AG1023" s="294"/>
      <c r="AH1023" s="294"/>
      <c r="AM1023" s="6"/>
      <c r="AN1023" s="6"/>
      <c r="AO1023" s="295"/>
      <c r="AP1023" s="6"/>
      <c r="AQ1023" s="6"/>
      <c r="AR1023" s="12"/>
      <c r="AT1023" s="296"/>
      <c r="AU1023" s="296"/>
      <c r="AV1023" s="296"/>
      <c r="AW1023" s="296"/>
      <c r="AX1023" s="296"/>
      <c r="AY1023" s="296"/>
      <c r="AZ1023" s="296"/>
      <c r="BA1023" s="296"/>
      <c r="BB1023" s="296"/>
      <c r="BC1023" s="296"/>
      <c r="BD1023" s="296"/>
      <c r="BE1023" s="296"/>
      <c r="BF1023" s="296"/>
      <c r="BG1023" s="14"/>
      <c r="BH1023" s="14"/>
    </row>
    <row r="1024" spans="1:77" s="49" customFormat="1" ht="16" x14ac:dyDescent="0.2">
      <c r="A1024" s="12"/>
      <c r="B1024" s="12"/>
      <c r="F1024" s="12"/>
      <c r="J1024" s="290"/>
      <c r="K1024" s="290"/>
      <c r="L1024" s="290"/>
      <c r="M1024" s="290"/>
      <c r="N1024" s="290"/>
      <c r="O1024" s="291"/>
      <c r="P1024" s="35"/>
      <c r="Q1024" s="35"/>
      <c r="R1024" s="292"/>
      <c r="S1024" s="292"/>
      <c r="T1024" s="292"/>
      <c r="U1024" s="292"/>
      <c r="V1024" s="12"/>
      <c r="Y1024" s="293"/>
      <c r="Z1024" s="293"/>
      <c r="AA1024" s="293"/>
      <c r="AB1024" s="294"/>
      <c r="AC1024" s="294"/>
      <c r="AD1024" s="294"/>
      <c r="AE1024" s="294"/>
      <c r="AF1024" s="294"/>
      <c r="AG1024" s="294"/>
      <c r="AH1024" s="294"/>
      <c r="AM1024" s="6"/>
      <c r="AN1024" s="6"/>
      <c r="AO1024" s="295"/>
      <c r="AP1024" s="6"/>
      <c r="AQ1024" s="6"/>
      <c r="AR1024" s="12"/>
      <c r="AT1024" s="296"/>
      <c r="AU1024" s="296"/>
      <c r="AV1024" s="296"/>
      <c r="AW1024" s="296"/>
      <c r="AX1024" s="296"/>
      <c r="AY1024" s="296"/>
      <c r="AZ1024" s="296"/>
      <c r="BA1024" s="296"/>
      <c r="BB1024" s="296"/>
      <c r="BC1024" s="296"/>
      <c r="BD1024" s="296"/>
      <c r="BE1024" s="296"/>
      <c r="BF1024" s="296"/>
      <c r="BG1024" s="14"/>
      <c r="BH1024" s="14"/>
      <c r="BL1024" s="12"/>
      <c r="BO1024" s="324"/>
      <c r="BP1024" s="324"/>
      <c r="BQ1024" s="324"/>
      <c r="BR1024" s="325"/>
      <c r="BS1024" s="325"/>
      <c r="BT1024" s="325"/>
      <c r="BU1024" s="325"/>
      <c r="BV1024" s="325"/>
      <c r="BW1024" s="325"/>
      <c r="BX1024" s="325"/>
      <c r="BY1024" s="325"/>
    </row>
    <row r="1025" spans="1:77" s="49" customFormat="1" ht="16" x14ac:dyDescent="0.2">
      <c r="A1025" s="12"/>
      <c r="B1025" s="12"/>
      <c r="F1025" s="12"/>
      <c r="J1025" s="290"/>
      <c r="K1025" s="290"/>
      <c r="L1025" s="290"/>
      <c r="M1025" s="290"/>
      <c r="N1025" s="290"/>
      <c r="O1025" s="291"/>
      <c r="P1025" s="35"/>
      <c r="Q1025" s="35"/>
      <c r="R1025" s="292"/>
      <c r="S1025" s="292"/>
      <c r="T1025" s="292"/>
      <c r="U1025" s="292"/>
      <c r="V1025" s="12"/>
      <c r="Y1025" s="293"/>
      <c r="Z1025" s="293"/>
      <c r="AA1025" s="293"/>
      <c r="AB1025" s="294"/>
      <c r="AC1025" s="294"/>
      <c r="AD1025" s="294"/>
      <c r="AE1025" s="294"/>
      <c r="AF1025" s="294"/>
      <c r="AG1025" s="294"/>
      <c r="AH1025" s="294"/>
      <c r="AM1025" s="6"/>
      <c r="AN1025" s="6"/>
      <c r="AO1025" s="295"/>
      <c r="AP1025" s="6"/>
      <c r="AQ1025" s="6"/>
      <c r="AR1025" s="12"/>
      <c r="AT1025" s="296"/>
      <c r="AU1025" s="296"/>
      <c r="AV1025" s="296"/>
      <c r="AW1025" s="296"/>
      <c r="AX1025" s="296"/>
      <c r="AY1025" s="296"/>
      <c r="AZ1025" s="296"/>
      <c r="BA1025" s="296"/>
      <c r="BB1025" s="296"/>
      <c r="BC1025" s="296"/>
      <c r="BD1025" s="296"/>
      <c r="BE1025" s="296"/>
      <c r="BF1025" s="296"/>
      <c r="BG1025" s="14"/>
      <c r="BH1025" s="14"/>
    </row>
    <row r="1026" spans="1:77" s="49" customFormat="1" ht="16" x14ac:dyDescent="0.2">
      <c r="A1026" s="12"/>
      <c r="B1026" s="12"/>
      <c r="F1026" s="12"/>
      <c r="J1026" s="290"/>
      <c r="K1026" s="290"/>
      <c r="L1026" s="290"/>
      <c r="M1026" s="290"/>
      <c r="N1026" s="290"/>
      <c r="O1026" s="291"/>
      <c r="P1026" s="35"/>
      <c r="Q1026" s="35"/>
      <c r="R1026" s="292"/>
      <c r="S1026" s="292"/>
      <c r="T1026" s="292"/>
      <c r="U1026" s="292"/>
      <c r="V1026" s="12"/>
      <c r="Y1026" s="293"/>
      <c r="Z1026" s="293"/>
      <c r="AA1026" s="293"/>
      <c r="AB1026" s="294"/>
      <c r="AC1026" s="294"/>
      <c r="AD1026" s="294"/>
      <c r="AE1026" s="294"/>
      <c r="AF1026" s="294"/>
      <c r="AG1026" s="294"/>
      <c r="AH1026" s="294"/>
      <c r="AM1026" s="6"/>
      <c r="AN1026" s="6"/>
      <c r="AO1026" s="295"/>
      <c r="AP1026" s="6"/>
      <c r="AQ1026" s="6"/>
      <c r="AR1026" s="12"/>
      <c r="AT1026" s="296"/>
      <c r="AU1026" s="296"/>
      <c r="AV1026" s="296"/>
      <c r="AW1026" s="296"/>
      <c r="AX1026" s="296"/>
      <c r="AY1026" s="296"/>
      <c r="AZ1026" s="296"/>
      <c r="BA1026" s="296"/>
      <c r="BB1026" s="296"/>
      <c r="BC1026" s="296"/>
      <c r="BD1026" s="296"/>
      <c r="BE1026" s="296"/>
      <c r="BF1026" s="296"/>
      <c r="BG1026" s="14"/>
      <c r="BH1026" s="14"/>
      <c r="BL1026" s="12"/>
      <c r="BO1026" s="324"/>
      <c r="BP1026" s="324"/>
      <c r="BQ1026" s="324"/>
      <c r="BR1026" s="325"/>
      <c r="BS1026" s="325"/>
      <c r="BT1026" s="325"/>
      <c r="BU1026" s="325"/>
      <c r="BV1026" s="325"/>
      <c r="BW1026" s="325"/>
      <c r="BX1026" s="325"/>
      <c r="BY1026" s="325"/>
    </row>
    <row r="1027" spans="1:77" s="49" customFormat="1" ht="16" x14ac:dyDescent="0.2">
      <c r="A1027" s="12"/>
      <c r="B1027" s="12"/>
      <c r="F1027" s="12"/>
      <c r="J1027" s="290"/>
      <c r="K1027" s="290"/>
      <c r="L1027" s="290"/>
      <c r="M1027" s="290"/>
      <c r="N1027" s="290"/>
      <c r="O1027" s="291"/>
      <c r="P1027" s="35"/>
      <c r="Q1027" s="35"/>
      <c r="R1027" s="292"/>
      <c r="S1027" s="292"/>
      <c r="T1027" s="292"/>
      <c r="U1027" s="292"/>
      <c r="V1027" s="12"/>
      <c r="Y1027" s="293"/>
      <c r="Z1027" s="293"/>
      <c r="AA1027" s="293"/>
      <c r="AB1027" s="294"/>
      <c r="AC1027" s="294"/>
      <c r="AD1027" s="294"/>
      <c r="AE1027" s="294"/>
      <c r="AF1027" s="294"/>
      <c r="AG1027" s="294"/>
      <c r="AH1027" s="294"/>
      <c r="AM1027" s="6"/>
      <c r="AN1027" s="6"/>
      <c r="AO1027" s="295"/>
      <c r="AP1027" s="6"/>
      <c r="AQ1027" s="6"/>
      <c r="AR1027" s="12"/>
      <c r="AT1027" s="296"/>
      <c r="AU1027" s="296"/>
      <c r="AV1027" s="296"/>
      <c r="AW1027" s="296"/>
      <c r="AX1027" s="296"/>
      <c r="AY1027" s="296"/>
      <c r="AZ1027" s="296"/>
      <c r="BA1027" s="296"/>
      <c r="BB1027" s="296"/>
      <c r="BC1027" s="296"/>
      <c r="BD1027" s="296"/>
      <c r="BE1027" s="296"/>
      <c r="BF1027" s="296"/>
      <c r="BG1027" s="14"/>
      <c r="BH1027" s="14"/>
    </row>
    <row r="1028" spans="1:77" s="49" customFormat="1" ht="16" x14ac:dyDescent="0.2">
      <c r="A1028" s="12"/>
      <c r="B1028" s="12"/>
      <c r="F1028" s="12"/>
      <c r="J1028" s="290"/>
      <c r="K1028" s="290"/>
      <c r="L1028" s="290"/>
      <c r="M1028" s="290"/>
      <c r="N1028" s="290"/>
      <c r="O1028" s="291"/>
      <c r="P1028" s="35"/>
      <c r="Q1028" s="35"/>
      <c r="R1028" s="292"/>
      <c r="S1028" s="292"/>
      <c r="T1028" s="292"/>
      <c r="U1028" s="292"/>
      <c r="V1028" s="12"/>
      <c r="Y1028" s="293"/>
      <c r="Z1028" s="293"/>
      <c r="AA1028" s="293"/>
      <c r="AB1028" s="294"/>
      <c r="AC1028" s="294"/>
      <c r="AD1028" s="294"/>
      <c r="AE1028" s="294"/>
      <c r="AF1028" s="294"/>
      <c r="AG1028" s="294"/>
      <c r="AH1028" s="294"/>
      <c r="AM1028" s="6"/>
      <c r="AN1028" s="6"/>
      <c r="AO1028" s="295"/>
      <c r="AP1028" s="6"/>
      <c r="AQ1028" s="6"/>
      <c r="AR1028" s="12"/>
      <c r="AT1028" s="296"/>
      <c r="AU1028" s="296"/>
      <c r="AV1028" s="296"/>
      <c r="AW1028" s="296"/>
      <c r="AX1028" s="296"/>
      <c r="AY1028" s="296"/>
      <c r="AZ1028" s="296"/>
      <c r="BA1028" s="296"/>
      <c r="BB1028" s="296"/>
      <c r="BC1028" s="296"/>
      <c r="BD1028" s="296"/>
      <c r="BE1028" s="296"/>
      <c r="BF1028" s="296"/>
      <c r="BG1028" s="14"/>
      <c r="BH1028" s="14"/>
      <c r="BL1028" s="12"/>
      <c r="BO1028" s="324"/>
      <c r="BP1028" s="324"/>
      <c r="BQ1028" s="324"/>
      <c r="BR1028" s="325"/>
      <c r="BS1028" s="325"/>
      <c r="BT1028" s="325"/>
      <c r="BU1028" s="325"/>
      <c r="BV1028" s="325"/>
      <c r="BW1028" s="325"/>
      <c r="BX1028" s="325"/>
      <c r="BY1028" s="325"/>
    </row>
    <row r="1029" spans="1:77" s="49" customFormat="1" ht="16" x14ac:dyDescent="0.2">
      <c r="A1029" s="12"/>
      <c r="B1029" s="12"/>
      <c r="F1029" s="12"/>
      <c r="J1029" s="290"/>
      <c r="K1029" s="290"/>
      <c r="L1029" s="290"/>
      <c r="M1029" s="290"/>
      <c r="N1029" s="290"/>
      <c r="O1029" s="291"/>
      <c r="P1029" s="35"/>
      <c r="Q1029" s="35"/>
      <c r="R1029" s="292"/>
      <c r="S1029" s="292"/>
      <c r="T1029" s="292"/>
      <c r="U1029" s="292"/>
      <c r="V1029" s="12"/>
      <c r="Y1029" s="293"/>
      <c r="Z1029" s="293"/>
      <c r="AA1029" s="293"/>
      <c r="AB1029" s="294"/>
      <c r="AC1029" s="294"/>
      <c r="AD1029" s="294"/>
      <c r="AE1029" s="294"/>
      <c r="AF1029" s="294"/>
      <c r="AG1029" s="294"/>
      <c r="AH1029" s="294"/>
      <c r="AM1029" s="6"/>
      <c r="AN1029" s="6"/>
      <c r="AO1029" s="295"/>
      <c r="AP1029" s="6"/>
      <c r="AQ1029" s="6"/>
      <c r="AR1029" s="12"/>
      <c r="AT1029" s="296"/>
      <c r="AU1029" s="296"/>
      <c r="AV1029" s="296"/>
      <c r="AW1029" s="296"/>
      <c r="AX1029" s="296"/>
      <c r="AY1029" s="296"/>
      <c r="AZ1029" s="296"/>
      <c r="BA1029" s="296"/>
      <c r="BB1029" s="296"/>
      <c r="BC1029" s="296"/>
      <c r="BD1029" s="296"/>
      <c r="BE1029" s="296"/>
      <c r="BF1029" s="296"/>
      <c r="BG1029" s="14"/>
      <c r="BH1029" s="14"/>
    </row>
    <row r="1030" spans="1:77" s="49" customFormat="1" ht="16" x14ac:dyDescent="0.2">
      <c r="A1030" s="12"/>
      <c r="B1030" s="12"/>
      <c r="F1030" s="12"/>
      <c r="J1030" s="290"/>
      <c r="K1030" s="290"/>
      <c r="L1030" s="290"/>
      <c r="M1030" s="290"/>
      <c r="N1030" s="290"/>
      <c r="O1030" s="291"/>
      <c r="P1030" s="35"/>
      <c r="Q1030" s="35"/>
      <c r="R1030" s="292"/>
      <c r="S1030" s="292"/>
      <c r="T1030" s="292"/>
      <c r="U1030" s="292"/>
      <c r="V1030" s="12"/>
      <c r="Y1030" s="293"/>
      <c r="Z1030" s="293"/>
      <c r="AA1030" s="293"/>
      <c r="AB1030" s="294"/>
      <c r="AC1030" s="294"/>
      <c r="AD1030" s="294"/>
      <c r="AE1030" s="294"/>
      <c r="AF1030" s="294"/>
      <c r="AG1030" s="294"/>
      <c r="AH1030" s="294"/>
      <c r="AM1030" s="6"/>
      <c r="AN1030" s="6"/>
      <c r="AO1030" s="295"/>
      <c r="AP1030" s="6"/>
      <c r="AQ1030" s="6"/>
      <c r="AR1030" s="12"/>
      <c r="AT1030" s="296"/>
      <c r="AU1030" s="296"/>
      <c r="AV1030" s="296"/>
      <c r="AW1030" s="296"/>
      <c r="AX1030" s="296"/>
      <c r="AY1030" s="296"/>
      <c r="AZ1030" s="296"/>
      <c r="BA1030" s="296"/>
      <c r="BB1030" s="296"/>
      <c r="BC1030" s="296"/>
      <c r="BD1030" s="296"/>
      <c r="BE1030" s="296"/>
      <c r="BF1030" s="296"/>
      <c r="BG1030" s="14"/>
      <c r="BH1030" s="14"/>
      <c r="BL1030" s="12"/>
      <c r="BO1030" s="324"/>
      <c r="BP1030" s="324"/>
      <c r="BQ1030" s="324"/>
      <c r="BR1030" s="325"/>
      <c r="BS1030" s="325"/>
      <c r="BT1030" s="325"/>
      <c r="BU1030" s="325"/>
      <c r="BV1030" s="325"/>
      <c r="BW1030" s="325"/>
      <c r="BX1030" s="325"/>
      <c r="BY1030" s="325"/>
    </row>
    <row r="1031" spans="1:77" s="49" customFormat="1" ht="16" x14ac:dyDescent="0.2">
      <c r="A1031" s="12"/>
      <c r="B1031" s="12"/>
      <c r="F1031" s="12"/>
      <c r="J1031" s="290"/>
      <c r="K1031" s="290"/>
      <c r="L1031" s="290"/>
      <c r="M1031" s="290"/>
      <c r="N1031" s="290"/>
      <c r="O1031" s="291"/>
      <c r="P1031" s="35"/>
      <c r="Q1031" s="35"/>
      <c r="R1031" s="292"/>
      <c r="S1031" s="292"/>
      <c r="T1031" s="292"/>
      <c r="U1031" s="292"/>
      <c r="V1031" s="12"/>
      <c r="Y1031" s="293"/>
      <c r="Z1031" s="293"/>
      <c r="AA1031" s="293"/>
      <c r="AB1031" s="294"/>
      <c r="AC1031" s="294"/>
      <c r="AD1031" s="294"/>
      <c r="AE1031" s="294"/>
      <c r="AF1031" s="294"/>
      <c r="AG1031" s="294"/>
      <c r="AH1031" s="294"/>
      <c r="AM1031" s="6"/>
      <c r="AN1031" s="6"/>
      <c r="AO1031" s="295"/>
      <c r="AP1031" s="6"/>
      <c r="AQ1031" s="6"/>
      <c r="AR1031" s="12"/>
      <c r="AT1031" s="296"/>
      <c r="AU1031" s="296"/>
      <c r="AV1031" s="296"/>
      <c r="AW1031" s="296"/>
      <c r="AX1031" s="296"/>
      <c r="AY1031" s="296"/>
      <c r="AZ1031" s="296"/>
      <c r="BA1031" s="296"/>
      <c r="BB1031" s="296"/>
      <c r="BC1031" s="296"/>
      <c r="BD1031" s="296"/>
      <c r="BE1031" s="296"/>
      <c r="BF1031" s="296"/>
      <c r="BG1031" s="14"/>
      <c r="BH1031" s="14"/>
    </row>
    <row r="1032" spans="1:77" s="49" customFormat="1" ht="16" x14ac:dyDescent="0.2">
      <c r="A1032" s="12"/>
      <c r="B1032" s="12"/>
      <c r="F1032" s="12"/>
      <c r="J1032" s="290"/>
      <c r="K1032" s="290"/>
      <c r="L1032" s="290"/>
      <c r="M1032" s="290"/>
      <c r="N1032" s="290"/>
      <c r="O1032" s="291"/>
      <c r="P1032" s="35"/>
      <c r="Q1032" s="35"/>
      <c r="R1032" s="292"/>
      <c r="S1032" s="292"/>
      <c r="T1032" s="292"/>
      <c r="U1032" s="292"/>
      <c r="V1032" s="12"/>
      <c r="Y1032" s="293"/>
      <c r="Z1032" s="293"/>
      <c r="AA1032" s="293"/>
      <c r="AB1032" s="294"/>
      <c r="AC1032" s="294"/>
      <c r="AD1032" s="294"/>
      <c r="AE1032" s="294"/>
      <c r="AF1032" s="294"/>
      <c r="AG1032" s="294"/>
      <c r="AH1032" s="294"/>
      <c r="AM1032" s="6"/>
      <c r="AN1032" s="6"/>
      <c r="AO1032" s="295"/>
      <c r="AP1032" s="6"/>
      <c r="AQ1032" s="6"/>
      <c r="AR1032" s="12"/>
      <c r="AT1032" s="296"/>
      <c r="AU1032" s="296"/>
      <c r="AV1032" s="296"/>
      <c r="AW1032" s="296"/>
      <c r="AX1032" s="296"/>
      <c r="AY1032" s="296"/>
      <c r="AZ1032" s="296"/>
      <c r="BA1032" s="296"/>
      <c r="BB1032" s="296"/>
      <c r="BC1032" s="296"/>
      <c r="BD1032" s="296"/>
      <c r="BE1032" s="296"/>
      <c r="BF1032" s="296"/>
      <c r="BG1032" s="14"/>
      <c r="BH1032" s="14"/>
      <c r="BL1032" s="12"/>
      <c r="BO1032" s="324"/>
      <c r="BP1032" s="324"/>
      <c r="BQ1032" s="324"/>
      <c r="BR1032" s="325"/>
      <c r="BS1032" s="325"/>
      <c r="BT1032" s="325"/>
      <c r="BU1032" s="325"/>
      <c r="BV1032" s="325"/>
      <c r="BW1032" s="325"/>
      <c r="BX1032" s="325"/>
      <c r="BY1032" s="325"/>
    </row>
    <row r="1033" spans="1:77" s="49" customFormat="1" ht="16" x14ac:dyDescent="0.2">
      <c r="A1033" s="12"/>
      <c r="B1033" s="12"/>
      <c r="F1033" s="12"/>
      <c r="J1033" s="290"/>
      <c r="K1033" s="290"/>
      <c r="L1033" s="290"/>
      <c r="M1033" s="290"/>
      <c r="N1033" s="290"/>
      <c r="O1033" s="291"/>
      <c r="P1033" s="35"/>
      <c r="Q1033" s="35"/>
      <c r="R1033" s="292"/>
      <c r="S1033" s="292"/>
      <c r="T1033" s="292"/>
      <c r="U1033" s="292"/>
      <c r="V1033" s="12"/>
      <c r="Y1033" s="293"/>
      <c r="Z1033" s="293"/>
      <c r="AA1033" s="293"/>
      <c r="AB1033" s="294"/>
      <c r="AC1033" s="294"/>
      <c r="AD1033" s="294"/>
      <c r="AE1033" s="294"/>
      <c r="AF1033" s="294"/>
      <c r="AG1033" s="294"/>
      <c r="AH1033" s="294"/>
      <c r="AM1033" s="6"/>
      <c r="AN1033" s="6"/>
      <c r="AO1033" s="295"/>
      <c r="AP1033" s="6"/>
      <c r="AQ1033" s="6"/>
      <c r="AR1033" s="12"/>
      <c r="AT1033" s="296"/>
      <c r="AU1033" s="296"/>
      <c r="AV1033" s="296"/>
      <c r="AW1033" s="296"/>
      <c r="AX1033" s="296"/>
      <c r="AY1033" s="296"/>
      <c r="AZ1033" s="296"/>
      <c r="BA1033" s="296"/>
      <c r="BB1033" s="296"/>
      <c r="BC1033" s="296"/>
      <c r="BD1033" s="296"/>
      <c r="BE1033" s="296"/>
      <c r="BF1033" s="296"/>
      <c r="BG1033" s="14"/>
      <c r="BH1033" s="14"/>
    </row>
    <row r="1034" spans="1:77" s="49" customFormat="1" ht="16" x14ac:dyDescent="0.2">
      <c r="A1034" s="12"/>
      <c r="B1034" s="12"/>
      <c r="F1034" s="12"/>
      <c r="J1034" s="290"/>
      <c r="K1034" s="290"/>
      <c r="L1034" s="290"/>
      <c r="M1034" s="290"/>
      <c r="N1034" s="290"/>
      <c r="O1034" s="291"/>
      <c r="P1034" s="35"/>
      <c r="Q1034" s="35"/>
      <c r="R1034" s="292"/>
      <c r="S1034" s="292"/>
      <c r="T1034" s="292"/>
      <c r="U1034" s="292"/>
      <c r="V1034" s="12"/>
      <c r="Y1034" s="293"/>
      <c r="Z1034" s="293"/>
      <c r="AA1034" s="293"/>
      <c r="AB1034" s="294"/>
      <c r="AC1034" s="294"/>
      <c r="AD1034" s="294"/>
      <c r="AE1034" s="294"/>
      <c r="AF1034" s="294"/>
      <c r="AG1034" s="294"/>
      <c r="AH1034" s="294"/>
      <c r="AM1034" s="6"/>
      <c r="AN1034" s="6"/>
      <c r="AO1034" s="295"/>
      <c r="AP1034" s="6"/>
      <c r="AQ1034" s="6"/>
      <c r="AR1034" s="12"/>
      <c r="AT1034" s="296"/>
      <c r="AU1034" s="296"/>
      <c r="AV1034" s="296"/>
      <c r="AW1034" s="296"/>
      <c r="AX1034" s="296"/>
      <c r="AY1034" s="296"/>
      <c r="AZ1034" s="296"/>
      <c r="BA1034" s="296"/>
      <c r="BB1034" s="296"/>
      <c r="BC1034" s="296"/>
      <c r="BD1034" s="296"/>
      <c r="BE1034" s="296"/>
      <c r="BF1034" s="296"/>
      <c r="BG1034" s="14"/>
      <c r="BH1034" s="14"/>
      <c r="BL1034" s="12"/>
      <c r="BO1034" s="324"/>
      <c r="BP1034" s="324"/>
      <c r="BQ1034" s="324"/>
      <c r="BR1034" s="325"/>
      <c r="BS1034" s="325"/>
      <c r="BT1034" s="325"/>
      <c r="BU1034" s="325"/>
      <c r="BV1034" s="325"/>
      <c r="BW1034" s="325"/>
      <c r="BX1034" s="325"/>
      <c r="BY1034" s="325"/>
    </row>
    <row r="1035" spans="1:77" s="49" customFormat="1" ht="16" x14ac:dyDescent="0.2">
      <c r="A1035" s="12"/>
      <c r="B1035" s="12"/>
      <c r="F1035" s="12"/>
      <c r="J1035" s="290"/>
      <c r="K1035" s="290"/>
      <c r="L1035" s="290"/>
      <c r="M1035" s="290"/>
      <c r="N1035" s="290"/>
      <c r="O1035" s="291"/>
      <c r="P1035" s="35"/>
      <c r="Q1035" s="35"/>
      <c r="R1035" s="292"/>
      <c r="S1035" s="292"/>
      <c r="T1035" s="292"/>
      <c r="U1035" s="292"/>
      <c r="V1035" s="12"/>
      <c r="Y1035" s="293"/>
      <c r="Z1035" s="293"/>
      <c r="AA1035" s="293"/>
      <c r="AB1035" s="294"/>
      <c r="AC1035" s="294"/>
      <c r="AD1035" s="294"/>
      <c r="AE1035" s="294"/>
      <c r="AF1035" s="294"/>
      <c r="AG1035" s="294"/>
      <c r="AH1035" s="294"/>
      <c r="AM1035" s="6"/>
      <c r="AN1035" s="6"/>
      <c r="AO1035" s="295"/>
      <c r="AP1035" s="6"/>
      <c r="AQ1035" s="6"/>
      <c r="AR1035" s="12"/>
      <c r="AT1035" s="296"/>
      <c r="AU1035" s="296"/>
      <c r="AV1035" s="296"/>
      <c r="AW1035" s="296"/>
      <c r="AX1035" s="296"/>
      <c r="AY1035" s="296"/>
      <c r="AZ1035" s="296"/>
      <c r="BA1035" s="296"/>
      <c r="BB1035" s="296"/>
      <c r="BC1035" s="296"/>
      <c r="BD1035" s="296"/>
      <c r="BE1035" s="296"/>
      <c r="BF1035" s="296"/>
      <c r="BG1035" s="14"/>
      <c r="BH1035" s="14"/>
    </row>
    <row r="1036" spans="1:77" s="49" customFormat="1" ht="16" x14ac:dyDescent="0.2">
      <c r="A1036" s="12"/>
      <c r="B1036" s="12"/>
      <c r="F1036" s="12"/>
      <c r="J1036" s="290"/>
      <c r="K1036" s="290"/>
      <c r="L1036" s="290"/>
      <c r="M1036" s="290"/>
      <c r="N1036" s="290"/>
      <c r="O1036" s="291"/>
      <c r="P1036" s="35"/>
      <c r="Q1036" s="35"/>
      <c r="R1036" s="292"/>
      <c r="S1036" s="292"/>
      <c r="T1036" s="292"/>
      <c r="U1036" s="292"/>
      <c r="V1036" s="12"/>
      <c r="Y1036" s="293"/>
      <c r="Z1036" s="293"/>
      <c r="AA1036" s="293"/>
      <c r="AB1036" s="294"/>
      <c r="AC1036" s="294"/>
      <c r="AD1036" s="294"/>
      <c r="AE1036" s="294"/>
      <c r="AF1036" s="294"/>
      <c r="AG1036" s="294"/>
      <c r="AH1036" s="294"/>
      <c r="AM1036" s="6"/>
      <c r="AN1036" s="6"/>
      <c r="AO1036" s="295"/>
      <c r="AP1036" s="6"/>
      <c r="AQ1036" s="6"/>
      <c r="AR1036" s="12"/>
      <c r="AT1036" s="296"/>
      <c r="AU1036" s="296"/>
      <c r="AV1036" s="296"/>
      <c r="AW1036" s="296"/>
      <c r="AX1036" s="296"/>
      <c r="AY1036" s="296"/>
      <c r="AZ1036" s="296"/>
      <c r="BA1036" s="296"/>
      <c r="BB1036" s="296"/>
      <c r="BC1036" s="296"/>
      <c r="BD1036" s="296"/>
      <c r="BE1036" s="296"/>
      <c r="BF1036" s="296"/>
      <c r="BG1036" s="14"/>
      <c r="BH1036" s="14"/>
      <c r="BL1036" s="12"/>
      <c r="BO1036" s="324"/>
      <c r="BP1036" s="324"/>
      <c r="BQ1036" s="324"/>
      <c r="BR1036" s="325"/>
      <c r="BS1036" s="325"/>
      <c r="BT1036" s="325"/>
      <c r="BU1036" s="325"/>
      <c r="BV1036" s="325"/>
      <c r="BW1036" s="325"/>
      <c r="BX1036" s="325"/>
      <c r="BY1036" s="325"/>
    </row>
    <row r="1037" spans="1:77" s="49" customFormat="1" ht="16" x14ac:dyDescent="0.2">
      <c r="A1037" s="12"/>
      <c r="B1037" s="12"/>
      <c r="F1037" s="12"/>
      <c r="J1037" s="290"/>
      <c r="K1037" s="290"/>
      <c r="L1037" s="290"/>
      <c r="M1037" s="290"/>
      <c r="N1037" s="290"/>
      <c r="O1037" s="291"/>
      <c r="P1037" s="35"/>
      <c r="Q1037" s="35"/>
      <c r="R1037" s="292"/>
      <c r="S1037" s="292"/>
      <c r="T1037" s="292"/>
      <c r="U1037" s="292"/>
      <c r="V1037" s="12"/>
      <c r="Y1037" s="293"/>
      <c r="Z1037" s="293"/>
      <c r="AA1037" s="293"/>
      <c r="AB1037" s="294"/>
      <c r="AC1037" s="294"/>
      <c r="AD1037" s="294"/>
      <c r="AE1037" s="294"/>
      <c r="AF1037" s="294"/>
      <c r="AG1037" s="294"/>
      <c r="AH1037" s="294"/>
      <c r="AM1037" s="6"/>
      <c r="AN1037" s="6"/>
      <c r="AO1037" s="295"/>
      <c r="AP1037" s="6"/>
      <c r="AQ1037" s="6"/>
      <c r="AR1037" s="12"/>
      <c r="AT1037" s="296"/>
      <c r="AU1037" s="296"/>
      <c r="AV1037" s="296"/>
      <c r="AW1037" s="296"/>
      <c r="AX1037" s="296"/>
      <c r="AY1037" s="296"/>
      <c r="AZ1037" s="296"/>
      <c r="BA1037" s="296"/>
      <c r="BB1037" s="296"/>
      <c r="BC1037" s="296"/>
      <c r="BD1037" s="296"/>
      <c r="BE1037" s="296"/>
      <c r="BF1037" s="296"/>
      <c r="BG1037" s="14"/>
      <c r="BH1037" s="14"/>
    </row>
    <row r="1038" spans="1:77" s="49" customFormat="1" ht="16" x14ac:dyDescent="0.2">
      <c r="A1038" s="12"/>
      <c r="B1038" s="12"/>
      <c r="F1038" s="12"/>
      <c r="J1038" s="290"/>
      <c r="K1038" s="290"/>
      <c r="L1038" s="290"/>
      <c r="M1038" s="290"/>
      <c r="N1038" s="290"/>
      <c r="O1038" s="291"/>
      <c r="P1038" s="35"/>
      <c r="Q1038" s="35"/>
      <c r="R1038" s="292"/>
      <c r="S1038" s="292"/>
      <c r="T1038" s="292"/>
      <c r="U1038" s="292"/>
      <c r="V1038" s="12"/>
      <c r="Y1038" s="293"/>
      <c r="Z1038" s="293"/>
      <c r="AA1038" s="293"/>
      <c r="AB1038" s="294"/>
      <c r="AC1038" s="294"/>
      <c r="AD1038" s="294"/>
      <c r="AE1038" s="294"/>
      <c r="AF1038" s="294"/>
      <c r="AG1038" s="294"/>
      <c r="AH1038" s="294"/>
      <c r="AM1038" s="6"/>
      <c r="AN1038" s="6"/>
      <c r="AO1038" s="295"/>
      <c r="AP1038" s="6"/>
      <c r="AQ1038" s="6"/>
      <c r="AR1038" s="12"/>
      <c r="AT1038" s="296"/>
      <c r="AU1038" s="296"/>
      <c r="AV1038" s="296"/>
      <c r="AW1038" s="296"/>
      <c r="AX1038" s="296"/>
      <c r="AY1038" s="296"/>
      <c r="AZ1038" s="296"/>
      <c r="BA1038" s="296"/>
      <c r="BB1038" s="296"/>
      <c r="BC1038" s="296"/>
      <c r="BD1038" s="296"/>
      <c r="BE1038" s="296"/>
      <c r="BF1038" s="296"/>
      <c r="BG1038" s="14"/>
      <c r="BH1038" s="14"/>
      <c r="BL1038" s="12"/>
      <c r="BO1038" s="324"/>
      <c r="BP1038" s="324"/>
      <c r="BQ1038" s="324"/>
      <c r="BR1038" s="325"/>
      <c r="BS1038" s="325"/>
      <c r="BT1038" s="325"/>
      <c r="BU1038" s="325"/>
      <c r="BV1038" s="325"/>
      <c r="BW1038" s="325"/>
      <c r="BX1038" s="325"/>
      <c r="BY1038" s="325"/>
    </row>
    <row r="1039" spans="1:77" s="49" customFormat="1" ht="16" x14ac:dyDescent="0.2">
      <c r="A1039" s="12"/>
      <c r="B1039" s="12"/>
      <c r="F1039" s="12"/>
      <c r="J1039" s="290"/>
      <c r="K1039" s="290"/>
      <c r="L1039" s="290"/>
      <c r="M1039" s="290"/>
      <c r="N1039" s="290"/>
      <c r="O1039" s="291"/>
      <c r="P1039" s="35"/>
      <c r="Q1039" s="35"/>
      <c r="R1039" s="292"/>
      <c r="S1039" s="292"/>
      <c r="T1039" s="292"/>
      <c r="U1039" s="292"/>
      <c r="V1039" s="12"/>
      <c r="Y1039" s="293"/>
      <c r="Z1039" s="293"/>
      <c r="AA1039" s="293"/>
      <c r="AB1039" s="294"/>
      <c r="AC1039" s="294"/>
      <c r="AD1039" s="294"/>
      <c r="AE1039" s="294"/>
      <c r="AF1039" s="294"/>
      <c r="AG1039" s="294"/>
      <c r="AH1039" s="294"/>
      <c r="AM1039" s="6"/>
      <c r="AN1039" s="6"/>
      <c r="AO1039" s="295"/>
      <c r="AP1039" s="6"/>
      <c r="AQ1039" s="6"/>
      <c r="AR1039" s="12"/>
      <c r="AT1039" s="296"/>
      <c r="AU1039" s="296"/>
      <c r="AV1039" s="296"/>
      <c r="AW1039" s="296"/>
      <c r="AX1039" s="296"/>
      <c r="AY1039" s="296"/>
      <c r="AZ1039" s="296"/>
      <c r="BA1039" s="296"/>
      <c r="BB1039" s="296"/>
      <c r="BC1039" s="296"/>
      <c r="BD1039" s="296"/>
      <c r="BE1039" s="296"/>
      <c r="BF1039" s="296"/>
      <c r="BG1039" s="14"/>
      <c r="BH1039" s="14"/>
    </row>
    <row r="1040" spans="1:77" s="49" customFormat="1" ht="16" x14ac:dyDescent="0.2">
      <c r="A1040" s="12"/>
      <c r="B1040" s="12"/>
      <c r="F1040" s="12"/>
      <c r="J1040" s="290"/>
      <c r="K1040" s="290"/>
      <c r="L1040" s="290"/>
      <c r="M1040" s="290"/>
      <c r="N1040" s="290"/>
      <c r="O1040" s="291"/>
      <c r="P1040" s="35"/>
      <c r="Q1040" s="35"/>
      <c r="R1040" s="292"/>
      <c r="S1040" s="292"/>
      <c r="T1040" s="292"/>
      <c r="U1040" s="292"/>
      <c r="V1040" s="12"/>
      <c r="Y1040" s="293"/>
      <c r="Z1040" s="293"/>
      <c r="AA1040" s="293"/>
      <c r="AB1040" s="294"/>
      <c r="AC1040" s="294"/>
      <c r="AD1040" s="294"/>
      <c r="AE1040" s="294"/>
      <c r="AF1040" s="294"/>
      <c r="AG1040" s="294"/>
      <c r="AH1040" s="294"/>
      <c r="AM1040" s="6"/>
      <c r="AN1040" s="6"/>
      <c r="AO1040" s="295"/>
      <c r="AP1040" s="6"/>
      <c r="AQ1040" s="6"/>
      <c r="AR1040" s="12"/>
      <c r="AT1040" s="296"/>
      <c r="AU1040" s="296"/>
      <c r="AV1040" s="296"/>
      <c r="AW1040" s="296"/>
      <c r="AX1040" s="296"/>
      <c r="AY1040" s="296"/>
      <c r="AZ1040" s="296"/>
      <c r="BA1040" s="296"/>
      <c r="BB1040" s="296"/>
      <c r="BC1040" s="296"/>
      <c r="BD1040" s="296"/>
      <c r="BE1040" s="296"/>
      <c r="BF1040" s="296"/>
      <c r="BG1040" s="14"/>
      <c r="BH1040" s="14"/>
      <c r="BL1040" s="12"/>
      <c r="BO1040" s="324"/>
      <c r="BP1040" s="324"/>
      <c r="BQ1040" s="324"/>
      <c r="BR1040" s="325"/>
      <c r="BS1040" s="325"/>
      <c r="BT1040" s="325"/>
      <c r="BU1040" s="325"/>
      <c r="BV1040" s="325"/>
      <c r="BW1040" s="325"/>
      <c r="BX1040" s="325"/>
      <c r="BY1040" s="325"/>
    </row>
    <row r="1041" spans="1:77" s="49" customFormat="1" ht="16" x14ac:dyDescent="0.2">
      <c r="A1041" s="12"/>
      <c r="B1041" s="12"/>
      <c r="F1041" s="12"/>
      <c r="J1041" s="290"/>
      <c r="K1041" s="290"/>
      <c r="L1041" s="290"/>
      <c r="M1041" s="290"/>
      <c r="N1041" s="290"/>
      <c r="O1041" s="291"/>
      <c r="P1041" s="35"/>
      <c r="Q1041" s="35"/>
      <c r="R1041" s="292"/>
      <c r="S1041" s="292"/>
      <c r="T1041" s="292"/>
      <c r="U1041" s="292"/>
      <c r="V1041" s="12"/>
      <c r="Y1041" s="293"/>
      <c r="Z1041" s="293"/>
      <c r="AA1041" s="293"/>
      <c r="AB1041" s="294"/>
      <c r="AC1041" s="294"/>
      <c r="AD1041" s="294"/>
      <c r="AE1041" s="294"/>
      <c r="AF1041" s="294"/>
      <c r="AG1041" s="294"/>
      <c r="AH1041" s="294"/>
      <c r="AM1041" s="6"/>
      <c r="AN1041" s="6"/>
      <c r="AO1041" s="295"/>
      <c r="AP1041" s="6"/>
      <c r="AQ1041" s="6"/>
      <c r="AR1041" s="12"/>
      <c r="AT1041" s="296"/>
      <c r="AU1041" s="296"/>
      <c r="AV1041" s="296"/>
      <c r="AW1041" s="296"/>
      <c r="AX1041" s="296"/>
      <c r="AY1041" s="296"/>
      <c r="AZ1041" s="296"/>
      <c r="BA1041" s="296"/>
      <c r="BB1041" s="296"/>
      <c r="BC1041" s="296"/>
      <c r="BD1041" s="296"/>
      <c r="BE1041" s="296"/>
      <c r="BF1041" s="296"/>
      <c r="BG1041" s="14"/>
      <c r="BH1041" s="14"/>
    </row>
    <row r="1042" spans="1:77" s="49" customFormat="1" ht="16" x14ac:dyDescent="0.2">
      <c r="A1042" s="12"/>
      <c r="B1042" s="12"/>
      <c r="F1042" s="12"/>
      <c r="J1042" s="290"/>
      <c r="K1042" s="290"/>
      <c r="L1042" s="290"/>
      <c r="M1042" s="290"/>
      <c r="N1042" s="290"/>
      <c r="O1042" s="291"/>
      <c r="P1042" s="35"/>
      <c r="Q1042" s="35"/>
      <c r="R1042" s="292"/>
      <c r="S1042" s="292"/>
      <c r="T1042" s="292"/>
      <c r="U1042" s="292"/>
      <c r="V1042" s="12"/>
      <c r="Y1042" s="293"/>
      <c r="Z1042" s="293"/>
      <c r="AA1042" s="293"/>
      <c r="AB1042" s="294"/>
      <c r="AC1042" s="294"/>
      <c r="AD1042" s="294"/>
      <c r="AE1042" s="294"/>
      <c r="AF1042" s="294"/>
      <c r="AG1042" s="294"/>
      <c r="AH1042" s="294"/>
      <c r="AM1042" s="6"/>
      <c r="AN1042" s="6"/>
      <c r="AO1042" s="295"/>
      <c r="AP1042" s="6"/>
      <c r="AQ1042" s="6"/>
      <c r="AR1042" s="12"/>
      <c r="AT1042" s="296"/>
      <c r="AU1042" s="296"/>
      <c r="AV1042" s="296"/>
      <c r="AW1042" s="296"/>
      <c r="AX1042" s="296"/>
      <c r="AY1042" s="296"/>
      <c r="AZ1042" s="296"/>
      <c r="BA1042" s="296"/>
      <c r="BB1042" s="296"/>
      <c r="BC1042" s="296"/>
      <c r="BD1042" s="296"/>
      <c r="BE1042" s="296"/>
      <c r="BF1042" s="296"/>
      <c r="BG1042" s="14"/>
      <c r="BH1042" s="14"/>
      <c r="BL1042" s="12"/>
      <c r="BO1042" s="324"/>
      <c r="BP1042" s="324"/>
      <c r="BQ1042" s="324"/>
      <c r="BR1042" s="325"/>
      <c r="BS1042" s="325"/>
      <c r="BT1042" s="325"/>
      <c r="BU1042" s="325"/>
      <c r="BV1042" s="325"/>
      <c r="BW1042" s="325"/>
      <c r="BX1042" s="325"/>
      <c r="BY1042" s="325"/>
    </row>
    <row r="1043" spans="1:77" s="49" customFormat="1" ht="16" x14ac:dyDescent="0.2">
      <c r="A1043" s="12"/>
      <c r="B1043" s="12"/>
      <c r="F1043" s="12"/>
      <c r="J1043" s="290"/>
      <c r="K1043" s="290"/>
      <c r="L1043" s="290"/>
      <c r="M1043" s="290"/>
      <c r="N1043" s="290"/>
      <c r="O1043" s="291"/>
      <c r="P1043" s="35"/>
      <c r="Q1043" s="35"/>
      <c r="R1043" s="292"/>
      <c r="S1043" s="292"/>
      <c r="T1043" s="292"/>
      <c r="U1043" s="292"/>
      <c r="V1043" s="12"/>
      <c r="Y1043" s="293"/>
      <c r="Z1043" s="293"/>
      <c r="AA1043" s="293"/>
      <c r="AB1043" s="294"/>
      <c r="AC1043" s="294"/>
      <c r="AD1043" s="294"/>
      <c r="AE1043" s="294"/>
      <c r="AF1043" s="294"/>
      <c r="AG1043" s="294"/>
      <c r="AH1043" s="294"/>
      <c r="AM1043" s="6"/>
      <c r="AN1043" s="6"/>
      <c r="AO1043" s="295"/>
      <c r="AP1043" s="6"/>
      <c r="AQ1043" s="6"/>
      <c r="AR1043" s="12"/>
      <c r="AT1043" s="296"/>
      <c r="AU1043" s="296"/>
      <c r="AV1043" s="296"/>
      <c r="AW1043" s="296"/>
      <c r="AX1043" s="296"/>
      <c r="AY1043" s="296"/>
      <c r="AZ1043" s="296"/>
      <c r="BA1043" s="296"/>
      <c r="BB1043" s="296"/>
      <c r="BC1043" s="296"/>
      <c r="BD1043" s="296"/>
      <c r="BE1043" s="296"/>
      <c r="BF1043" s="296"/>
      <c r="BG1043" s="14"/>
      <c r="BH1043" s="14"/>
    </row>
    <row r="1044" spans="1:77" s="49" customFormat="1" ht="16" x14ac:dyDescent="0.2">
      <c r="A1044" s="12"/>
      <c r="B1044" s="12"/>
      <c r="F1044" s="12"/>
      <c r="J1044" s="290"/>
      <c r="K1044" s="290"/>
      <c r="L1044" s="290"/>
      <c r="M1044" s="290"/>
      <c r="N1044" s="290"/>
      <c r="O1044" s="291"/>
      <c r="P1044" s="35"/>
      <c r="Q1044" s="35"/>
      <c r="R1044" s="292"/>
      <c r="S1044" s="292"/>
      <c r="T1044" s="292"/>
      <c r="U1044" s="292"/>
      <c r="V1044" s="12"/>
      <c r="Y1044" s="293"/>
      <c r="Z1044" s="293"/>
      <c r="AA1044" s="293"/>
      <c r="AB1044" s="294"/>
      <c r="AC1044" s="294"/>
      <c r="AD1044" s="294"/>
      <c r="AE1044" s="294"/>
      <c r="AF1044" s="294"/>
      <c r="AG1044" s="294"/>
      <c r="AH1044" s="294"/>
      <c r="AM1044" s="6"/>
      <c r="AN1044" s="6"/>
      <c r="AO1044" s="295"/>
      <c r="AP1044" s="6"/>
      <c r="AQ1044" s="6"/>
      <c r="AR1044" s="12"/>
      <c r="AT1044" s="296"/>
      <c r="AU1044" s="296"/>
      <c r="AV1044" s="296"/>
      <c r="AW1044" s="296"/>
      <c r="AX1044" s="296"/>
      <c r="AY1044" s="296"/>
      <c r="AZ1044" s="296"/>
      <c r="BA1044" s="296"/>
      <c r="BB1044" s="296"/>
      <c r="BC1044" s="296"/>
      <c r="BD1044" s="296"/>
      <c r="BE1044" s="296"/>
      <c r="BF1044" s="296"/>
      <c r="BG1044" s="14"/>
      <c r="BH1044" s="14"/>
      <c r="BL1044" s="12"/>
      <c r="BO1044" s="324"/>
      <c r="BP1044" s="324"/>
      <c r="BQ1044" s="324"/>
      <c r="BR1044" s="325"/>
      <c r="BS1044" s="325"/>
      <c r="BT1044" s="325"/>
      <c r="BU1044" s="325"/>
      <c r="BV1044" s="325"/>
      <c r="BW1044" s="325"/>
      <c r="BX1044" s="325"/>
      <c r="BY1044" s="325"/>
    </row>
    <row r="1045" spans="1:77" s="49" customFormat="1" ht="16" x14ac:dyDescent="0.2">
      <c r="A1045" s="12"/>
      <c r="B1045" s="12"/>
      <c r="F1045" s="12"/>
      <c r="J1045" s="290"/>
      <c r="K1045" s="290"/>
      <c r="L1045" s="290"/>
      <c r="M1045" s="290"/>
      <c r="N1045" s="290"/>
      <c r="O1045" s="291"/>
      <c r="P1045" s="35"/>
      <c r="Q1045" s="35"/>
      <c r="R1045" s="292"/>
      <c r="S1045" s="292"/>
      <c r="T1045" s="292"/>
      <c r="U1045" s="292"/>
      <c r="V1045" s="12"/>
      <c r="Y1045" s="293"/>
      <c r="Z1045" s="293"/>
      <c r="AA1045" s="293"/>
      <c r="AB1045" s="294"/>
      <c r="AC1045" s="294"/>
      <c r="AD1045" s="294"/>
      <c r="AE1045" s="294"/>
      <c r="AF1045" s="294"/>
      <c r="AG1045" s="294"/>
      <c r="AH1045" s="294"/>
      <c r="AM1045" s="6"/>
      <c r="AN1045" s="6"/>
      <c r="AO1045" s="295"/>
      <c r="AP1045" s="6"/>
      <c r="AQ1045" s="6"/>
      <c r="AR1045" s="12"/>
      <c r="AT1045" s="296"/>
      <c r="AU1045" s="296"/>
      <c r="AV1045" s="296"/>
      <c r="AW1045" s="296"/>
      <c r="AX1045" s="296"/>
      <c r="AY1045" s="296"/>
      <c r="AZ1045" s="296"/>
      <c r="BA1045" s="296"/>
      <c r="BB1045" s="296"/>
      <c r="BC1045" s="296"/>
      <c r="BD1045" s="296"/>
      <c r="BE1045" s="296"/>
      <c r="BF1045" s="296"/>
      <c r="BG1045" s="14"/>
      <c r="BH1045" s="14"/>
    </row>
    <row r="1046" spans="1:77" s="49" customFormat="1" ht="16" x14ac:dyDescent="0.2">
      <c r="A1046" s="12"/>
      <c r="B1046" s="12"/>
      <c r="F1046" s="12"/>
      <c r="J1046" s="290"/>
      <c r="K1046" s="290"/>
      <c r="L1046" s="290"/>
      <c r="M1046" s="290"/>
      <c r="N1046" s="290"/>
      <c r="O1046" s="291"/>
      <c r="P1046" s="35"/>
      <c r="Q1046" s="35"/>
      <c r="R1046" s="292"/>
      <c r="S1046" s="292"/>
      <c r="T1046" s="292"/>
      <c r="U1046" s="292"/>
      <c r="V1046" s="12"/>
      <c r="Y1046" s="293"/>
      <c r="Z1046" s="293"/>
      <c r="AA1046" s="293"/>
      <c r="AB1046" s="294"/>
      <c r="AC1046" s="294"/>
      <c r="AD1046" s="294"/>
      <c r="AE1046" s="294"/>
      <c r="AF1046" s="294"/>
      <c r="AG1046" s="294"/>
      <c r="AH1046" s="294"/>
      <c r="AM1046" s="6"/>
      <c r="AN1046" s="6"/>
      <c r="AO1046" s="295"/>
      <c r="AP1046" s="6"/>
      <c r="AQ1046" s="6"/>
      <c r="AR1046" s="12"/>
      <c r="AT1046" s="296"/>
      <c r="AU1046" s="296"/>
      <c r="AV1046" s="296"/>
      <c r="AW1046" s="296"/>
      <c r="AX1046" s="296"/>
      <c r="AY1046" s="296"/>
      <c r="AZ1046" s="296"/>
      <c r="BA1046" s="296"/>
      <c r="BB1046" s="296"/>
      <c r="BC1046" s="296"/>
      <c r="BD1046" s="296"/>
      <c r="BE1046" s="296"/>
      <c r="BF1046" s="296"/>
      <c r="BG1046" s="14"/>
      <c r="BH1046" s="14"/>
      <c r="BL1046" s="12"/>
      <c r="BO1046" s="324"/>
      <c r="BP1046" s="324"/>
      <c r="BQ1046" s="324"/>
      <c r="BR1046" s="325"/>
      <c r="BS1046" s="325"/>
      <c r="BT1046" s="325"/>
      <c r="BU1046" s="325"/>
      <c r="BV1046" s="325"/>
      <c r="BW1046" s="325"/>
      <c r="BX1046" s="325"/>
      <c r="BY1046" s="325"/>
    </row>
    <row r="1047" spans="1:77" s="49" customFormat="1" ht="16" x14ac:dyDescent="0.2">
      <c r="A1047" s="12"/>
      <c r="B1047" s="12"/>
      <c r="F1047" s="12"/>
      <c r="J1047" s="290"/>
      <c r="K1047" s="290"/>
      <c r="L1047" s="290"/>
      <c r="M1047" s="290"/>
      <c r="N1047" s="290"/>
      <c r="O1047" s="291"/>
      <c r="P1047" s="35"/>
      <c r="Q1047" s="35"/>
      <c r="R1047" s="292"/>
      <c r="S1047" s="292"/>
      <c r="T1047" s="292"/>
      <c r="U1047" s="292"/>
      <c r="V1047" s="12"/>
      <c r="Y1047" s="293"/>
      <c r="Z1047" s="293"/>
      <c r="AA1047" s="293"/>
      <c r="AB1047" s="294"/>
      <c r="AC1047" s="294"/>
      <c r="AD1047" s="294"/>
      <c r="AE1047" s="294"/>
      <c r="AF1047" s="294"/>
      <c r="AG1047" s="294"/>
      <c r="AH1047" s="294"/>
      <c r="AM1047" s="6"/>
      <c r="AN1047" s="6"/>
      <c r="AO1047" s="295"/>
      <c r="AP1047" s="6"/>
      <c r="AQ1047" s="6"/>
      <c r="AR1047" s="12"/>
      <c r="AT1047" s="296"/>
      <c r="AU1047" s="296"/>
      <c r="AV1047" s="296"/>
      <c r="AW1047" s="296"/>
      <c r="AX1047" s="296"/>
      <c r="AY1047" s="296"/>
      <c r="AZ1047" s="296"/>
      <c r="BA1047" s="296"/>
      <c r="BB1047" s="296"/>
      <c r="BC1047" s="296"/>
      <c r="BD1047" s="296"/>
      <c r="BE1047" s="296"/>
      <c r="BF1047" s="296"/>
      <c r="BG1047" s="14"/>
      <c r="BH1047" s="14"/>
    </row>
    <row r="1048" spans="1:77" s="49" customFormat="1" ht="16" x14ac:dyDescent="0.2">
      <c r="A1048" s="12"/>
      <c r="B1048" s="12"/>
      <c r="F1048" s="12"/>
      <c r="J1048" s="290"/>
      <c r="K1048" s="290"/>
      <c r="L1048" s="290"/>
      <c r="M1048" s="290"/>
      <c r="N1048" s="290"/>
      <c r="O1048" s="291"/>
      <c r="P1048" s="35"/>
      <c r="Q1048" s="35"/>
      <c r="R1048" s="292"/>
      <c r="S1048" s="292"/>
      <c r="T1048" s="292"/>
      <c r="U1048" s="292"/>
      <c r="V1048" s="12"/>
      <c r="Y1048" s="293"/>
      <c r="Z1048" s="293"/>
      <c r="AA1048" s="293"/>
      <c r="AB1048" s="294"/>
      <c r="AC1048" s="294"/>
      <c r="AD1048" s="294"/>
      <c r="AE1048" s="294"/>
      <c r="AF1048" s="294"/>
      <c r="AG1048" s="294"/>
      <c r="AH1048" s="294"/>
      <c r="AM1048" s="6"/>
      <c r="AN1048" s="6"/>
      <c r="AO1048" s="295"/>
      <c r="AP1048" s="6"/>
      <c r="AQ1048" s="6"/>
      <c r="AR1048" s="12"/>
      <c r="AT1048" s="296"/>
      <c r="AU1048" s="296"/>
      <c r="AV1048" s="296"/>
      <c r="AW1048" s="296"/>
      <c r="AX1048" s="296"/>
      <c r="AY1048" s="296"/>
      <c r="AZ1048" s="296"/>
      <c r="BA1048" s="296"/>
      <c r="BB1048" s="296"/>
      <c r="BC1048" s="296"/>
      <c r="BD1048" s="296"/>
      <c r="BE1048" s="296"/>
      <c r="BF1048" s="296"/>
      <c r="BG1048" s="14"/>
      <c r="BH1048" s="14"/>
      <c r="BL1048" s="12"/>
      <c r="BO1048" s="324"/>
      <c r="BP1048" s="324"/>
      <c r="BQ1048" s="324"/>
      <c r="BR1048" s="325"/>
      <c r="BS1048" s="325"/>
      <c r="BT1048" s="325"/>
      <c r="BU1048" s="325"/>
      <c r="BV1048" s="325"/>
      <c r="BW1048" s="325"/>
      <c r="BX1048" s="325"/>
      <c r="BY1048" s="325"/>
    </row>
    <row r="1049" spans="1:77" s="49" customFormat="1" ht="16" x14ac:dyDescent="0.2">
      <c r="A1049" s="12"/>
      <c r="B1049" s="12"/>
      <c r="F1049" s="12"/>
      <c r="J1049" s="290"/>
      <c r="K1049" s="290"/>
      <c r="L1049" s="290"/>
      <c r="M1049" s="290"/>
      <c r="N1049" s="290"/>
      <c r="O1049" s="291"/>
      <c r="P1049" s="35"/>
      <c r="Q1049" s="35"/>
      <c r="R1049" s="292"/>
      <c r="S1049" s="292"/>
      <c r="T1049" s="292"/>
      <c r="U1049" s="292"/>
      <c r="V1049" s="12"/>
      <c r="Y1049" s="293"/>
      <c r="Z1049" s="293"/>
      <c r="AA1049" s="293"/>
      <c r="AB1049" s="294"/>
      <c r="AC1049" s="294"/>
      <c r="AD1049" s="294"/>
      <c r="AE1049" s="294"/>
      <c r="AF1049" s="294"/>
      <c r="AG1049" s="294"/>
      <c r="AH1049" s="294"/>
      <c r="AM1049" s="6"/>
      <c r="AN1049" s="6"/>
      <c r="AO1049" s="295"/>
      <c r="AP1049" s="6"/>
      <c r="AQ1049" s="6"/>
      <c r="AR1049" s="12"/>
      <c r="AT1049" s="296"/>
      <c r="AU1049" s="296"/>
      <c r="AV1049" s="296"/>
      <c r="AW1049" s="296"/>
      <c r="AX1049" s="296"/>
      <c r="AY1049" s="296"/>
      <c r="AZ1049" s="296"/>
      <c r="BA1049" s="296"/>
      <c r="BB1049" s="296"/>
      <c r="BC1049" s="296"/>
      <c r="BD1049" s="296"/>
      <c r="BE1049" s="296"/>
      <c r="BF1049" s="296"/>
      <c r="BG1049" s="14"/>
      <c r="BH1049" s="14"/>
    </row>
    <row r="1050" spans="1:77" s="49" customFormat="1" ht="16" x14ac:dyDescent="0.2">
      <c r="A1050" s="12"/>
      <c r="B1050" s="12"/>
      <c r="F1050" s="12"/>
      <c r="J1050" s="290"/>
      <c r="K1050" s="290"/>
      <c r="L1050" s="290"/>
      <c r="M1050" s="290"/>
      <c r="N1050" s="290"/>
      <c r="O1050" s="291"/>
      <c r="P1050" s="35"/>
      <c r="Q1050" s="35"/>
      <c r="R1050" s="292"/>
      <c r="S1050" s="292"/>
      <c r="T1050" s="292"/>
      <c r="U1050" s="292"/>
      <c r="V1050" s="12"/>
      <c r="Y1050" s="293"/>
      <c r="Z1050" s="293"/>
      <c r="AA1050" s="293"/>
      <c r="AB1050" s="294"/>
      <c r="AC1050" s="294"/>
      <c r="AD1050" s="294"/>
      <c r="AE1050" s="294"/>
      <c r="AF1050" s="294"/>
      <c r="AG1050" s="294"/>
      <c r="AH1050" s="294"/>
      <c r="AM1050" s="6"/>
      <c r="AN1050" s="6"/>
      <c r="AO1050" s="295"/>
      <c r="AP1050" s="6"/>
      <c r="AQ1050" s="6"/>
      <c r="AR1050" s="12"/>
      <c r="AT1050" s="296"/>
      <c r="AU1050" s="296"/>
      <c r="AV1050" s="296"/>
      <c r="AW1050" s="296"/>
      <c r="AX1050" s="296"/>
      <c r="AY1050" s="296"/>
      <c r="AZ1050" s="296"/>
      <c r="BA1050" s="296"/>
      <c r="BB1050" s="296"/>
      <c r="BC1050" s="296"/>
      <c r="BD1050" s="296"/>
      <c r="BE1050" s="296"/>
      <c r="BF1050" s="296"/>
      <c r="BG1050" s="14"/>
      <c r="BH1050" s="14"/>
      <c r="BL1050" s="12"/>
      <c r="BO1050" s="324"/>
      <c r="BP1050" s="324"/>
      <c r="BQ1050" s="324"/>
      <c r="BR1050" s="325"/>
      <c r="BS1050" s="325"/>
      <c r="BT1050" s="325"/>
      <c r="BU1050" s="325"/>
      <c r="BV1050" s="325"/>
      <c r="BW1050" s="325"/>
      <c r="BX1050" s="325"/>
      <c r="BY1050" s="325"/>
    </row>
    <row r="1051" spans="1:77" s="49" customFormat="1" ht="16" x14ac:dyDescent="0.2">
      <c r="A1051" s="12"/>
      <c r="B1051" s="12"/>
      <c r="F1051" s="12"/>
      <c r="J1051" s="290"/>
      <c r="K1051" s="290"/>
      <c r="L1051" s="290"/>
      <c r="M1051" s="290"/>
      <c r="N1051" s="290"/>
      <c r="O1051" s="291"/>
      <c r="P1051" s="35"/>
      <c r="Q1051" s="35"/>
      <c r="R1051" s="292"/>
      <c r="S1051" s="292"/>
      <c r="T1051" s="292"/>
      <c r="U1051" s="292"/>
      <c r="V1051" s="12"/>
      <c r="Y1051" s="293"/>
      <c r="Z1051" s="293"/>
      <c r="AA1051" s="293"/>
      <c r="AB1051" s="294"/>
      <c r="AC1051" s="294"/>
      <c r="AD1051" s="294"/>
      <c r="AE1051" s="294"/>
      <c r="AF1051" s="294"/>
      <c r="AG1051" s="294"/>
      <c r="AH1051" s="294"/>
      <c r="AM1051" s="6"/>
      <c r="AN1051" s="6"/>
      <c r="AO1051" s="295"/>
      <c r="AP1051" s="6"/>
      <c r="AQ1051" s="6"/>
      <c r="AR1051" s="12"/>
      <c r="AT1051" s="296"/>
      <c r="AU1051" s="296"/>
      <c r="AV1051" s="296"/>
      <c r="AW1051" s="296"/>
      <c r="AX1051" s="296"/>
      <c r="AY1051" s="296"/>
      <c r="AZ1051" s="296"/>
      <c r="BA1051" s="296"/>
      <c r="BB1051" s="296"/>
      <c r="BC1051" s="296"/>
      <c r="BD1051" s="296"/>
      <c r="BE1051" s="296"/>
      <c r="BF1051" s="296"/>
      <c r="BG1051" s="14"/>
      <c r="BH1051" s="14"/>
    </row>
    <row r="1052" spans="1:77" s="49" customFormat="1" ht="16" x14ac:dyDescent="0.2">
      <c r="A1052" s="12"/>
      <c r="B1052" s="12"/>
      <c r="F1052" s="12"/>
      <c r="J1052" s="290"/>
      <c r="K1052" s="290"/>
      <c r="L1052" s="290"/>
      <c r="M1052" s="290"/>
      <c r="N1052" s="290"/>
      <c r="O1052" s="291"/>
      <c r="P1052" s="35"/>
      <c r="Q1052" s="35"/>
      <c r="R1052" s="292"/>
      <c r="S1052" s="292"/>
      <c r="T1052" s="292"/>
      <c r="U1052" s="292"/>
      <c r="V1052" s="12"/>
      <c r="Y1052" s="293"/>
      <c r="Z1052" s="293"/>
      <c r="AA1052" s="293"/>
      <c r="AB1052" s="294"/>
      <c r="AC1052" s="294"/>
      <c r="AD1052" s="294"/>
      <c r="AE1052" s="294"/>
      <c r="AF1052" s="294"/>
      <c r="AG1052" s="294"/>
      <c r="AH1052" s="294"/>
      <c r="AM1052" s="6"/>
      <c r="AN1052" s="6"/>
      <c r="AO1052" s="295"/>
      <c r="AP1052" s="6"/>
      <c r="AQ1052" s="6"/>
      <c r="AR1052" s="12"/>
      <c r="AT1052" s="296"/>
      <c r="AU1052" s="296"/>
      <c r="AV1052" s="296"/>
      <c r="AW1052" s="296"/>
      <c r="AX1052" s="296"/>
      <c r="AY1052" s="296"/>
      <c r="AZ1052" s="296"/>
      <c r="BA1052" s="296"/>
      <c r="BB1052" s="296"/>
      <c r="BC1052" s="296"/>
      <c r="BD1052" s="296"/>
      <c r="BE1052" s="296"/>
      <c r="BF1052" s="296"/>
      <c r="BG1052" s="14"/>
      <c r="BH1052" s="14"/>
      <c r="BL1052" s="12"/>
      <c r="BO1052" s="324"/>
      <c r="BP1052" s="324"/>
      <c r="BQ1052" s="324"/>
      <c r="BR1052" s="325"/>
      <c r="BS1052" s="325"/>
      <c r="BT1052" s="325"/>
      <c r="BU1052" s="325"/>
      <c r="BV1052" s="325"/>
      <c r="BW1052" s="325"/>
      <c r="BX1052" s="325"/>
      <c r="BY1052" s="325"/>
    </row>
    <row r="1053" spans="1:77" s="49" customFormat="1" ht="16" x14ac:dyDescent="0.2">
      <c r="A1053" s="12"/>
      <c r="B1053" s="12"/>
      <c r="F1053" s="12"/>
      <c r="J1053" s="290"/>
      <c r="K1053" s="290"/>
      <c r="L1053" s="290"/>
      <c r="M1053" s="290"/>
      <c r="N1053" s="290"/>
      <c r="O1053" s="291"/>
      <c r="P1053" s="35"/>
      <c r="Q1053" s="35"/>
      <c r="R1053" s="292"/>
      <c r="S1053" s="292"/>
      <c r="T1053" s="292"/>
      <c r="U1053" s="292"/>
      <c r="V1053" s="12"/>
      <c r="Y1053" s="293"/>
      <c r="Z1053" s="293"/>
      <c r="AA1053" s="293"/>
      <c r="AB1053" s="294"/>
      <c r="AC1053" s="294"/>
      <c r="AD1053" s="294"/>
      <c r="AE1053" s="294"/>
      <c r="AF1053" s="294"/>
      <c r="AG1053" s="294"/>
      <c r="AH1053" s="294"/>
      <c r="AM1053" s="6"/>
      <c r="AN1053" s="6"/>
      <c r="AO1053" s="295"/>
      <c r="AP1053" s="6"/>
      <c r="AQ1053" s="6"/>
      <c r="AR1053" s="12"/>
      <c r="AT1053" s="296"/>
      <c r="AU1053" s="296"/>
      <c r="AV1053" s="296"/>
      <c r="AW1053" s="296"/>
      <c r="AX1053" s="296"/>
      <c r="AY1053" s="296"/>
      <c r="AZ1053" s="296"/>
      <c r="BA1053" s="296"/>
      <c r="BB1053" s="296"/>
      <c r="BC1053" s="296"/>
      <c r="BD1053" s="296"/>
      <c r="BE1053" s="296"/>
      <c r="BF1053" s="296"/>
      <c r="BG1053" s="14"/>
      <c r="BH1053" s="14"/>
    </row>
    <row r="1054" spans="1:77" s="49" customFormat="1" ht="16" x14ac:dyDescent="0.2">
      <c r="A1054" s="12"/>
      <c r="B1054" s="12"/>
      <c r="F1054" s="12"/>
      <c r="J1054" s="290"/>
      <c r="K1054" s="290"/>
      <c r="L1054" s="290"/>
      <c r="M1054" s="290"/>
      <c r="N1054" s="290"/>
      <c r="O1054" s="291"/>
      <c r="P1054" s="35"/>
      <c r="Q1054" s="35"/>
      <c r="R1054" s="292"/>
      <c r="S1054" s="292"/>
      <c r="T1054" s="292"/>
      <c r="U1054" s="292"/>
      <c r="V1054" s="12"/>
      <c r="Y1054" s="293"/>
      <c r="Z1054" s="293"/>
      <c r="AA1054" s="293"/>
      <c r="AB1054" s="294"/>
      <c r="AC1054" s="294"/>
      <c r="AD1054" s="294"/>
      <c r="AE1054" s="294"/>
      <c r="AF1054" s="294"/>
      <c r="AG1054" s="294"/>
      <c r="AH1054" s="294"/>
      <c r="AM1054" s="6"/>
      <c r="AN1054" s="6"/>
      <c r="AO1054" s="295"/>
      <c r="AP1054" s="6"/>
      <c r="AQ1054" s="6"/>
      <c r="AR1054" s="12"/>
      <c r="AT1054" s="296"/>
      <c r="AU1054" s="296"/>
      <c r="AV1054" s="296"/>
      <c r="AW1054" s="296"/>
      <c r="AX1054" s="296"/>
      <c r="AY1054" s="296"/>
      <c r="AZ1054" s="296"/>
      <c r="BA1054" s="296"/>
      <c r="BB1054" s="296"/>
      <c r="BC1054" s="296"/>
      <c r="BD1054" s="296"/>
      <c r="BE1054" s="296"/>
      <c r="BF1054" s="296"/>
      <c r="BG1054" s="14"/>
      <c r="BH1054" s="14"/>
      <c r="BL1054" s="12"/>
      <c r="BO1054" s="324"/>
      <c r="BP1054" s="324"/>
      <c r="BQ1054" s="324"/>
      <c r="BR1054" s="325"/>
      <c r="BS1054" s="325"/>
      <c r="BT1054" s="325"/>
      <c r="BU1054" s="325"/>
      <c r="BV1054" s="325"/>
      <c r="BW1054" s="325"/>
      <c r="BX1054" s="325"/>
      <c r="BY1054" s="325"/>
    </row>
    <row r="1055" spans="1:77" s="49" customFormat="1" ht="16" x14ac:dyDescent="0.2">
      <c r="A1055" s="12"/>
      <c r="B1055" s="12"/>
      <c r="F1055" s="12"/>
      <c r="J1055" s="290"/>
      <c r="K1055" s="290"/>
      <c r="L1055" s="290"/>
      <c r="M1055" s="290"/>
      <c r="N1055" s="290"/>
      <c r="O1055" s="291"/>
      <c r="P1055" s="35"/>
      <c r="Q1055" s="35"/>
      <c r="R1055" s="292"/>
      <c r="S1055" s="292"/>
      <c r="T1055" s="292"/>
      <c r="U1055" s="292"/>
      <c r="V1055" s="12"/>
      <c r="Y1055" s="293"/>
      <c r="Z1055" s="293"/>
      <c r="AA1055" s="293"/>
      <c r="AB1055" s="294"/>
      <c r="AC1055" s="294"/>
      <c r="AD1055" s="294"/>
      <c r="AE1055" s="294"/>
      <c r="AF1055" s="294"/>
      <c r="AG1055" s="294"/>
      <c r="AH1055" s="294"/>
      <c r="AM1055" s="6"/>
      <c r="AN1055" s="6"/>
      <c r="AO1055" s="295"/>
      <c r="AP1055" s="6"/>
      <c r="AQ1055" s="6"/>
      <c r="AR1055" s="12"/>
      <c r="AT1055" s="296"/>
      <c r="AU1055" s="296"/>
      <c r="AV1055" s="296"/>
      <c r="AW1055" s="296"/>
      <c r="AX1055" s="296"/>
      <c r="AY1055" s="296"/>
      <c r="AZ1055" s="296"/>
      <c r="BA1055" s="296"/>
      <c r="BB1055" s="296"/>
      <c r="BC1055" s="296"/>
      <c r="BD1055" s="296"/>
      <c r="BE1055" s="296"/>
      <c r="BF1055" s="296"/>
      <c r="BG1055" s="14"/>
      <c r="BH1055" s="14"/>
    </row>
    <row r="1056" spans="1:77" s="49" customFormat="1" ht="16" x14ac:dyDescent="0.2">
      <c r="A1056" s="12"/>
      <c r="B1056" s="12"/>
      <c r="F1056" s="12"/>
      <c r="J1056" s="290"/>
      <c r="K1056" s="290"/>
      <c r="L1056" s="290"/>
      <c r="M1056" s="290"/>
      <c r="N1056" s="290"/>
      <c r="O1056" s="291"/>
      <c r="P1056" s="35"/>
      <c r="Q1056" s="35"/>
      <c r="R1056" s="292"/>
      <c r="S1056" s="292"/>
      <c r="T1056" s="292"/>
      <c r="U1056" s="292"/>
      <c r="V1056" s="12"/>
      <c r="Y1056" s="293"/>
      <c r="Z1056" s="293"/>
      <c r="AA1056" s="293"/>
      <c r="AB1056" s="294"/>
      <c r="AC1056" s="294"/>
      <c r="AD1056" s="294"/>
      <c r="AE1056" s="294"/>
      <c r="AF1056" s="294"/>
      <c r="AG1056" s="294"/>
      <c r="AH1056" s="294"/>
      <c r="AM1056" s="6"/>
      <c r="AN1056" s="6"/>
      <c r="AO1056" s="295"/>
      <c r="AP1056" s="6"/>
      <c r="AQ1056" s="6"/>
      <c r="AR1056" s="12"/>
      <c r="AT1056" s="296"/>
      <c r="AU1056" s="296"/>
      <c r="AV1056" s="296"/>
      <c r="AW1056" s="296"/>
      <c r="AX1056" s="296"/>
      <c r="AY1056" s="296"/>
      <c r="AZ1056" s="296"/>
      <c r="BA1056" s="296"/>
      <c r="BB1056" s="296"/>
      <c r="BC1056" s="296"/>
      <c r="BD1056" s="296"/>
      <c r="BE1056" s="296"/>
      <c r="BF1056" s="296"/>
      <c r="BG1056" s="14"/>
      <c r="BH1056" s="14"/>
      <c r="BL1056" s="12"/>
      <c r="BO1056" s="324"/>
      <c r="BP1056" s="324"/>
      <c r="BQ1056" s="324"/>
      <c r="BR1056" s="325"/>
      <c r="BS1056" s="325"/>
      <c r="BT1056" s="325"/>
      <c r="BU1056" s="325"/>
      <c r="BV1056" s="325"/>
      <c r="BW1056" s="325"/>
      <c r="BX1056" s="325"/>
      <c r="BY1056" s="325"/>
    </row>
    <row r="1057" spans="1:77" s="49" customFormat="1" ht="16" x14ac:dyDescent="0.2">
      <c r="A1057" s="12"/>
      <c r="B1057" s="12"/>
      <c r="F1057" s="12"/>
      <c r="J1057" s="290"/>
      <c r="K1057" s="290"/>
      <c r="L1057" s="290"/>
      <c r="M1057" s="290"/>
      <c r="N1057" s="290"/>
      <c r="O1057" s="291"/>
      <c r="P1057" s="35"/>
      <c r="Q1057" s="35"/>
      <c r="R1057" s="292"/>
      <c r="S1057" s="292"/>
      <c r="T1057" s="292"/>
      <c r="U1057" s="292"/>
      <c r="V1057" s="12"/>
      <c r="Y1057" s="293"/>
      <c r="Z1057" s="293"/>
      <c r="AA1057" s="293"/>
      <c r="AB1057" s="294"/>
      <c r="AC1057" s="294"/>
      <c r="AD1057" s="294"/>
      <c r="AE1057" s="294"/>
      <c r="AF1057" s="294"/>
      <c r="AG1057" s="294"/>
      <c r="AH1057" s="294"/>
      <c r="AM1057" s="6"/>
      <c r="AN1057" s="6"/>
      <c r="AO1057" s="295"/>
      <c r="AP1057" s="6"/>
      <c r="AQ1057" s="6"/>
      <c r="AR1057" s="12"/>
      <c r="AT1057" s="296"/>
      <c r="AU1057" s="296"/>
      <c r="AV1057" s="296"/>
      <c r="AW1057" s="296"/>
      <c r="AX1057" s="296"/>
      <c r="AY1057" s="296"/>
      <c r="AZ1057" s="296"/>
      <c r="BA1057" s="296"/>
      <c r="BB1057" s="296"/>
      <c r="BC1057" s="296"/>
      <c r="BD1057" s="296"/>
      <c r="BE1057" s="296"/>
      <c r="BF1057" s="296"/>
      <c r="BG1057" s="14"/>
      <c r="BH1057" s="14"/>
    </row>
    <row r="1058" spans="1:77" s="49" customFormat="1" ht="16" x14ac:dyDescent="0.2">
      <c r="A1058" s="12"/>
      <c r="B1058" s="12"/>
      <c r="F1058" s="12"/>
      <c r="J1058" s="290"/>
      <c r="K1058" s="290"/>
      <c r="L1058" s="290"/>
      <c r="M1058" s="290"/>
      <c r="N1058" s="290"/>
      <c r="O1058" s="291"/>
      <c r="P1058" s="35"/>
      <c r="Q1058" s="35"/>
      <c r="R1058" s="292"/>
      <c r="S1058" s="292"/>
      <c r="T1058" s="292"/>
      <c r="U1058" s="292"/>
      <c r="V1058" s="12"/>
      <c r="Y1058" s="293"/>
      <c r="Z1058" s="293"/>
      <c r="AA1058" s="293"/>
      <c r="AB1058" s="294"/>
      <c r="AC1058" s="294"/>
      <c r="AD1058" s="294"/>
      <c r="AE1058" s="294"/>
      <c r="AF1058" s="294"/>
      <c r="AG1058" s="294"/>
      <c r="AH1058" s="294"/>
      <c r="AM1058" s="6"/>
      <c r="AN1058" s="6"/>
      <c r="AO1058" s="295"/>
      <c r="AP1058" s="6"/>
      <c r="AQ1058" s="6"/>
      <c r="AR1058" s="12"/>
      <c r="AT1058" s="296"/>
      <c r="AU1058" s="296"/>
      <c r="AV1058" s="296"/>
      <c r="AW1058" s="296"/>
      <c r="AX1058" s="296"/>
      <c r="AY1058" s="296"/>
      <c r="AZ1058" s="296"/>
      <c r="BA1058" s="296"/>
      <c r="BB1058" s="296"/>
      <c r="BC1058" s="296"/>
      <c r="BD1058" s="296"/>
      <c r="BE1058" s="296"/>
      <c r="BF1058" s="296"/>
      <c r="BG1058" s="14"/>
      <c r="BH1058" s="14"/>
      <c r="BL1058" s="12"/>
      <c r="BO1058" s="324"/>
      <c r="BP1058" s="324"/>
      <c r="BQ1058" s="324"/>
      <c r="BR1058" s="325"/>
      <c r="BS1058" s="325"/>
      <c r="BT1058" s="325"/>
      <c r="BU1058" s="325"/>
      <c r="BV1058" s="325"/>
      <c r="BW1058" s="325"/>
      <c r="BX1058" s="325"/>
      <c r="BY1058" s="325"/>
    </row>
    <row r="1059" spans="1:77" s="49" customFormat="1" ht="16" x14ac:dyDescent="0.2">
      <c r="A1059" s="12"/>
      <c r="B1059" s="12"/>
      <c r="F1059" s="12"/>
      <c r="J1059" s="290"/>
      <c r="K1059" s="290"/>
      <c r="L1059" s="290"/>
      <c r="M1059" s="290"/>
      <c r="N1059" s="290"/>
      <c r="O1059" s="291"/>
      <c r="P1059" s="35"/>
      <c r="Q1059" s="35"/>
      <c r="R1059" s="292"/>
      <c r="S1059" s="292"/>
      <c r="T1059" s="292"/>
      <c r="U1059" s="292"/>
      <c r="V1059" s="12"/>
      <c r="Y1059" s="293"/>
      <c r="Z1059" s="293"/>
      <c r="AA1059" s="293"/>
      <c r="AB1059" s="294"/>
      <c r="AC1059" s="294"/>
      <c r="AD1059" s="294"/>
      <c r="AE1059" s="294"/>
      <c r="AF1059" s="294"/>
      <c r="AG1059" s="294"/>
      <c r="AH1059" s="294"/>
      <c r="AM1059" s="6"/>
      <c r="AN1059" s="6"/>
      <c r="AO1059" s="295"/>
      <c r="AP1059" s="6"/>
      <c r="AQ1059" s="6"/>
      <c r="AR1059" s="12"/>
      <c r="AT1059" s="296"/>
      <c r="AU1059" s="296"/>
      <c r="AV1059" s="296"/>
      <c r="AW1059" s="296"/>
      <c r="AX1059" s="296"/>
      <c r="AY1059" s="296"/>
      <c r="AZ1059" s="296"/>
      <c r="BA1059" s="296"/>
      <c r="BB1059" s="296"/>
      <c r="BC1059" s="296"/>
      <c r="BD1059" s="296"/>
      <c r="BE1059" s="296"/>
      <c r="BF1059" s="296"/>
      <c r="BG1059" s="14"/>
      <c r="BH1059" s="14"/>
    </row>
    <row r="1060" spans="1:77" s="49" customFormat="1" ht="16" x14ac:dyDescent="0.2">
      <c r="A1060" s="12"/>
      <c r="B1060" s="12"/>
      <c r="F1060" s="12"/>
      <c r="J1060" s="290"/>
      <c r="K1060" s="290"/>
      <c r="L1060" s="290"/>
      <c r="M1060" s="290"/>
      <c r="N1060" s="290"/>
      <c r="O1060" s="291"/>
      <c r="P1060" s="35"/>
      <c r="Q1060" s="35"/>
      <c r="R1060" s="292"/>
      <c r="S1060" s="292"/>
      <c r="T1060" s="292"/>
      <c r="U1060" s="292"/>
      <c r="V1060" s="12"/>
      <c r="Y1060" s="293"/>
      <c r="Z1060" s="293"/>
      <c r="AA1060" s="293"/>
      <c r="AB1060" s="294"/>
      <c r="AC1060" s="294"/>
      <c r="AD1060" s="294"/>
      <c r="AE1060" s="294"/>
      <c r="AF1060" s="294"/>
      <c r="AG1060" s="294"/>
      <c r="AH1060" s="294"/>
      <c r="AM1060" s="6"/>
      <c r="AN1060" s="6"/>
      <c r="AO1060" s="295"/>
      <c r="AP1060" s="6"/>
      <c r="AQ1060" s="6"/>
      <c r="AR1060" s="12"/>
      <c r="AT1060" s="296"/>
      <c r="AU1060" s="296"/>
      <c r="AV1060" s="296"/>
      <c r="AW1060" s="296"/>
      <c r="AX1060" s="296"/>
      <c r="AY1060" s="296"/>
      <c r="AZ1060" s="296"/>
      <c r="BA1060" s="296"/>
      <c r="BB1060" s="296"/>
      <c r="BC1060" s="296"/>
      <c r="BD1060" s="296"/>
      <c r="BE1060" s="296"/>
      <c r="BF1060" s="296"/>
      <c r="BG1060" s="14"/>
      <c r="BH1060" s="14"/>
      <c r="BL1060" s="12"/>
      <c r="BO1060" s="324"/>
      <c r="BP1060" s="324"/>
      <c r="BQ1060" s="324"/>
      <c r="BR1060" s="325"/>
      <c r="BS1060" s="325"/>
      <c r="BT1060" s="325"/>
      <c r="BU1060" s="325"/>
      <c r="BV1060" s="325"/>
      <c r="BW1060" s="325"/>
      <c r="BX1060" s="325"/>
      <c r="BY1060" s="325"/>
    </row>
    <row r="1061" spans="1:77" s="49" customFormat="1" ht="16" x14ac:dyDescent="0.2">
      <c r="A1061" s="12"/>
      <c r="B1061" s="12"/>
      <c r="F1061" s="12"/>
      <c r="J1061" s="290"/>
      <c r="K1061" s="290"/>
      <c r="L1061" s="290"/>
      <c r="M1061" s="290"/>
      <c r="N1061" s="290"/>
      <c r="O1061" s="291"/>
      <c r="P1061" s="35"/>
      <c r="Q1061" s="35"/>
      <c r="R1061" s="292"/>
      <c r="S1061" s="292"/>
      <c r="T1061" s="292"/>
      <c r="U1061" s="292"/>
      <c r="V1061" s="12"/>
      <c r="Y1061" s="293"/>
      <c r="Z1061" s="293"/>
      <c r="AA1061" s="293"/>
      <c r="AB1061" s="294"/>
      <c r="AC1061" s="294"/>
      <c r="AD1061" s="294"/>
      <c r="AE1061" s="294"/>
      <c r="AF1061" s="294"/>
      <c r="AG1061" s="294"/>
      <c r="AH1061" s="294"/>
      <c r="AM1061" s="6"/>
      <c r="AN1061" s="6"/>
      <c r="AO1061" s="295"/>
      <c r="AP1061" s="6"/>
      <c r="AQ1061" s="6"/>
      <c r="AR1061" s="12"/>
      <c r="AT1061" s="296"/>
      <c r="AU1061" s="296"/>
      <c r="AV1061" s="296"/>
      <c r="AW1061" s="296"/>
      <c r="AX1061" s="296"/>
      <c r="AY1061" s="296"/>
      <c r="AZ1061" s="296"/>
      <c r="BA1061" s="296"/>
      <c r="BB1061" s="296"/>
      <c r="BC1061" s="296"/>
      <c r="BD1061" s="296"/>
      <c r="BE1061" s="296"/>
      <c r="BF1061" s="296"/>
      <c r="BG1061" s="14"/>
      <c r="BH1061" s="14"/>
    </row>
    <row r="1062" spans="1:77" s="49" customFormat="1" ht="16" x14ac:dyDescent="0.2">
      <c r="A1062" s="12"/>
      <c r="B1062" s="12"/>
      <c r="F1062" s="12"/>
      <c r="J1062" s="290"/>
      <c r="K1062" s="290"/>
      <c r="L1062" s="290"/>
      <c r="M1062" s="290"/>
      <c r="N1062" s="290"/>
      <c r="O1062" s="291"/>
      <c r="P1062" s="35"/>
      <c r="Q1062" s="35"/>
      <c r="R1062" s="292"/>
      <c r="S1062" s="292"/>
      <c r="T1062" s="292"/>
      <c r="U1062" s="292"/>
      <c r="V1062" s="12"/>
      <c r="Y1062" s="293"/>
      <c r="Z1062" s="293"/>
      <c r="AA1062" s="293"/>
      <c r="AB1062" s="294"/>
      <c r="AC1062" s="294"/>
      <c r="AD1062" s="294"/>
      <c r="AE1062" s="294"/>
      <c r="AF1062" s="294"/>
      <c r="AG1062" s="294"/>
      <c r="AH1062" s="294"/>
      <c r="AM1062" s="6"/>
      <c r="AN1062" s="6"/>
      <c r="AO1062" s="295"/>
      <c r="AP1062" s="6"/>
      <c r="AQ1062" s="6"/>
      <c r="AR1062" s="12"/>
      <c r="AT1062" s="296"/>
      <c r="AU1062" s="296"/>
      <c r="AV1062" s="296"/>
      <c r="AW1062" s="296"/>
      <c r="AX1062" s="296"/>
      <c r="AY1062" s="296"/>
      <c r="AZ1062" s="296"/>
      <c r="BA1062" s="296"/>
      <c r="BB1062" s="296"/>
      <c r="BC1062" s="296"/>
      <c r="BD1062" s="296"/>
      <c r="BE1062" s="296"/>
      <c r="BF1062" s="296"/>
      <c r="BG1062" s="14"/>
      <c r="BH1062" s="14"/>
      <c r="BL1062" s="12"/>
      <c r="BO1062" s="324"/>
      <c r="BP1062" s="324"/>
      <c r="BQ1062" s="324"/>
      <c r="BR1062" s="325"/>
      <c r="BS1062" s="325"/>
      <c r="BT1062" s="325"/>
      <c r="BU1062" s="325"/>
      <c r="BV1062" s="325"/>
      <c r="BW1062" s="325"/>
      <c r="BX1062" s="325"/>
      <c r="BY1062" s="325"/>
    </row>
    <row r="1063" spans="1:77" s="49" customFormat="1" ht="16" x14ac:dyDescent="0.2">
      <c r="A1063" s="12"/>
      <c r="B1063" s="12"/>
      <c r="F1063" s="12"/>
      <c r="J1063" s="290"/>
      <c r="K1063" s="290"/>
      <c r="L1063" s="290"/>
      <c r="M1063" s="290"/>
      <c r="N1063" s="290"/>
      <c r="O1063" s="291"/>
      <c r="P1063" s="35"/>
      <c r="Q1063" s="35"/>
      <c r="R1063" s="292"/>
      <c r="S1063" s="292"/>
      <c r="T1063" s="292"/>
      <c r="U1063" s="292"/>
      <c r="V1063" s="12"/>
      <c r="Y1063" s="293"/>
      <c r="Z1063" s="293"/>
      <c r="AA1063" s="293"/>
      <c r="AB1063" s="294"/>
      <c r="AC1063" s="294"/>
      <c r="AD1063" s="294"/>
      <c r="AE1063" s="294"/>
      <c r="AF1063" s="294"/>
      <c r="AG1063" s="294"/>
      <c r="AH1063" s="294"/>
      <c r="AM1063" s="6"/>
      <c r="AN1063" s="6"/>
      <c r="AO1063" s="295"/>
      <c r="AP1063" s="6"/>
      <c r="AQ1063" s="6"/>
      <c r="AR1063" s="12"/>
      <c r="AT1063" s="296"/>
      <c r="AU1063" s="296"/>
      <c r="AV1063" s="296"/>
      <c r="AW1063" s="296"/>
      <c r="AX1063" s="296"/>
      <c r="AY1063" s="296"/>
      <c r="AZ1063" s="296"/>
      <c r="BA1063" s="296"/>
      <c r="BB1063" s="296"/>
      <c r="BC1063" s="296"/>
      <c r="BD1063" s="296"/>
      <c r="BE1063" s="296"/>
      <c r="BF1063" s="296"/>
      <c r="BG1063" s="14"/>
      <c r="BH1063" s="14"/>
    </row>
    <row r="1064" spans="1:77" s="49" customFormat="1" ht="16" x14ac:dyDescent="0.2">
      <c r="A1064" s="12"/>
      <c r="B1064" s="12"/>
      <c r="F1064" s="12"/>
      <c r="J1064" s="290"/>
      <c r="K1064" s="290"/>
      <c r="L1064" s="290"/>
      <c r="M1064" s="290"/>
      <c r="N1064" s="290"/>
      <c r="O1064" s="291"/>
      <c r="P1064" s="35"/>
      <c r="Q1064" s="35"/>
      <c r="R1064" s="292"/>
      <c r="S1064" s="292"/>
      <c r="T1064" s="292"/>
      <c r="U1064" s="292"/>
      <c r="V1064" s="12"/>
      <c r="Y1064" s="293"/>
      <c r="Z1064" s="293"/>
      <c r="AA1064" s="293"/>
      <c r="AB1064" s="294"/>
      <c r="AC1064" s="294"/>
      <c r="AD1064" s="294"/>
      <c r="AE1064" s="294"/>
      <c r="AF1064" s="294"/>
      <c r="AG1064" s="294"/>
      <c r="AH1064" s="294"/>
      <c r="AM1064" s="6"/>
      <c r="AN1064" s="6"/>
      <c r="AO1064" s="295"/>
      <c r="AP1064" s="6"/>
      <c r="AQ1064" s="6"/>
      <c r="AR1064" s="12"/>
      <c r="AT1064" s="296"/>
      <c r="AU1064" s="296"/>
      <c r="AV1064" s="296"/>
      <c r="AW1064" s="296"/>
      <c r="AX1064" s="296"/>
      <c r="AY1064" s="296"/>
      <c r="AZ1064" s="296"/>
      <c r="BA1064" s="296"/>
      <c r="BB1064" s="296"/>
      <c r="BC1064" s="296"/>
      <c r="BD1064" s="296"/>
      <c r="BE1064" s="296"/>
      <c r="BF1064" s="296"/>
      <c r="BG1064" s="14"/>
      <c r="BH1064" s="14"/>
      <c r="BL1064" s="12"/>
      <c r="BO1064" s="324"/>
      <c r="BP1064" s="324"/>
      <c r="BQ1064" s="324"/>
      <c r="BR1064" s="325"/>
      <c r="BS1064" s="325"/>
      <c r="BT1064" s="325"/>
      <c r="BU1064" s="325"/>
      <c r="BV1064" s="325"/>
      <c r="BW1064" s="325"/>
      <c r="BX1064" s="325"/>
      <c r="BY1064" s="325"/>
    </row>
    <row r="1065" spans="1:77" s="49" customFormat="1" ht="16" x14ac:dyDescent="0.2">
      <c r="A1065" s="12"/>
      <c r="B1065" s="12"/>
      <c r="F1065" s="12"/>
      <c r="J1065" s="290"/>
      <c r="K1065" s="290"/>
      <c r="L1065" s="290"/>
      <c r="M1065" s="290"/>
      <c r="N1065" s="290"/>
      <c r="O1065" s="291"/>
      <c r="P1065" s="35"/>
      <c r="Q1065" s="35"/>
      <c r="R1065" s="292"/>
      <c r="S1065" s="292"/>
      <c r="T1065" s="292"/>
      <c r="U1065" s="292"/>
      <c r="V1065" s="12"/>
      <c r="Y1065" s="293"/>
      <c r="Z1065" s="293"/>
      <c r="AA1065" s="293"/>
      <c r="AB1065" s="294"/>
      <c r="AC1065" s="294"/>
      <c r="AD1065" s="294"/>
      <c r="AE1065" s="294"/>
      <c r="AF1065" s="294"/>
      <c r="AG1065" s="294"/>
      <c r="AH1065" s="294"/>
      <c r="AM1065" s="6"/>
      <c r="AN1065" s="6"/>
      <c r="AO1065" s="295"/>
      <c r="AP1065" s="6"/>
      <c r="AQ1065" s="6"/>
      <c r="AR1065" s="12"/>
      <c r="AT1065" s="296"/>
      <c r="AU1065" s="296"/>
      <c r="AV1065" s="296"/>
      <c r="AW1065" s="296"/>
      <c r="AX1065" s="296"/>
      <c r="AY1065" s="296"/>
      <c r="AZ1065" s="296"/>
      <c r="BA1065" s="296"/>
      <c r="BB1065" s="296"/>
      <c r="BC1065" s="296"/>
      <c r="BD1065" s="296"/>
      <c r="BE1065" s="296"/>
      <c r="BF1065" s="296"/>
      <c r="BG1065" s="14"/>
      <c r="BH1065" s="14"/>
    </row>
    <row r="1066" spans="1:77" s="49" customFormat="1" ht="16" x14ac:dyDescent="0.2">
      <c r="A1066" s="12"/>
      <c r="B1066" s="12"/>
      <c r="F1066" s="12"/>
      <c r="J1066" s="290"/>
      <c r="K1066" s="290"/>
      <c r="L1066" s="290"/>
      <c r="M1066" s="290"/>
      <c r="N1066" s="290"/>
      <c r="O1066" s="291"/>
      <c r="P1066" s="35"/>
      <c r="Q1066" s="35"/>
      <c r="R1066" s="292"/>
      <c r="S1066" s="292"/>
      <c r="T1066" s="292"/>
      <c r="U1066" s="292"/>
      <c r="V1066" s="12"/>
      <c r="Y1066" s="293"/>
      <c r="Z1066" s="293"/>
      <c r="AA1066" s="293"/>
      <c r="AB1066" s="294"/>
      <c r="AC1066" s="294"/>
      <c r="AD1066" s="294"/>
      <c r="AE1066" s="294"/>
      <c r="AF1066" s="294"/>
      <c r="AG1066" s="294"/>
      <c r="AH1066" s="294"/>
      <c r="AM1066" s="6"/>
      <c r="AN1066" s="6"/>
      <c r="AO1066" s="295"/>
      <c r="AP1066" s="6"/>
      <c r="AQ1066" s="6"/>
      <c r="AR1066" s="12"/>
      <c r="AT1066" s="296"/>
      <c r="AU1066" s="296"/>
      <c r="AV1066" s="296"/>
      <c r="AW1066" s="296"/>
      <c r="AX1066" s="296"/>
      <c r="AY1066" s="296"/>
      <c r="AZ1066" s="296"/>
      <c r="BA1066" s="296"/>
      <c r="BB1066" s="296"/>
      <c r="BC1066" s="296"/>
      <c r="BD1066" s="296"/>
      <c r="BE1066" s="296"/>
      <c r="BF1066" s="296"/>
      <c r="BG1066" s="14"/>
      <c r="BH1066" s="14"/>
      <c r="BL1066" s="12"/>
      <c r="BO1066" s="324"/>
      <c r="BP1066" s="324"/>
      <c r="BQ1066" s="324"/>
      <c r="BR1066" s="325"/>
      <c r="BS1066" s="325"/>
      <c r="BT1066" s="325"/>
      <c r="BU1066" s="325"/>
      <c r="BV1066" s="325"/>
      <c r="BW1066" s="325"/>
      <c r="BX1066" s="325"/>
      <c r="BY1066" s="325"/>
    </row>
    <row r="1067" spans="1:77" s="49" customFormat="1" ht="16" x14ac:dyDescent="0.2">
      <c r="A1067" s="12"/>
      <c r="B1067" s="12"/>
      <c r="F1067" s="12"/>
      <c r="J1067" s="290"/>
      <c r="K1067" s="290"/>
      <c r="L1067" s="290"/>
      <c r="M1067" s="290"/>
      <c r="N1067" s="290"/>
      <c r="O1067" s="291"/>
      <c r="P1067" s="35"/>
      <c r="Q1067" s="35"/>
      <c r="R1067" s="292"/>
      <c r="S1067" s="292"/>
      <c r="T1067" s="292"/>
      <c r="U1067" s="292"/>
      <c r="V1067" s="12"/>
      <c r="Y1067" s="293"/>
      <c r="Z1067" s="293"/>
      <c r="AA1067" s="293"/>
      <c r="AB1067" s="294"/>
      <c r="AC1067" s="294"/>
      <c r="AD1067" s="294"/>
      <c r="AE1067" s="294"/>
      <c r="AF1067" s="294"/>
      <c r="AG1067" s="294"/>
      <c r="AH1067" s="294"/>
      <c r="AM1067" s="6"/>
      <c r="AN1067" s="6"/>
      <c r="AO1067" s="295"/>
      <c r="AP1067" s="6"/>
      <c r="AQ1067" s="6"/>
      <c r="AR1067" s="12"/>
      <c r="AT1067" s="296"/>
      <c r="AU1067" s="296"/>
      <c r="AV1067" s="296"/>
      <c r="AW1067" s="296"/>
      <c r="AX1067" s="296"/>
      <c r="AY1067" s="296"/>
      <c r="AZ1067" s="296"/>
      <c r="BA1067" s="296"/>
      <c r="BB1067" s="296"/>
      <c r="BC1067" s="296"/>
      <c r="BD1067" s="296"/>
      <c r="BE1067" s="296"/>
      <c r="BF1067" s="296"/>
      <c r="BG1067" s="14"/>
      <c r="BH1067" s="14"/>
    </row>
    <row r="1068" spans="1:77" s="49" customFormat="1" ht="16" x14ac:dyDescent="0.2">
      <c r="A1068" s="12"/>
      <c r="B1068" s="12"/>
      <c r="F1068" s="12"/>
      <c r="J1068" s="290"/>
      <c r="K1068" s="290"/>
      <c r="L1068" s="290"/>
      <c r="M1068" s="290"/>
      <c r="N1068" s="290"/>
      <c r="O1068" s="291"/>
      <c r="P1068" s="35"/>
      <c r="Q1068" s="35"/>
      <c r="R1068" s="292"/>
      <c r="S1068" s="292"/>
      <c r="T1068" s="292"/>
      <c r="U1068" s="292"/>
      <c r="V1068" s="12"/>
      <c r="Y1068" s="293"/>
      <c r="Z1068" s="293"/>
      <c r="AA1068" s="293"/>
      <c r="AB1068" s="294"/>
      <c r="AC1068" s="294"/>
      <c r="AD1068" s="294"/>
      <c r="AE1068" s="294"/>
      <c r="AF1068" s="294"/>
      <c r="AG1068" s="294"/>
      <c r="AH1068" s="294"/>
      <c r="AM1068" s="6"/>
      <c r="AN1068" s="6"/>
      <c r="AO1068" s="295"/>
      <c r="AP1068" s="6"/>
      <c r="AQ1068" s="6"/>
      <c r="AR1068" s="12"/>
      <c r="AT1068" s="296"/>
      <c r="AU1068" s="296"/>
      <c r="AV1068" s="296"/>
      <c r="AW1068" s="296"/>
      <c r="AX1068" s="296"/>
      <c r="AY1068" s="296"/>
      <c r="AZ1068" s="296"/>
      <c r="BA1068" s="296"/>
      <c r="BB1068" s="296"/>
      <c r="BC1068" s="296"/>
      <c r="BD1068" s="296"/>
      <c r="BE1068" s="296"/>
      <c r="BF1068" s="296"/>
      <c r="BG1068" s="14"/>
      <c r="BH1068" s="14"/>
      <c r="BL1068" s="12"/>
      <c r="BO1068" s="324"/>
      <c r="BP1068" s="324"/>
      <c r="BQ1068" s="324"/>
      <c r="BR1068" s="325"/>
      <c r="BS1068" s="325"/>
      <c r="BT1068" s="325"/>
      <c r="BU1068" s="325"/>
      <c r="BV1068" s="325"/>
      <c r="BW1068" s="325"/>
      <c r="BX1068" s="325"/>
      <c r="BY1068" s="325"/>
    </row>
    <row r="1069" spans="1:77" s="49" customFormat="1" ht="16" x14ac:dyDescent="0.2">
      <c r="A1069" s="12"/>
      <c r="B1069" s="12"/>
      <c r="F1069" s="12"/>
      <c r="J1069" s="290"/>
      <c r="K1069" s="290"/>
      <c r="L1069" s="290"/>
      <c r="M1069" s="290"/>
      <c r="N1069" s="290"/>
      <c r="O1069" s="291"/>
      <c r="P1069" s="35"/>
      <c r="Q1069" s="35"/>
      <c r="R1069" s="292"/>
      <c r="S1069" s="292"/>
      <c r="T1069" s="292"/>
      <c r="U1069" s="292"/>
      <c r="V1069" s="12"/>
      <c r="Y1069" s="293"/>
      <c r="Z1069" s="293"/>
      <c r="AA1069" s="293"/>
      <c r="AB1069" s="294"/>
      <c r="AC1069" s="294"/>
      <c r="AD1069" s="294"/>
      <c r="AE1069" s="294"/>
      <c r="AF1069" s="294"/>
      <c r="AG1069" s="294"/>
      <c r="AH1069" s="294"/>
      <c r="AM1069" s="6"/>
      <c r="AN1069" s="6"/>
      <c r="AO1069" s="295"/>
      <c r="AP1069" s="6"/>
      <c r="AQ1069" s="6"/>
      <c r="AR1069" s="12"/>
      <c r="AT1069" s="296"/>
      <c r="AU1069" s="296"/>
      <c r="AV1069" s="296"/>
      <c r="AW1069" s="296"/>
      <c r="AX1069" s="296"/>
      <c r="AY1069" s="296"/>
      <c r="AZ1069" s="296"/>
      <c r="BA1069" s="296"/>
      <c r="BB1069" s="296"/>
      <c r="BC1069" s="296"/>
      <c r="BD1069" s="296"/>
      <c r="BE1069" s="296"/>
      <c r="BF1069" s="296"/>
      <c r="BG1069" s="14"/>
      <c r="BH1069" s="14"/>
    </row>
  </sheetData>
  <mergeCells count="8">
    <mergeCell ref="BN6:BP6"/>
    <mergeCell ref="AT6:BD6"/>
    <mergeCell ref="F6:O6"/>
    <mergeCell ref="Y6:AL6"/>
    <mergeCell ref="F232:O232"/>
    <mergeCell ref="Y232:AL232"/>
    <mergeCell ref="AT232:BD232"/>
    <mergeCell ref="BN232:BP232"/>
  </mergeCells>
  <phoneticPr fontId="19" type="noConversion"/>
  <conditionalFormatting sqref="E7:E222 E233:E1069">
    <cfRule type="colorScale" priority="1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233:X1069 X7:X222">
    <cfRule type="colorScale" priority="2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O242 BO16">
    <cfRule type="cellIs" dxfId="8" priority="5" operator="lessThan">
      <formula>$B$235</formula>
    </cfRule>
    <cfRule type="cellIs" dxfId="7" priority="6" operator="lessThan">
      <formula>1.875</formula>
    </cfRule>
  </conditionalFormatting>
  <conditionalFormatting sqref="F233:H383">
    <cfRule type="cellIs" dxfId="6" priority="4" operator="lessThan">
      <formula>0.00005</formula>
    </cfRule>
  </conditionalFormatting>
  <conditionalFormatting sqref="F1070:H1048576 F232:H407 F6:H222 F409:H522">
    <cfRule type="cellIs" dxfId="5" priority="3" operator="lessThan">
      <formula>0.00004</formula>
    </cfRule>
  </conditionalFormatting>
  <conditionalFormatting sqref="I523:I106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08:H408">
    <cfRule type="cellIs" dxfId="4" priority="1" operator="lessThan">
      <formula>0.000001</formula>
    </cfRule>
  </conditionalFormatting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1:FC202"/>
  <sheetViews>
    <sheetView topLeftCell="O50" zoomScale="55" zoomScaleNormal="25" workbookViewId="0">
      <selection activeCell="AH103" sqref="AH103"/>
    </sheetView>
  </sheetViews>
  <sheetFormatPr baseColWidth="10" defaultColWidth="8.83203125" defaultRowHeight="15" x14ac:dyDescent="0.2"/>
  <cols>
    <col min="1" max="1" width="23.5" customWidth="1"/>
    <col min="2" max="2" width="12.5" customWidth="1"/>
    <col min="3" max="3" width="16" customWidth="1"/>
    <col min="6" max="6" width="18.5" style="33" customWidth="1"/>
    <col min="7" max="7" width="33.5" style="33" customWidth="1"/>
    <col min="8" max="15" width="18.5" style="33" customWidth="1"/>
    <col min="16" max="18" width="16.5" style="33" customWidth="1"/>
    <col min="19" max="19" width="17.5" style="33" customWidth="1"/>
    <col min="20" max="20" width="16.5" style="33" customWidth="1"/>
    <col min="21" max="22" width="13.5" style="49" customWidth="1"/>
    <col min="23" max="23" width="11.83203125" style="33" customWidth="1"/>
    <col min="24" max="27" width="16" style="33" bestFit="1" customWidth="1"/>
    <col min="28" max="30" width="11.83203125" style="33" customWidth="1"/>
    <col min="31" max="31" width="13.5" style="33" customWidth="1"/>
    <col min="32" max="36" width="11.83203125" style="33" customWidth="1"/>
    <col min="37" max="37" width="17" style="33" customWidth="1"/>
    <col min="38" max="42" width="14" style="33" customWidth="1"/>
    <col min="43" max="43" width="11.5" style="33" customWidth="1"/>
    <col min="44" max="46" width="16.1640625" style="33" bestFit="1" customWidth="1"/>
    <col min="47" max="50" width="15.1640625" style="33" bestFit="1" customWidth="1"/>
    <col min="51" max="51" width="16.1640625" style="33" bestFit="1" customWidth="1"/>
    <col min="52" max="54" width="14.83203125" style="33" bestFit="1" customWidth="1"/>
    <col min="55" max="55" width="16.5" style="33" customWidth="1"/>
    <col min="56" max="56" width="24.5" style="33" customWidth="1"/>
    <col min="57" max="57" width="17.1640625" customWidth="1"/>
    <col min="58" max="58" width="11.5" customWidth="1"/>
    <col min="59" max="59" width="11.83203125" customWidth="1"/>
    <col min="61" max="61" width="12.83203125" customWidth="1"/>
    <col min="62" max="62" width="13.5" customWidth="1"/>
  </cols>
  <sheetData>
    <row r="1" spans="1:62" ht="21" x14ac:dyDescent="0.25">
      <c r="A1" s="43" t="s">
        <v>57</v>
      </c>
      <c r="B1" s="43"/>
    </row>
    <row r="2" spans="1:62" x14ac:dyDescent="0.2">
      <c r="A2" s="42" t="s">
        <v>58</v>
      </c>
      <c r="B2" s="42"/>
    </row>
    <row r="3" spans="1:62" x14ac:dyDescent="0.2">
      <c r="A3" s="42" t="s">
        <v>59</v>
      </c>
      <c r="B3" s="42"/>
    </row>
    <row r="4" spans="1:62" ht="16" x14ac:dyDescent="0.2">
      <c r="A4" s="42" t="s">
        <v>60</v>
      </c>
      <c r="B4" s="42"/>
      <c r="S4" s="11"/>
      <c r="T4" s="11"/>
    </row>
    <row r="5" spans="1:62" ht="16" x14ac:dyDescent="0.2">
      <c r="S5" s="6"/>
      <c r="T5" s="6"/>
    </row>
    <row r="6" spans="1:62" ht="68" x14ac:dyDescent="0.2">
      <c r="A6" s="44" t="s">
        <v>61</v>
      </c>
      <c r="B6" s="44"/>
      <c r="C6" s="45" t="s">
        <v>2</v>
      </c>
      <c r="D6" s="45" t="s">
        <v>6</v>
      </c>
      <c r="E6" s="210" t="s">
        <v>97</v>
      </c>
      <c r="F6" s="502" t="s">
        <v>62</v>
      </c>
      <c r="G6" s="502"/>
      <c r="H6" s="502"/>
      <c r="I6" s="502"/>
      <c r="J6" s="502"/>
      <c r="K6" s="502"/>
      <c r="L6" s="502"/>
      <c r="M6" s="502"/>
      <c r="N6" s="502"/>
      <c r="O6" s="502"/>
      <c r="P6" s="189" t="s">
        <v>95</v>
      </c>
      <c r="Q6" s="189" t="s">
        <v>96</v>
      </c>
      <c r="R6" s="189" t="s">
        <v>51</v>
      </c>
      <c r="S6" s="190" t="s">
        <v>55</v>
      </c>
      <c r="T6" s="44" t="s">
        <v>61</v>
      </c>
      <c r="U6" s="45" t="s">
        <v>6</v>
      </c>
      <c r="V6" s="210" t="s">
        <v>97</v>
      </c>
      <c r="W6" s="503" t="s">
        <v>5</v>
      </c>
      <c r="X6" s="503"/>
      <c r="Y6" s="503"/>
      <c r="Z6" s="503"/>
      <c r="AA6" s="503"/>
      <c r="AB6" s="503"/>
      <c r="AC6" s="503"/>
      <c r="AD6" s="503"/>
      <c r="AE6" s="503"/>
      <c r="AF6" s="503"/>
      <c r="AG6" s="503"/>
      <c r="AH6" s="503"/>
      <c r="AI6" s="503"/>
      <c r="AJ6" s="503"/>
      <c r="AK6" s="50" t="s">
        <v>53</v>
      </c>
      <c r="AL6" s="222" t="s">
        <v>45</v>
      </c>
      <c r="AM6" s="134" t="s">
        <v>77</v>
      </c>
      <c r="AN6" s="134" t="s">
        <v>78</v>
      </c>
      <c r="AO6" s="134" t="s">
        <v>79</v>
      </c>
      <c r="AP6" s="44" t="s">
        <v>61</v>
      </c>
      <c r="AQ6" s="45" t="s">
        <v>6</v>
      </c>
      <c r="AR6" s="504" t="s">
        <v>80</v>
      </c>
      <c r="AS6" s="504"/>
      <c r="AT6" s="504"/>
      <c r="AU6" s="504"/>
      <c r="AV6" s="504"/>
      <c r="AW6" s="504"/>
      <c r="AX6" s="504"/>
      <c r="AY6" s="504"/>
      <c r="AZ6" s="504"/>
      <c r="BA6" s="504"/>
      <c r="BB6" s="504"/>
      <c r="BC6" s="59" t="s">
        <v>67</v>
      </c>
      <c r="BD6" s="221" t="s">
        <v>68</v>
      </c>
      <c r="BE6" s="11"/>
      <c r="BG6" s="37"/>
      <c r="BJ6" s="37"/>
    </row>
    <row r="7" spans="1:62" ht="16" x14ac:dyDescent="0.2">
      <c r="A7" s="58">
        <v>43929</v>
      </c>
      <c r="B7" s="217">
        <v>43929</v>
      </c>
      <c r="C7" s="46">
        <v>43929</v>
      </c>
      <c r="D7" s="185" t="s">
        <v>7</v>
      </c>
      <c r="E7" s="185" t="e">
        <f t="shared" ref="E7:E34" si="0">S7/R7</f>
        <v>#REF!</v>
      </c>
      <c r="F7" s="206" t="e">
        <f>#REF!</f>
        <v>#REF!</v>
      </c>
      <c r="G7" s="207" t="e">
        <f>#REF!</f>
        <v>#REF!</v>
      </c>
      <c r="H7" s="207" t="e">
        <f>#REF!</f>
        <v>#REF!</v>
      </c>
      <c r="I7" s="205" t="e">
        <f>#REF!</f>
        <v>#REF!</v>
      </c>
      <c r="J7" s="205" t="e">
        <f>#REF!</f>
        <v>#REF!</v>
      </c>
      <c r="K7" s="202"/>
      <c r="L7" s="202"/>
      <c r="M7" s="202"/>
      <c r="N7" s="202"/>
      <c r="O7" s="191"/>
      <c r="P7" s="80" t="e">
        <f>AVERAGE(I7:O7)</f>
        <v>#REF!</v>
      </c>
      <c r="Q7" s="80" t="e">
        <f>STDEV(I7:O7)</f>
        <v>#REF!</v>
      </c>
      <c r="R7" s="79" t="e">
        <f t="shared" ref="R7:R34" si="1">P7*1000</f>
        <v>#REF!</v>
      </c>
      <c r="S7" s="79" t="e">
        <f t="shared" ref="S7:S34" si="2">Q7*1000</f>
        <v>#REF!</v>
      </c>
      <c r="T7" s="58">
        <v>43929</v>
      </c>
      <c r="U7" s="46" t="s">
        <v>7</v>
      </c>
      <c r="V7" s="185" t="e">
        <f>AL7/AK7</f>
        <v>#REF!</v>
      </c>
      <c r="W7" s="213" t="e">
        <f>#REF!</f>
        <v>#REF!</v>
      </c>
      <c r="X7" s="195" t="e">
        <f>#REF!</f>
        <v>#REF!</v>
      </c>
      <c r="Y7" s="195" t="e">
        <f>#REF!</f>
        <v>#REF!</v>
      </c>
      <c r="Z7" s="196"/>
      <c r="AA7" s="196"/>
      <c r="AB7" s="196"/>
      <c r="AC7" s="196"/>
      <c r="AD7" s="196"/>
      <c r="AE7" s="196"/>
      <c r="AF7" s="196"/>
      <c r="AG7" s="47"/>
      <c r="AH7" s="47"/>
      <c r="AI7" s="47"/>
      <c r="AJ7" s="47"/>
      <c r="AK7" s="47" t="e">
        <f>AVERAGE(X7:AJ7)</f>
        <v>#REF!</v>
      </c>
      <c r="AL7" s="47" t="e">
        <f>STDEV(X7:AJ7)</f>
        <v>#REF!</v>
      </c>
      <c r="AM7" s="135">
        <v>662</v>
      </c>
      <c r="AN7" s="135">
        <v>2.9108969999999998</v>
      </c>
      <c r="AO7" s="135">
        <f>AN7*AM7*1000</f>
        <v>1927013.814</v>
      </c>
      <c r="AP7" s="58">
        <v>43929</v>
      </c>
      <c r="AQ7" s="46" t="s">
        <v>7</v>
      </c>
      <c r="AR7" s="60"/>
      <c r="AS7" s="60" t="e">
        <f>$AO$7*X7</f>
        <v>#REF!</v>
      </c>
      <c r="AT7" s="60" t="e">
        <f>$AO$7*Y7</f>
        <v>#REF!</v>
      </c>
      <c r="AU7" s="60"/>
      <c r="AV7" s="60"/>
      <c r="AW7" s="60"/>
      <c r="AX7" s="60"/>
      <c r="AY7" s="60"/>
      <c r="AZ7" s="60"/>
      <c r="BA7" s="60"/>
      <c r="BB7" s="60"/>
      <c r="BC7" s="141" t="e">
        <f>AVERAGE(AR7:BB7)</f>
        <v>#REF!</v>
      </c>
      <c r="BD7" s="141" t="e">
        <f>STDEV(AR7:BB7)</f>
        <v>#REF!</v>
      </c>
      <c r="BE7" s="14" t="e">
        <f>BC7/10^6</f>
        <v>#REF!</v>
      </c>
      <c r="BF7" s="14" t="e">
        <f>BD7/10^6</f>
        <v>#REF!</v>
      </c>
      <c r="BG7" s="6"/>
      <c r="BJ7" s="6"/>
    </row>
    <row r="8" spans="1:62" ht="16" x14ac:dyDescent="0.2">
      <c r="A8" s="58">
        <v>43945</v>
      </c>
      <c r="B8" s="217">
        <v>43945</v>
      </c>
      <c r="C8" s="46">
        <v>43945</v>
      </c>
      <c r="D8" s="185" t="s">
        <v>7</v>
      </c>
      <c r="E8" s="185" t="e">
        <f t="shared" si="0"/>
        <v>#REF!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</f>
        <v>#REF!</v>
      </c>
      <c r="Q8" s="80" t="e">
        <f>STDEV(F8:H8)</f>
        <v>#REF!</v>
      </c>
      <c r="R8" s="79" t="e">
        <f t="shared" si="1"/>
        <v>#REF!</v>
      </c>
      <c r="S8" s="79" t="e">
        <f t="shared" si="2"/>
        <v>#REF!</v>
      </c>
      <c r="T8" s="58">
        <v>43945</v>
      </c>
      <c r="U8" s="46" t="s">
        <v>7</v>
      </c>
      <c r="V8" s="185" t="e">
        <f t="shared" ref="V8:V34" si="3">AL8/AK8</f>
        <v>#REF!</v>
      </c>
      <c r="W8" s="195" t="e">
        <f>#REF!</f>
        <v>#REF!</v>
      </c>
      <c r="X8" s="195" t="e">
        <f>#REF!</f>
        <v>#REF!</v>
      </c>
      <c r="Y8" s="195" t="e">
        <f>#REF!</f>
        <v>#REF!</v>
      </c>
      <c r="Z8" s="194" t="e">
        <f>#REF!</f>
        <v>#REF!</v>
      </c>
      <c r="AA8" s="194" t="e">
        <f>#REF!</f>
        <v>#REF!</v>
      </c>
      <c r="AB8" s="194" t="e">
        <f>#REF!</f>
        <v>#REF!</v>
      </c>
      <c r="AC8" s="214" t="e">
        <f>#REF!</f>
        <v>#REF!</v>
      </c>
      <c r="AD8" s="214" t="e">
        <f>#REF!</f>
        <v>#REF!</v>
      </c>
      <c r="AE8" s="195"/>
      <c r="AF8" s="197"/>
      <c r="AG8" s="48"/>
      <c r="AH8" s="48"/>
      <c r="AI8" s="48"/>
      <c r="AJ8" s="48"/>
      <c r="AK8" s="47" t="e">
        <f>AVERAGE(W8:AB8)</f>
        <v>#REF!</v>
      </c>
      <c r="AL8" s="47" t="e">
        <f>STDEV(W8:AB8)</f>
        <v>#REF!</v>
      </c>
      <c r="AM8" s="135">
        <v>1672</v>
      </c>
      <c r="AN8" s="135">
        <v>2.6967450000000004</v>
      </c>
      <c r="AO8" s="135">
        <f t="shared" ref="AO8:AO34" si="4">AN8*AM8*1000</f>
        <v>4508957.6400000006</v>
      </c>
      <c r="AP8" s="58">
        <v>43945</v>
      </c>
      <c r="AQ8" s="46" t="s">
        <v>7</v>
      </c>
      <c r="AR8" s="141" t="e">
        <f>$AO$7*W8</f>
        <v>#REF!</v>
      </c>
      <c r="AS8" s="141" t="e">
        <f>$AO$7*X8</f>
        <v>#REF!</v>
      </c>
      <c r="AT8" s="141" t="e">
        <f>$AO$7*Y8</f>
        <v>#REF!</v>
      </c>
      <c r="AU8" s="141" t="e">
        <f t="shared" ref="AU8:AW9" si="5">$AO$7*Z8</f>
        <v>#REF!</v>
      </c>
      <c r="AV8" s="141" t="e">
        <f t="shared" si="5"/>
        <v>#REF!</v>
      </c>
      <c r="AW8" s="141" t="e">
        <f t="shared" si="5"/>
        <v>#REF!</v>
      </c>
      <c r="AX8" s="141"/>
      <c r="AY8" s="142"/>
      <c r="AZ8" s="141"/>
      <c r="BA8" s="141"/>
      <c r="BB8" s="141"/>
      <c r="BC8" s="141" t="e">
        <f>AVERAGE(AR8:AX8,AZ8)</f>
        <v>#REF!</v>
      </c>
      <c r="BD8" s="141" t="e">
        <f>STDEV(AR8:AX8,AZ8)</f>
        <v>#REF!</v>
      </c>
      <c r="BE8" s="14" t="e">
        <f t="shared" ref="BE8:BF34" si="6">BC8/10^6</f>
        <v>#REF!</v>
      </c>
      <c r="BF8" s="14" t="e">
        <f t="shared" si="6"/>
        <v>#REF!</v>
      </c>
      <c r="BI8">
        <v>43924</v>
      </c>
    </row>
    <row r="9" spans="1:62" ht="16" x14ac:dyDescent="0.2">
      <c r="A9" s="58">
        <v>43956</v>
      </c>
      <c r="B9" s="217">
        <v>43956</v>
      </c>
      <c r="C9" s="46">
        <v>43956</v>
      </c>
      <c r="D9" s="185" t="s">
        <v>7</v>
      </c>
      <c r="E9" s="185" t="e">
        <f t="shared" si="0"/>
        <v>#REF!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</f>
        <v>#REF!</v>
      </c>
      <c r="Q9" s="80" t="e">
        <f>STDEV(F9:G9,K9)</f>
        <v>#REF!</v>
      </c>
      <c r="R9" s="79" t="e">
        <f t="shared" si="1"/>
        <v>#REF!</v>
      </c>
      <c r="S9" s="79" t="e">
        <f t="shared" si="2"/>
        <v>#REF!</v>
      </c>
      <c r="T9" s="58">
        <v>43956</v>
      </c>
      <c r="U9" s="46" t="s">
        <v>7</v>
      </c>
      <c r="V9" s="185" t="e">
        <f t="shared" si="3"/>
        <v>#REF!</v>
      </c>
      <c r="W9" s="214" t="e">
        <f>#REF!</f>
        <v>#REF!</v>
      </c>
      <c r="X9" s="214" t="e">
        <f>#REF!</f>
        <v>#REF!</v>
      </c>
      <c r="Y9" s="194" t="e">
        <f>#REF!</f>
        <v>#REF!</v>
      </c>
      <c r="Z9" s="194" t="e">
        <f>#REF!</f>
        <v>#REF!</v>
      </c>
      <c r="AA9" s="194" t="e">
        <f>#REF!</f>
        <v>#REF!</v>
      </c>
      <c r="AB9" s="195" t="e">
        <f>#REF!</f>
        <v>#REF!</v>
      </c>
      <c r="AC9" s="195" t="e">
        <f>#REF!</f>
        <v>#REF!</v>
      </c>
      <c r="AD9" s="197"/>
      <c r="AE9" s="197"/>
      <c r="AF9" s="197"/>
      <c r="AG9" s="48"/>
      <c r="AH9" s="48"/>
      <c r="AI9" s="48"/>
      <c r="AJ9" s="48"/>
      <c r="AK9" s="47" t="e">
        <f>AVERAGE(Y9:AJ9)</f>
        <v>#REF!</v>
      </c>
      <c r="AL9" s="47" t="e">
        <f>STDEV(Y9:AJ9)</f>
        <v>#REF!</v>
      </c>
      <c r="AM9" s="135">
        <v>1806</v>
      </c>
      <c r="AN9" s="135">
        <v>3.5527679999999999</v>
      </c>
      <c r="AO9" s="135">
        <f t="shared" si="4"/>
        <v>6416299.0080000004</v>
      </c>
      <c r="AP9" s="58">
        <v>43956</v>
      </c>
      <c r="AQ9" s="46" t="s">
        <v>7</v>
      </c>
      <c r="AR9" s="141"/>
      <c r="AS9" s="141"/>
      <c r="AT9" s="141" t="e">
        <f>$AO$7*Y9</f>
        <v>#REF!</v>
      </c>
      <c r="AU9" s="141" t="e">
        <f t="shared" si="5"/>
        <v>#REF!</v>
      </c>
      <c r="AV9" s="141" t="e">
        <f t="shared" si="5"/>
        <v>#REF!</v>
      </c>
      <c r="AW9" s="141" t="e">
        <f t="shared" si="5"/>
        <v>#REF!</v>
      </c>
      <c r="AX9" s="141" t="e">
        <f>$AO$7*AC9</f>
        <v>#REF!</v>
      </c>
      <c r="AY9" s="141"/>
      <c r="AZ9" s="141"/>
      <c r="BA9" s="141"/>
      <c r="BB9" s="141"/>
      <c r="BC9" s="141" t="e">
        <f t="shared" ref="BC9:BC34" si="7">AVERAGE(AR9:BB9)</f>
        <v>#REF!</v>
      </c>
      <c r="BD9" s="141" t="e">
        <f t="shared" ref="BD9:BD34" si="8">STDEV(AR9:BB9)</f>
        <v>#REF!</v>
      </c>
      <c r="BE9" s="14" t="e">
        <f t="shared" si="6"/>
        <v>#REF!</v>
      </c>
      <c r="BF9" s="14" t="e">
        <f t="shared" si="6"/>
        <v>#REF!</v>
      </c>
      <c r="BI9">
        <v>43929</v>
      </c>
    </row>
    <row r="10" spans="1:62" ht="16" x14ac:dyDescent="0.2">
      <c r="A10" s="58">
        <v>43970</v>
      </c>
      <c r="B10" s="217">
        <v>43970</v>
      </c>
      <c r="C10" s="46">
        <v>43970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</f>
        <v>#REF!</v>
      </c>
      <c r="Q10" s="80" t="e">
        <f>STDEV(H10,K10:M10)</f>
        <v>#REF!</v>
      </c>
      <c r="R10" s="79" t="e">
        <f t="shared" si="1"/>
        <v>#REF!</v>
      </c>
      <c r="S10" s="79" t="e">
        <f t="shared" si="2"/>
        <v>#REF!</v>
      </c>
      <c r="T10" s="58">
        <v>43970</v>
      </c>
      <c r="U10" s="46" t="s">
        <v>7</v>
      </c>
      <c r="V10" s="185" t="e">
        <f t="shared" si="3"/>
        <v>#REF!</v>
      </c>
      <c r="W10" s="214" t="e">
        <f>#REF!</f>
        <v>#REF!</v>
      </c>
      <c r="X10" s="214" t="e">
        <f>#REF!</f>
        <v>#REF!</v>
      </c>
      <c r="Y10" s="194" t="e">
        <f>#REF!</f>
        <v>#REF!</v>
      </c>
      <c r="Z10" s="194" t="e">
        <f>#REF!</f>
        <v>#REF!</v>
      </c>
      <c r="AA10" s="213" t="e">
        <f>#REF!</f>
        <v>#REF!</v>
      </c>
      <c r="AB10" s="195" t="e">
        <f>#REF!</f>
        <v>#REF!</v>
      </c>
      <c r="AC10" s="195" t="e">
        <f>#REF!</f>
        <v>#REF!</v>
      </c>
      <c r="AD10" s="195" t="e">
        <f>#REF!</f>
        <v>#REF!</v>
      </c>
      <c r="AE10" s="197"/>
      <c r="AF10" s="197"/>
      <c r="AG10" s="48"/>
      <c r="AH10" s="48"/>
      <c r="AI10" s="48"/>
      <c r="AJ10" s="48"/>
      <c r="AK10" s="47" t="e">
        <f>AVERAGE(Y10:Z10,AB10:AD10)</f>
        <v>#REF!</v>
      </c>
      <c r="AL10" s="47" t="e">
        <f>STDEV(Y10:Z10,AB10:AD10)</f>
        <v>#REF!</v>
      </c>
      <c r="AM10" s="135">
        <v>1759</v>
      </c>
      <c r="AN10" s="135">
        <v>3.3738040000000002</v>
      </c>
      <c r="AO10" s="135">
        <f t="shared" si="4"/>
        <v>5934521.2360000005</v>
      </c>
      <c r="AP10" s="58">
        <v>43970</v>
      </c>
      <c r="AQ10" s="46" t="s">
        <v>7</v>
      </c>
      <c r="AR10" s="141"/>
      <c r="AS10" s="141"/>
      <c r="AT10" s="141" t="e">
        <f>$AO$7*Y10</f>
        <v>#REF!</v>
      </c>
      <c r="AU10" s="141" t="e">
        <f>$AO$7*Z10</f>
        <v>#REF!</v>
      </c>
      <c r="AV10" s="141"/>
      <c r="AW10" s="141" t="e">
        <f>$AO$7*AB10</f>
        <v>#REF!</v>
      </c>
      <c r="AX10" s="141" t="e">
        <f>$AO$7*AC10</f>
        <v>#REF!</v>
      </c>
      <c r="AY10" s="141" t="e">
        <f>$AO$7*AD10</f>
        <v>#REF!</v>
      </c>
      <c r="AZ10" s="141"/>
      <c r="BA10" s="141"/>
      <c r="BB10" s="141"/>
      <c r="BC10" s="141" t="e">
        <f t="shared" si="7"/>
        <v>#REF!</v>
      </c>
      <c r="BD10" s="141" t="e">
        <f t="shared" si="8"/>
        <v>#REF!</v>
      </c>
      <c r="BE10" s="14" t="e">
        <f t="shared" si="6"/>
        <v>#REF!</v>
      </c>
      <c r="BF10" s="14" t="e">
        <f t="shared" si="6"/>
        <v>#REF!</v>
      </c>
      <c r="BI10">
        <v>44017</v>
      </c>
    </row>
    <row r="11" spans="1:62" ht="16" x14ac:dyDescent="0.2">
      <c r="A11" s="58">
        <v>43984</v>
      </c>
      <c r="B11" s="217">
        <v>43984</v>
      </c>
      <c r="C11" s="46">
        <v>43984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</f>
        <v>#REF!</v>
      </c>
      <c r="Q11" s="80" t="e">
        <f>STDEV(F11:O11)</f>
        <v>#REF!</v>
      </c>
      <c r="R11" s="79" t="e">
        <f t="shared" si="1"/>
        <v>#REF!</v>
      </c>
      <c r="S11" s="79" t="e">
        <f t="shared" si="2"/>
        <v>#REF!</v>
      </c>
      <c r="T11" s="58">
        <v>43984</v>
      </c>
      <c r="U11" s="46" t="s">
        <v>7</v>
      </c>
      <c r="V11" s="185" t="e">
        <f t="shared" si="3"/>
        <v>#REF!</v>
      </c>
      <c r="W11" s="195" t="e">
        <f>#REF!</f>
        <v>#REF!</v>
      </c>
      <c r="X11" s="214" t="e">
        <f>#REF!</f>
        <v>#REF!</v>
      </c>
      <c r="Y11" s="213" t="e">
        <f>#REF!</f>
        <v>#REF!</v>
      </c>
      <c r="Z11" s="194" t="e">
        <f>#REF!</f>
        <v>#REF!</v>
      </c>
      <c r="AA11" s="194" t="e">
        <f>#REF!</f>
        <v>#REF!</v>
      </c>
      <c r="AB11" s="195" t="e">
        <f>#REF!</f>
        <v>#REF!</v>
      </c>
      <c r="AC11" s="195" t="e">
        <f>#REF!</f>
        <v>#REF!</v>
      </c>
      <c r="AD11" s="195" t="e">
        <f>#REF!</f>
        <v>#REF!</v>
      </c>
      <c r="AE11" s="197" t="e">
        <f>#REF!</f>
        <v>#REF!</v>
      </c>
      <c r="AF11" s="197"/>
      <c r="AG11" s="48"/>
      <c r="AH11" s="48"/>
      <c r="AI11" s="48"/>
      <c r="AJ11" s="48"/>
      <c r="AK11" s="47" t="e">
        <f>AVERAGE(W11,Z11:AE11)</f>
        <v>#REF!</v>
      </c>
      <c r="AL11" s="47" t="e">
        <f>STDEV(W11,Z11:AE11)</f>
        <v>#REF!</v>
      </c>
      <c r="AM11" s="135">
        <v>1522.2273</v>
      </c>
      <c r="AN11" s="135">
        <v>3.5706480000000003</v>
      </c>
      <c r="AO11" s="135">
        <f t="shared" si="4"/>
        <v>5435337.8642904004</v>
      </c>
      <c r="AP11" s="58">
        <v>43984</v>
      </c>
      <c r="AQ11" s="46" t="s">
        <v>7</v>
      </c>
      <c r="AR11" s="141" t="e">
        <f t="shared" ref="AR11:AR22" si="9">$AO$7*W11</f>
        <v>#REF!</v>
      </c>
      <c r="AS11" s="141"/>
      <c r="AT11" s="141"/>
      <c r="AU11" s="141" t="e">
        <f>$AO$7*Z11</f>
        <v>#REF!</v>
      </c>
      <c r="AV11" s="141" t="e">
        <f>$AO$7*AA11</f>
        <v>#REF!</v>
      </c>
      <c r="AW11" s="141" t="e">
        <f>$AO$7*AB11</f>
        <v>#REF!</v>
      </c>
      <c r="AX11" s="141" t="e">
        <f>$AO$7*AC11</f>
        <v>#REF!</v>
      </c>
      <c r="AY11" s="141" t="e">
        <f>$AO$7*AD11</f>
        <v>#REF!</v>
      </c>
      <c r="AZ11" s="141" t="e">
        <f>$AO$7*AE11</f>
        <v>#REF!</v>
      </c>
      <c r="BA11" s="141"/>
      <c r="BB11" s="141"/>
      <c r="BC11" s="141" t="e">
        <f t="shared" si="7"/>
        <v>#REF!</v>
      </c>
      <c r="BD11" s="141" t="e">
        <f t="shared" si="8"/>
        <v>#REF!</v>
      </c>
      <c r="BE11" s="14" t="e">
        <f t="shared" si="6"/>
        <v>#REF!</v>
      </c>
      <c r="BF11" s="14" t="e">
        <f t="shared" si="6"/>
        <v>#REF!</v>
      </c>
    </row>
    <row r="12" spans="1:62" ht="16" x14ac:dyDescent="0.2">
      <c r="A12" s="58">
        <v>43992</v>
      </c>
      <c r="B12" s="217">
        <v>43992</v>
      </c>
      <c r="C12" s="46">
        <v>43992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</f>
        <v>#REF!</v>
      </c>
      <c r="Q12" s="80" t="e">
        <f>STDEV(F12:H12)</f>
        <v>#REF!</v>
      </c>
      <c r="R12" s="79" t="e">
        <f t="shared" si="1"/>
        <v>#REF!</v>
      </c>
      <c r="S12" s="79" t="e">
        <f t="shared" si="2"/>
        <v>#REF!</v>
      </c>
      <c r="T12" s="58">
        <v>43992</v>
      </c>
      <c r="U12" s="46" t="s">
        <v>7</v>
      </c>
      <c r="V12" s="185" t="e">
        <f t="shared" si="3"/>
        <v>#REF!</v>
      </c>
      <c r="W12" s="194" t="e">
        <f>#REF!</f>
        <v>#REF!</v>
      </c>
      <c r="X12" s="194" t="e">
        <f>#REF!</f>
        <v>#REF!</v>
      </c>
      <c r="Y12" s="194" t="e">
        <f>#REF!</f>
        <v>#REF!</v>
      </c>
      <c r="Z12" s="194" t="e">
        <f>#REF!</f>
        <v>#REF!</v>
      </c>
      <c r="AA12" s="213" t="e">
        <f>#REF!</f>
        <v>#REF!</v>
      </c>
      <c r="AB12" s="213" t="e">
        <f>#REF!</f>
        <v>#REF!</v>
      </c>
      <c r="AC12" s="197"/>
      <c r="AD12" s="197"/>
      <c r="AE12" s="197"/>
      <c r="AF12" s="197"/>
      <c r="AG12" s="48"/>
      <c r="AH12" s="48"/>
      <c r="AI12" s="48"/>
      <c r="AJ12" s="48"/>
      <c r="AK12" s="47" t="e">
        <f>AVERAGE(W12:Z12)</f>
        <v>#REF!</v>
      </c>
      <c r="AL12" s="47" t="e">
        <f>STDEV(W12:Z12)</f>
        <v>#REF!</v>
      </c>
      <c r="AM12" s="135">
        <v>1485.6522</v>
      </c>
      <c r="AN12" s="135">
        <v>2.78775</v>
      </c>
      <c r="AO12" s="135">
        <f t="shared" si="4"/>
        <v>4141626.9205500004</v>
      </c>
      <c r="AP12" s="58">
        <v>43992</v>
      </c>
      <c r="AQ12" s="46" t="s">
        <v>7</v>
      </c>
      <c r="AR12" s="141" t="e">
        <f t="shared" si="9"/>
        <v>#REF!</v>
      </c>
      <c r="AS12" s="141" t="e">
        <f>$AO$7*X12</f>
        <v>#REF!</v>
      </c>
      <c r="AT12" s="141" t="e">
        <f>$AO$7*Y12</f>
        <v>#REF!</v>
      </c>
      <c r="AU12" s="141" t="e">
        <f>$AO$7*Z12</f>
        <v>#REF!</v>
      </c>
      <c r="AV12" s="141"/>
      <c r="AW12" s="141"/>
      <c r="AX12" s="141"/>
      <c r="AY12" s="141"/>
      <c r="AZ12" s="141"/>
      <c r="BA12" s="141"/>
      <c r="BB12" s="141"/>
      <c r="BC12" s="141" t="e">
        <f t="shared" si="7"/>
        <v>#REF!</v>
      </c>
      <c r="BD12" s="141" t="e">
        <f t="shared" si="8"/>
        <v>#REF!</v>
      </c>
      <c r="BE12" s="14" t="e">
        <f t="shared" si="6"/>
        <v>#REF!</v>
      </c>
      <c r="BF12" s="14" t="e">
        <f t="shared" si="6"/>
        <v>#REF!</v>
      </c>
    </row>
    <row r="13" spans="1:62" ht="16" x14ac:dyDescent="0.2">
      <c r="A13" s="58">
        <v>43998</v>
      </c>
      <c r="B13" s="217">
        <v>43998</v>
      </c>
      <c r="C13" s="46">
        <v>43998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</f>
        <v>#REF!</v>
      </c>
      <c r="Q13" s="80" t="e">
        <f>STDEV(F13:O13)</f>
        <v>#REF!</v>
      </c>
      <c r="R13" s="79" t="e">
        <f t="shared" si="1"/>
        <v>#REF!</v>
      </c>
      <c r="S13" s="79" t="e">
        <f t="shared" si="2"/>
        <v>#REF!</v>
      </c>
      <c r="T13" s="58">
        <v>43998</v>
      </c>
      <c r="U13" s="46" t="s">
        <v>7</v>
      </c>
      <c r="V13" s="185" t="e">
        <f t="shared" si="3"/>
        <v>#REF!</v>
      </c>
      <c r="W13" s="194" t="e">
        <f>#REF!</f>
        <v>#REF!</v>
      </c>
      <c r="X13" s="194" t="e">
        <f>#REF!</f>
        <v>#REF!</v>
      </c>
      <c r="Y13" s="198" t="e">
        <f>#REF!</f>
        <v>#REF!</v>
      </c>
      <c r="Z13" s="197" t="e">
        <f>#REF!</f>
        <v>#REF!</v>
      </c>
      <c r="AA13" s="197" t="e">
        <f>#REF!</f>
        <v>#REF!</v>
      </c>
      <c r="AB13" s="197"/>
      <c r="AC13" s="197"/>
      <c r="AD13" s="197"/>
      <c r="AE13" s="197"/>
      <c r="AF13" s="197"/>
      <c r="AG13" s="48"/>
      <c r="AH13" s="48"/>
      <c r="AI13" s="48"/>
      <c r="AJ13" s="48"/>
      <c r="AK13" s="47" t="e">
        <f>AVERAGE(W13:AI13)</f>
        <v>#REF!</v>
      </c>
      <c r="AL13" s="47" t="e">
        <f t="shared" ref="AL13:AL20" si="10">STDEV(W13:AJ13)</f>
        <v>#REF!</v>
      </c>
      <c r="AM13" s="137">
        <v>1843.4167</v>
      </c>
      <c r="AN13" s="135">
        <v>3.0823520000000002</v>
      </c>
      <c r="AO13" s="135">
        <f t="shared" si="4"/>
        <v>5682059.1520784004</v>
      </c>
      <c r="AP13" s="58">
        <v>43998</v>
      </c>
      <c r="AQ13" s="46" t="s">
        <v>7</v>
      </c>
      <c r="AR13" s="141" t="e">
        <f t="shared" si="9"/>
        <v>#REF!</v>
      </c>
      <c r="AS13" s="141" t="e">
        <f>$AO$7*X13</f>
        <v>#REF!</v>
      </c>
      <c r="AT13" s="141" t="e">
        <f>$AO$7*Y13</f>
        <v>#REF!</v>
      </c>
      <c r="AU13" s="141" t="e">
        <f>$AO$7*Z13</f>
        <v>#REF!</v>
      </c>
      <c r="AV13" s="141" t="e">
        <f>$AO$7*AA13</f>
        <v>#REF!</v>
      </c>
      <c r="AW13" s="141"/>
      <c r="AX13" s="141"/>
      <c r="AY13" s="141"/>
      <c r="AZ13" s="141"/>
      <c r="BA13" s="141"/>
      <c r="BB13" s="141"/>
      <c r="BC13" s="141" t="e">
        <f t="shared" si="7"/>
        <v>#REF!</v>
      </c>
      <c r="BD13" s="141" t="e">
        <f t="shared" si="8"/>
        <v>#REF!</v>
      </c>
      <c r="BE13" s="14" t="e">
        <f t="shared" si="6"/>
        <v>#REF!</v>
      </c>
      <c r="BF13" s="14" t="e">
        <f t="shared" si="6"/>
        <v>#REF!</v>
      </c>
    </row>
    <row r="14" spans="1:62" ht="16" x14ac:dyDescent="0.2">
      <c r="A14" s="58">
        <v>43999</v>
      </c>
      <c r="B14" s="217">
        <v>43999</v>
      </c>
      <c r="C14" s="46">
        <v>43999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</f>
        <v>#REF!</v>
      </c>
      <c r="Q14" s="80" t="e">
        <f>STDEV(G14:O14)</f>
        <v>#REF!</v>
      </c>
      <c r="R14" s="79" t="e">
        <f t="shared" si="1"/>
        <v>#REF!</v>
      </c>
      <c r="S14" s="79" t="e">
        <f t="shared" si="2"/>
        <v>#REF!</v>
      </c>
      <c r="T14" s="58">
        <v>43999</v>
      </c>
      <c r="U14" s="46" t="s">
        <v>7</v>
      </c>
      <c r="V14" s="185" t="e">
        <f t="shared" si="3"/>
        <v>#REF!</v>
      </c>
      <c r="W14" s="194" t="e">
        <f>#REF!</f>
        <v>#REF!</v>
      </c>
      <c r="X14" s="194" t="e">
        <f>#REF!</f>
        <v>#REF!</v>
      </c>
      <c r="Y14" s="198" t="e">
        <f>#REF!</f>
        <v>#REF!</v>
      </c>
      <c r="Z14" s="215" t="e">
        <f>#REF!</f>
        <v>#REF!</v>
      </c>
      <c r="AA14" s="215" t="e">
        <f>#REF!</f>
        <v>#REF!</v>
      </c>
      <c r="AB14" s="197"/>
      <c r="AC14" s="197"/>
      <c r="AD14" s="197"/>
      <c r="AE14" s="197"/>
      <c r="AF14" s="197"/>
      <c r="AG14" s="48"/>
      <c r="AH14" s="48"/>
      <c r="AI14" s="48"/>
      <c r="AJ14" s="48"/>
      <c r="AK14" s="47" t="e">
        <f>AVERAGE(W14:Y14)</f>
        <v>#REF!</v>
      </c>
      <c r="AL14" s="47" t="e">
        <f>STDEV(W14:Y14)</f>
        <v>#REF!</v>
      </c>
      <c r="AM14" s="137">
        <v>1870.5833</v>
      </c>
      <c r="AN14" s="135">
        <v>2.8041840000000002</v>
      </c>
      <c r="AO14" s="135">
        <f t="shared" si="4"/>
        <v>5245459.7605272001</v>
      </c>
      <c r="AP14" s="58">
        <v>43999</v>
      </c>
      <c r="AQ14" s="46" t="s">
        <v>7</v>
      </c>
      <c r="AR14" s="141" t="e">
        <f t="shared" si="9"/>
        <v>#REF!</v>
      </c>
      <c r="AS14" s="141" t="e">
        <f t="shared" ref="AS14:AS19" si="11">$AO$7*X14</f>
        <v>#REF!</v>
      </c>
      <c r="AT14" s="141"/>
      <c r="AU14" s="141"/>
      <c r="AV14" s="141"/>
      <c r="AW14" s="141"/>
      <c r="AX14" s="141"/>
      <c r="AY14" s="141"/>
      <c r="AZ14" s="141"/>
      <c r="BA14" s="141"/>
      <c r="BB14" s="141"/>
      <c r="BC14" s="141" t="e">
        <f t="shared" si="7"/>
        <v>#REF!</v>
      </c>
      <c r="BD14" s="141" t="e">
        <f t="shared" si="8"/>
        <v>#REF!</v>
      </c>
      <c r="BE14" s="14" t="e">
        <f t="shared" si="6"/>
        <v>#REF!</v>
      </c>
      <c r="BF14" s="14" t="e">
        <f t="shared" si="6"/>
        <v>#REF!</v>
      </c>
    </row>
    <row r="15" spans="1:62" ht="16" x14ac:dyDescent="0.2">
      <c r="A15" s="58">
        <v>44001</v>
      </c>
      <c r="B15" s="217">
        <v>44001</v>
      </c>
      <c r="C15" s="46">
        <v>44001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</f>
        <v>#REF!</v>
      </c>
      <c r="Q15" s="80" t="e">
        <f>STDEV(F15:O15)</f>
        <v>#REF!</v>
      </c>
      <c r="R15" s="79" t="e">
        <f t="shared" si="1"/>
        <v>#REF!</v>
      </c>
      <c r="S15" s="79" t="e">
        <f t="shared" si="2"/>
        <v>#REF!</v>
      </c>
      <c r="T15" s="58">
        <v>44001</v>
      </c>
      <c r="U15" s="46" t="s">
        <v>7</v>
      </c>
      <c r="V15" s="185" t="e">
        <f t="shared" si="3"/>
        <v>#REF!</v>
      </c>
      <c r="W15" s="194" t="e">
        <f>#REF!</f>
        <v>#REF!</v>
      </c>
      <c r="X15" s="194" t="e">
        <f>#REF!</f>
        <v>#REF!</v>
      </c>
      <c r="Y15" s="198" t="e">
        <f>#REF!</f>
        <v>#REF!</v>
      </c>
      <c r="Z15" s="197" t="e">
        <f>#REF!</f>
        <v>#REF!</v>
      </c>
      <c r="AA15" s="197" t="e">
        <f>#REF!</f>
        <v>#REF!</v>
      </c>
      <c r="AB15" s="197"/>
      <c r="AC15" s="197"/>
      <c r="AD15" s="197"/>
      <c r="AE15" s="197"/>
      <c r="AF15" s="197"/>
      <c r="AG15" s="48"/>
      <c r="AH15" s="48"/>
      <c r="AI15" s="48"/>
      <c r="AJ15" s="48"/>
      <c r="AK15" s="47" t="e">
        <f>AVERAGE(W15:AJ15)</f>
        <v>#REF!</v>
      </c>
      <c r="AL15" s="47" t="e">
        <f t="shared" si="10"/>
        <v>#REF!</v>
      </c>
      <c r="AM15" s="137">
        <v>1706.0833</v>
      </c>
      <c r="AN15" s="135">
        <v>2.5918559999999995</v>
      </c>
      <c r="AO15" s="135">
        <f t="shared" si="4"/>
        <v>4421922.2376047987</v>
      </c>
      <c r="AP15" s="58">
        <v>44001</v>
      </c>
      <c r="AQ15" s="46" t="s">
        <v>7</v>
      </c>
      <c r="AR15" s="141" t="e">
        <f t="shared" si="9"/>
        <v>#REF!</v>
      </c>
      <c r="AS15" s="141" t="e">
        <f t="shared" si="11"/>
        <v>#REF!</v>
      </c>
      <c r="AT15" s="141" t="e">
        <f>$AO$7*Y15</f>
        <v>#REF!</v>
      </c>
      <c r="AU15" s="141" t="e">
        <f>$AO$7*Z15</f>
        <v>#REF!</v>
      </c>
      <c r="AV15" s="141" t="e">
        <f>$AO$7*AA15</f>
        <v>#REF!</v>
      </c>
      <c r="AW15" s="141"/>
      <c r="AX15" s="141"/>
      <c r="AY15" s="141"/>
      <c r="AZ15" s="141"/>
      <c r="BA15" s="141"/>
      <c r="BB15" s="141"/>
      <c r="BC15" s="141" t="e">
        <f t="shared" si="7"/>
        <v>#REF!</v>
      </c>
      <c r="BD15" s="141" t="e">
        <f t="shared" si="8"/>
        <v>#REF!</v>
      </c>
      <c r="BE15" s="14" t="e">
        <f t="shared" si="6"/>
        <v>#REF!</v>
      </c>
      <c r="BF15" s="14" t="e">
        <f t="shared" si="6"/>
        <v>#REF!</v>
      </c>
    </row>
    <row r="16" spans="1:62" ht="16" x14ac:dyDescent="0.2">
      <c r="A16" s="58">
        <v>44003</v>
      </c>
      <c r="B16" s="217">
        <v>44003</v>
      </c>
      <c r="C16" s="46">
        <v>44003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</f>
        <v>#REF!</v>
      </c>
      <c r="Q16" s="80" t="e">
        <f>STDEV(F16:O16)</f>
        <v>#REF!</v>
      </c>
      <c r="R16" s="79" t="e">
        <f t="shared" si="1"/>
        <v>#REF!</v>
      </c>
      <c r="S16" s="79" t="e">
        <f t="shared" si="2"/>
        <v>#REF!</v>
      </c>
      <c r="T16" s="58">
        <v>44003</v>
      </c>
      <c r="U16" s="46" t="s">
        <v>7</v>
      </c>
      <c r="V16" s="185" t="e">
        <f t="shared" si="3"/>
        <v>#REF!</v>
      </c>
      <c r="W16" s="196" t="e">
        <f>#REF!</f>
        <v>#REF!</v>
      </c>
      <c r="X16" s="196" t="e">
        <f>#REF!</f>
        <v>#REF!</v>
      </c>
      <c r="Y16" s="213" t="e">
        <f>#REF!</f>
        <v>#REF!</v>
      </c>
      <c r="Z16" s="194" t="e">
        <f>#REF!</f>
        <v>#REF!</v>
      </c>
      <c r="AA16" s="194" t="e">
        <f>#REF!</f>
        <v>#REF!</v>
      </c>
      <c r="AB16" s="213" t="e">
        <f>#REF!</f>
        <v>#REF!</v>
      </c>
      <c r="AC16" s="194" t="e">
        <f>#REF!</f>
        <v>#REF!</v>
      </c>
      <c r="AD16" s="198"/>
      <c r="AE16" s="197"/>
      <c r="AF16" s="197"/>
      <c r="AG16" s="48"/>
      <c r="AH16" s="48"/>
      <c r="AI16" s="48"/>
      <c r="AJ16" s="48"/>
      <c r="AK16" s="47" t="e">
        <f>AVERAGE(W16:X16,AC16,Z16:AA16)</f>
        <v>#REF!</v>
      </c>
      <c r="AL16" s="47" t="e">
        <f>STDEV((W16:X16,AC16,Z16:AA16))</f>
        <v>#REF!</v>
      </c>
      <c r="AM16" s="137">
        <v>1735.1304</v>
      </c>
      <c r="AN16" s="135">
        <v>2.9316799999999996</v>
      </c>
      <c r="AO16" s="135">
        <f t="shared" si="4"/>
        <v>5086847.0910719996</v>
      </c>
      <c r="AP16" s="58">
        <v>44003</v>
      </c>
      <c r="AQ16" s="46" t="s">
        <v>7</v>
      </c>
      <c r="AR16" s="141" t="e">
        <f t="shared" si="9"/>
        <v>#REF!</v>
      </c>
      <c r="AS16" s="141" t="e">
        <f t="shared" si="11"/>
        <v>#REF!</v>
      </c>
      <c r="AT16" s="141"/>
      <c r="AU16" s="141" t="e">
        <f>$AO$7*Z16</f>
        <v>#REF!</v>
      </c>
      <c r="AV16" s="141" t="e">
        <f>$AO$7*AA16</f>
        <v>#REF!</v>
      </c>
      <c r="AW16" s="141"/>
      <c r="AX16" s="141" t="e">
        <f>$AO$7*AC16</f>
        <v>#REF!</v>
      </c>
      <c r="AY16" s="141"/>
      <c r="AZ16" s="141"/>
      <c r="BA16" s="141"/>
      <c r="BB16" s="141"/>
      <c r="BC16" s="141" t="e">
        <f t="shared" si="7"/>
        <v>#REF!</v>
      </c>
      <c r="BD16" s="141" t="e">
        <f t="shared" si="8"/>
        <v>#REF!</v>
      </c>
      <c r="BE16" s="14" t="e">
        <f t="shared" si="6"/>
        <v>#REF!</v>
      </c>
      <c r="BF16" s="14" t="e">
        <f t="shared" si="6"/>
        <v>#REF!</v>
      </c>
    </row>
    <row r="17" spans="1:120" ht="16" x14ac:dyDescent="0.2">
      <c r="A17" s="58">
        <v>44005</v>
      </c>
      <c r="B17" s="217">
        <v>44005</v>
      </c>
      <c r="C17" s="46">
        <v>44005</v>
      </c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</f>
        <v>#REF!</v>
      </c>
      <c r="Q17" s="80" t="e">
        <f>STDEV(F17:O17)</f>
        <v>#REF!</v>
      </c>
      <c r="R17" s="79" t="e">
        <f t="shared" si="1"/>
        <v>#REF!</v>
      </c>
      <c r="S17" s="79" t="e">
        <f t="shared" si="2"/>
        <v>#REF!</v>
      </c>
      <c r="T17" s="58">
        <v>44005</v>
      </c>
      <c r="U17" s="46" t="s">
        <v>7</v>
      </c>
      <c r="V17" s="185" t="e">
        <f t="shared" si="3"/>
        <v>#REF!</v>
      </c>
      <c r="W17" s="196" t="e">
        <f>#REF!</f>
        <v>#REF!</v>
      </c>
      <c r="X17" s="196" t="e">
        <f>#REF!</f>
        <v>#REF!</v>
      </c>
      <c r="Y17" s="194" t="e">
        <f>#REF!</f>
        <v>#REF!</v>
      </c>
      <c r="Z17" s="194" t="e">
        <f>#REF!</f>
        <v>#REF!</v>
      </c>
      <c r="AA17" s="194" t="e">
        <f>#REF!</f>
        <v>#REF!</v>
      </c>
      <c r="AB17" s="197"/>
      <c r="AC17" s="197"/>
      <c r="AD17" s="197"/>
      <c r="AE17" s="197"/>
      <c r="AF17" s="197"/>
      <c r="AG17" s="48"/>
      <c r="AH17" s="48"/>
      <c r="AI17" s="48"/>
      <c r="AJ17" s="48"/>
      <c r="AK17" s="47" t="e">
        <f>AVERAGE(W17:AJ17)</f>
        <v>#REF!</v>
      </c>
      <c r="AL17" s="47" t="e">
        <f t="shared" si="10"/>
        <v>#REF!</v>
      </c>
      <c r="AM17" s="137">
        <v>1981.0833</v>
      </c>
      <c r="AN17" s="135">
        <v>2.7784080000000002</v>
      </c>
      <c r="AO17" s="135">
        <f t="shared" si="4"/>
        <v>5504257.6893864004</v>
      </c>
      <c r="AP17" s="58">
        <v>44005</v>
      </c>
      <c r="AQ17" s="46" t="s">
        <v>7</v>
      </c>
      <c r="AR17" s="141" t="e">
        <f t="shared" si="9"/>
        <v>#REF!</v>
      </c>
      <c r="AS17" s="141" t="e">
        <f t="shared" si="11"/>
        <v>#REF!</v>
      </c>
      <c r="AT17" s="141" t="e">
        <f>$AO$7*Y17</f>
        <v>#REF!</v>
      </c>
      <c r="AU17" s="141" t="e">
        <f>$AO$7*Z17</f>
        <v>#REF!</v>
      </c>
      <c r="AV17" s="141" t="e">
        <f>$AO$7*AA17</f>
        <v>#REF!</v>
      </c>
      <c r="AW17" s="141"/>
      <c r="AX17" s="141"/>
      <c r="AY17" s="141"/>
      <c r="AZ17" s="141"/>
      <c r="BA17" s="141"/>
      <c r="BB17" s="141"/>
      <c r="BC17" s="141" t="e">
        <f t="shared" si="7"/>
        <v>#REF!</v>
      </c>
      <c r="BD17" s="141" t="e">
        <f t="shared" si="8"/>
        <v>#REF!</v>
      </c>
      <c r="BE17" s="14" t="e">
        <f t="shared" si="6"/>
        <v>#REF!</v>
      </c>
      <c r="BF17" s="14" t="e">
        <f t="shared" si="6"/>
        <v>#REF!</v>
      </c>
    </row>
    <row r="18" spans="1:120" ht="16" x14ac:dyDescent="0.2">
      <c r="A18" s="88">
        <v>44008</v>
      </c>
      <c r="B18" s="218">
        <v>44008</v>
      </c>
      <c r="C18" s="46">
        <v>44008</v>
      </c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</f>
        <v>#REF!</v>
      </c>
      <c r="Q18" s="80" t="e">
        <f>STDEV(F18:O18)</f>
        <v>#REF!</v>
      </c>
      <c r="R18" s="79" t="e">
        <f t="shared" si="1"/>
        <v>#REF!</v>
      </c>
      <c r="S18" s="79" t="e">
        <f t="shared" si="2"/>
        <v>#REF!</v>
      </c>
      <c r="T18" s="88">
        <v>44008</v>
      </c>
      <c r="U18" s="46" t="s">
        <v>7</v>
      </c>
      <c r="V18" s="185" t="e">
        <f t="shared" si="3"/>
        <v>#REF!</v>
      </c>
      <c r="W18" s="196" t="e">
        <f>#REF!</f>
        <v>#REF!</v>
      </c>
      <c r="X18" s="196" t="e">
        <f>#REF!</f>
        <v>#REF!</v>
      </c>
      <c r="Y18" s="196" t="e">
        <f>#REF!</f>
        <v>#REF!</v>
      </c>
      <c r="Z18" s="197"/>
      <c r="AA18" s="197"/>
      <c r="AB18" s="197"/>
      <c r="AC18" s="197"/>
      <c r="AD18" s="197"/>
      <c r="AE18" s="197"/>
      <c r="AF18" s="197"/>
      <c r="AG18" s="48"/>
      <c r="AH18" s="48"/>
      <c r="AI18" s="48"/>
      <c r="AJ18" s="48"/>
      <c r="AK18" s="47" t="e">
        <f>AVERAGE(W18:AJ18)</f>
        <v>#REF!</v>
      </c>
      <c r="AL18" s="47" t="e">
        <f t="shared" si="10"/>
        <v>#REF!</v>
      </c>
      <c r="AM18" s="137">
        <v>1706.9565</v>
      </c>
      <c r="AN18" s="135">
        <v>3.0872000000000002</v>
      </c>
      <c r="AO18" s="135">
        <f t="shared" si="4"/>
        <v>5269716.1068000002</v>
      </c>
      <c r="AP18" s="88">
        <v>44008</v>
      </c>
      <c r="AQ18" s="46" t="s">
        <v>7</v>
      </c>
      <c r="AR18" s="141" t="e">
        <f t="shared" si="9"/>
        <v>#REF!</v>
      </c>
      <c r="AS18" s="141" t="e">
        <f t="shared" si="11"/>
        <v>#REF!</v>
      </c>
      <c r="AT18" s="141" t="e">
        <f>$AO$7*Y18</f>
        <v>#REF!</v>
      </c>
      <c r="AU18" s="141"/>
      <c r="AV18" s="141"/>
      <c r="AW18" s="141"/>
      <c r="AX18" s="141"/>
      <c r="AY18" s="141"/>
      <c r="AZ18" s="141"/>
      <c r="BA18" s="141"/>
      <c r="BB18" s="141"/>
      <c r="BC18" s="141" t="e">
        <f t="shared" si="7"/>
        <v>#REF!</v>
      </c>
      <c r="BD18" s="141" t="e">
        <f t="shared" si="8"/>
        <v>#REF!</v>
      </c>
      <c r="BE18" s="14" t="e">
        <f t="shared" si="6"/>
        <v>#REF!</v>
      </c>
      <c r="BF18" s="14" t="e">
        <f t="shared" si="6"/>
        <v>#REF!</v>
      </c>
    </row>
    <row r="19" spans="1:120" ht="16" x14ac:dyDescent="0.2">
      <c r="A19" s="85">
        <v>44009</v>
      </c>
      <c r="B19" s="219">
        <v>44009</v>
      </c>
      <c r="C19" s="46">
        <v>44009</v>
      </c>
      <c r="D19" s="185" t="s">
        <v>7</v>
      </c>
      <c r="E19" s="185" t="e">
        <f t="shared" si="0"/>
        <v>#REF!</v>
      </c>
      <c r="F19" s="202" t="e">
        <f>#REF!</f>
        <v>#REF!</v>
      </c>
      <c r="G19" s="202" t="e">
        <f>#REF!</f>
        <v>#REF!</v>
      </c>
      <c r="H19" s="207" t="e">
        <f>#REF!</f>
        <v>#REF!</v>
      </c>
      <c r="I19" s="202"/>
      <c r="J19" s="202"/>
      <c r="K19" s="202"/>
      <c r="L19" s="202"/>
      <c r="M19" s="202"/>
      <c r="N19" s="202"/>
      <c r="O19" s="191"/>
      <c r="P19" s="80" t="e">
        <f>AVERAGE(F19:G19)</f>
        <v>#REF!</v>
      </c>
      <c r="Q19" s="80" t="e">
        <f>STDEV(F19:G19)</f>
        <v>#REF!</v>
      </c>
      <c r="R19" s="79" t="e">
        <f t="shared" si="1"/>
        <v>#REF!</v>
      </c>
      <c r="S19" s="79" t="e">
        <f t="shared" si="2"/>
        <v>#REF!</v>
      </c>
      <c r="T19" s="85">
        <v>44009</v>
      </c>
      <c r="U19" s="46" t="s">
        <v>7</v>
      </c>
      <c r="V19" s="185" t="e">
        <f t="shared" si="3"/>
        <v>#REF!</v>
      </c>
      <c r="W19" s="196" t="e">
        <f>#REF!</f>
        <v>#REF!</v>
      </c>
      <c r="X19" s="196" t="e">
        <f>#REF!</f>
        <v>#REF!</v>
      </c>
      <c r="Y19" s="216" t="e">
        <f>#REF!</f>
        <v>#REF!</v>
      </c>
      <c r="Z19" s="197"/>
      <c r="AA19" s="197"/>
      <c r="AB19" s="197"/>
      <c r="AC19" s="197"/>
      <c r="AD19" s="197"/>
      <c r="AE19" s="197"/>
      <c r="AF19" s="197"/>
      <c r="AG19" s="48"/>
      <c r="AH19" s="48"/>
      <c r="AI19" s="48"/>
      <c r="AJ19" s="48"/>
      <c r="AK19" s="47" t="e">
        <f>AVERAGE(W19:X19)</f>
        <v>#REF!</v>
      </c>
      <c r="AL19" s="47" t="e">
        <f>STDEV(W19:X19)</f>
        <v>#REF!</v>
      </c>
      <c r="AM19" s="137">
        <v>1717.1364000000001</v>
      </c>
      <c r="AN19" s="135">
        <v>3.0182399999999996</v>
      </c>
      <c r="AO19" s="135">
        <f t="shared" si="4"/>
        <v>5182729.7679359997</v>
      </c>
      <c r="AP19" s="85">
        <v>44009</v>
      </c>
      <c r="AQ19" s="46" t="s">
        <v>7</v>
      </c>
      <c r="AR19" s="141" t="e">
        <f t="shared" si="9"/>
        <v>#REF!</v>
      </c>
      <c r="AS19" s="141" t="e">
        <f t="shared" si="11"/>
        <v>#REF!</v>
      </c>
      <c r="AT19" s="141"/>
      <c r="AU19" s="141"/>
      <c r="AV19" s="141"/>
      <c r="AW19" s="141"/>
      <c r="AX19" s="141"/>
      <c r="AY19" s="141"/>
      <c r="AZ19" s="141"/>
      <c r="BA19" s="141"/>
      <c r="BB19" s="141"/>
      <c r="BC19" s="141" t="e">
        <f t="shared" si="7"/>
        <v>#REF!</v>
      </c>
      <c r="BD19" s="141" t="e">
        <f t="shared" si="8"/>
        <v>#REF!</v>
      </c>
      <c r="BE19" s="14" t="e">
        <f t="shared" si="6"/>
        <v>#REF!</v>
      </c>
      <c r="BF19" s="14" t="e">
        <f t="shared" si="6"/>
        <v>#REF!</v>
      </c>
    </row>
    <row r="20" spans="1:120" s="181" customFormat="1" ht="17" thickBot="1" x14ac:dyDescent="0.25">
      <c r="A20" s="177">
        <v>44012</v>
      </c>
      <c r="B20" s="220">
        <v>44012</v>
      </c>
      <c r="C20" s="153">
        <v>44012</v>
      </c>
      <c r="D20" s="186" t="s">
        <v>7</v>
      </c>
      <c r="E20" s="153" t="e">
        <f t="shared" si="0"/>
        <v>#REF!</v>
      </c>
      <c r="F20" s="203" t="e">
        <f>#REF!</f>
        <v>#REF!</v>
      </c>
      <c r="G20" s="203"/>
      <c r="H20" s="203"/>
      <c r="I20" s="203"/>
      <c r="J20" s="203"/>
      <c r="K20" s="203"/>
      <c r="L20" s="203"/>
      <c r="M20" s="203"/>
      <c r="N20" s="203"/>
      <c r="O20" s="193"/>
      <c r="P20" s="80" t="e">
        <f>AVERAGE(F20:O20)</f>
        <v>#REF!</v>
      </c>
      <c r="Q20" s="80" t="e">
        <f>STDEV(F20:O20)</f>
        <v>#REF!</v>
      </c>
      <c r="R20" s="178" t="e">
        <f t="shared" si="1"/>
        <v>#REF!</v>
      </c>
      <c r="S20" s="178" t="e">
        <f t="shared" si="2"/>
        <v>#REF!</v>
      </c>
      <c r="T20" s="177">
        <v>44012</v>
      </c>
      <c r="U20" s="153" t="s">
        <v>7</v>
      </c>
      <c r="V20" s="185" t="e">
        <f t="shared" si="3"/>
        <v>#REF!</v>
      </c>
      <c r="W20" s="199" t="e">
        <f>#REF!</f>
        <v>#REF!</v>
      </c>
      <c r="X20" s="199"/>
      <c r="Y20" s="199"/>
      <c r="Z20" s="200"/>
      <c r="AA20" s="200"/>
      <c r="AB20" s="200"/>
      <c r="AC20" s="200"/>
      <c r="AD20" s="200"/>
      <c r="AE20" s="200"/>
      <c r="AF20" s="200"/>
      <c r="AG20" s="179"/>
      <c r="AH20" s="179"/>
      <c r="AI20" s="179"/>
      <c r="AJ20" s="179"/>
      <c r="AK20" s="138" t="e">
        <f>AVERAGE(W20:AJ20)</f>
        <v>#REF!</v>
      </c>
      <c r="AL20" s="138" t="e">
        <f t="shared" si="10"/>
        <v>#REF!</v>
      </c>
      <c r="AM20" s="139">
        <v>1443.2727</v>
      </c>
      <c r="AN20" s="140">
        <v>2.9451849999999995</v>
      </c>
      <c r="AO20" s="140">
        <f t="shared" si="4"/>
        <v>4250705.1069494989</v>
      </c>
      <c r="AP20" s="177">
        <v>44012</v>
      </c>
      <c r="AQ20" s="153" t="s">
        <v>7</v>
      </c>
      <c r="AR20" s="180" t="e">
        <f t="shared" si="9"/>
        <v>#REF!</v>
      </c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 t="e">
        <f t="shared" si="7"/>
        <v>#REF!</v>
      </c>
      <c r="BD20" s="180" t="e">
        <f t="shared" si="8"/>
        <v>#REF!</v>
      </c>
      <c r="BE20" s="14" t="e">
        <f t="shared" si="6"/>
        <v>#REF!</v>
      </c>
      <c r="BF20" s="14" t="e">
        <f t="shared" si="6"/>
        <v>#REF!</v>
      </c>
    </row>
    <row r="21" spans="1:120" ht="16" x14ac:dyDescent="0.2">
      <c r="A21" s="89">
        <v>43929</v>
      </c>
      <c r="B21" s="89"/>
      <c r="C21" s="52">
        <v>0</v>
      </c>
      <c r="D21" s="187" t="s">
        <v>8</v>
      </c>
      <c r="E21" s="187" t="e">
        <f t="shared" si="0"/>
        <v>#REF!</v>
      </c>
      <c r="F21" s="204" t="e">
        <f>#REF!</f>
        <v>#REF!</v>
      </c>
      <c r="G21" s="209" t="e">
        <f>#REF!</f>
        <v>#REF!</v>
      </c>
      <c r="H21" s="209" t="e">
        <f>#REF!</f>
        <v>#REF!</v>
      </c>
      <c r="I21" s="208" t="e">
        <f>#REF!</f>
        <v>#REF!</v>
      </c>
      <c r="J21" s="208" t="e">
        <f>#REF!</f>
        <v>#REF!</v>
      </c>
      <c r="K21" s="204"/>
      <c r="L21" s="204"/>
      <c r="M21" s="204"/>
      <c r="N21" s="204"/>
      <c r="O21" s="192"/>
      <c r="P21" s="82" t="e">
        <f>AVERAGE(F21,I21:J21)</f>
        <v>#REF!</v>
      </c>
      <c r="Q21" s="82" t="e">
        <f>STDEV(F21,I21:J21)</f>
        <v>#REF!</v>
      </c>
      <c r="R21" s="83" t="e">
        <f t="shared" si="1"/>
        <v>#REF!</v>
      </c>
      <c r="S21" s="83" t="e">
        <f t="shared" si="2"/>
        <v>#REF!</v>
      </c>
      <c r="T21" s="89">
        <v>43929</v>
      </c>
      <c r="U21" s="52" t="s">
        <v>8</v>
      </c>
      <c r="V21" s="185" t="e">
        <f t="shared" si="3"/>
        <v>#REF!</v>
      </c>
      <c r="W21" s="201" t="e">
        <f>#REF!</f>
        <v>#REF!</v>
      </c>
      <c r="X21" s="201" t="e">
        <f>#REF!</f>
        <v>#REF!</v>
      </c>
      <c r="Y21" s="201" t="e">
        <f>#REF!</f>
        <v>#REF!</v>
      </c>
      <c r="Z21" s="201"/>
      <c r="AA21" s="201"/>
      <c r="AB21" s="201"/>
      <c r="AC21" s="201"/>
      <c r="AD21" s="201"/>
      <c r="AE21" s="201"/>
      <c r="AF21" s="201"/>
      <c r="AG21" s="53"/>
      <c r="AH21" s="53"/>
      <c r="AI21" s="53"/>
      <c r="AJ21" s="53"/>
      <c r="AK21" s="133" t="e">
        <f>AVERAGE(W21:AJ21)</f>
        <v>#REF!</v>
      </c>
      <c r="AL21" s="133" t="e">
        <f>STDEV(W21:AJ21)</f>
        <v>#REF!</v>
      </c>
      <c r="AM21" s="136">
        <v>662</v>
      </c>
      <c r="AN21" s="136">
        <v>2.9108969999999998</v>
      </c>
      <c r="AO21" s="136">
        <f>AN21*AM21*1000</f>
        <v>1927013.814</v>
      </c>
      <c r="AP21" s="89">
        <v>43929</v>
      </c>
      <c r="AQ21" s="52" t="s">
        <v>8</v>
      </c>
      <c r="AR21" s="141" t="e">
        <f t="shared" si="9"/>
        <v>#REF!</v>
      </c>
      <c r="AS21" s="141" t="e">
        <f>$AO$7*X21</f>
        <v>#REF!</v>
      </c>
      <c r="AT21" s="141" t="e">
        <f>$AO$7*Y21</f>
        <v>#REF!</v>
      </c>
      <c r="AU21" s="176"/>
      <c r="AV21" s="176"/>
      <c r="AW21" s="176"/>
      <c r="AX21" s="176"/>
      <c r="AY21" s="176"/>
      <c r="AZ21" s="176"/>
      <c r="BA21" s="176"/>
      <c r="BB21" s="176"/>
      <c r="BC21" s="141" t="e">
        <f t="shared" si="7"/>
        <v>#REF!</v>
      </c>
      <c r="BD21" s="141" t="e">
        <f t="shared" si="8"/>
        <v>#REF!</v>
      </c>
      <c r="BE21" s="14" t="e">
        <f>BC21/10^6</f>
        <v>#REF!</v>
      </c>
      <c r="BF21" s="14" t="e">
        <f>BD21/10^6</f>
        <v>#REF!</v>
      </c>
    </row>
    <row r="22" spans="1:120" ht="16" x14ac:dyDescent="0.2">
      <c r="A22" s="58">
        <v>43945</v>
      </c>
      <c r="B22" s="58"/>
      <c r="C22" s="46">
        <f>A22-$A$7</f>
        <v>16</v>
      </c>
      <c r="D22" s="185" t="s">
        <v>8</v>
      </c>
      <c r="E22" s="185" t="e">
        <f t="shared" si="0"/>
        <v>#REF!</v>
      </c>
      <c r="F22" s="202" t="e">
        <f>#REF!</f>
        <v>#REF!</v>
      </c>
      <c r="G22" s="202" t="e">
        <f>#REF!</f>
        <v>#REF!</v>
      </c>
      <c r="H22" s="202" t="e">
        <f>#REF!</f>
        <v>#REF!</v>
      </c>
      <c r="I22" s="202" t="e">
        <f>#REF!</f>
        <v>#REF!</v>
      </c>
      <c r="J22" s="202" t="e">
        <f>#REF!</f>
        <v>#REF!</v>
      </c>
      <c r="K22" s="202" t="e">
        <f>#REF!</f>
        <v>#REF!</v>
      </c>
      <c r="L22" s="202" t="e">
        <f>#REF!</f>
        <v>#REF!</v>
      </c>
      <c r="M22" s="202" t="e">
        <f>#REF!</f>
        <v>#REF!</v>
      </c>
      <c r="N22" s="202" t="e">
        <f>#REF!</f>
        <v>#REF!</v>
      </c>
      <c r="O22" s="191"/>
      <c r="P22" s="80" t="e">
        <f>AVERAGE(G22:O22)</f>
        <v>#REF!</v>
      </c>
      <c r="Q22" s="80" t="e">
        <f>STDEV((G22:H22))</f>
        <v>#REF!</v>
      </c>
      <c r="R22" s="79" t="e">
        <f t="shared" si="1"/>
        <v>#REF!</v>
      </c>
      <c r="S22" s="79" t="e">
        <f t="shared" si="2"/>
        <v>#REF!</v>
      </c>
      <c r="T22" s="58">
        <v>43945</v>
      </c>
      <c r="U22" s="46" t="s">
        <v>8</v>
      </c>
      <c r="V22" s="185" t="e">
        <f t="shared" si="3"/>
        <v>#REF!</v>
      </c>
      <c r="W22" s="214" t="e">
        <f>#REF!</f>
        <v>#REF!</v>
      </c>
      <c r="X22" s="195" t="e">
        <f>#REF!</f>
        <v>#REF!</v>
      </c>
      <c r="Y22" s="194" t="e">
        <f>#REF!</f>
        <v>#REF!</v>
      </c>
      <c r="Z22" s="213" t="e">
        <f>#REF!</f>
        <v>#REF!</v>
      </c>
      <c r="AA22" s="213" t="e">
        <f>#REF!</f>
        <v>#REF!</v>
      </c>
      <c r="AB22" s="197" t="e">
        <f>#REF!</f>
        <v>#REF!</v>
      </c>
      <c r="AC22" s="197" t="e">
        <f>#REF!</f>
        <v>#REF!</v>
      </c>
      <c r="AD22" s="197" t="e">
        <f>#REF!</f>
        <v>#REF!</v>
      </c>
      <c r="AE22" s="197" t="e">
        <f>#REF!</f>
        <v>#REF!</v>
      </c>
      <c r="AF22" s="197"/>
      <c r="AG22" s="48"/>
      <c r="AH22" s="48"/>
      <c r="AI22" s="48"/>
      <c r="AJ22" s="48"/>
      <c r="AK22" s="133" t="e">
        <f>AVERAGE(W22:AA22,AB22)</f>
        <v>#REF!</v>
      </c>
      <c r="AL22" s="133" t="e">
        <f>STDEV(W22:AA22,AB22)</f>
        <v>#REF!</v>
      </c>
      <c r="AM22" s="135">
        <v>1672</v>
      </c>
      <c r="AN22" s="135">
        <v>2.6967450000000004</v>
      </c>
      <c r="AO22" s="135">
        <f t="shared" si="4"/>
        <v>4508957.6400000006</v>
      </c>
      <c r="AP22" s="58">
        <v>43945</v>
      </c>
      <c r="AQ22" s="46" t="s">
        <v>8</v>
      </c>
      <c r="AR22" s="141" t="e">
        <f t="shared" si="9"/>
        <v>#REF!</v>
      </c>
      <c r="AS22" s="141" t="e">
        <f>$AO$7*X22</f>
        <v>#REF!</v>
      </c>
      <c r="AT22" s="141" t="e">
        <f>$AO$7*Y22</f>
        <v>#REF!</v>
      </c>
      <c r="AU22" s="141"/>
      <c r="AV22" s="141"/>
      <c r="AW22" s="141" t="e">
        <f>$AO$7*AB22</f>
        <v>#REF!</v>
      </c>
      <c r="AX22" s="141" t="e">
        <f>$AO$7*AC22</f>
        <v>#REF!</v>
      </c>
      <c r="AY22" s="141" t="e">
        <f>$AO$7*AD22</f>
        <v>#REF!</v>
      </c>
      <c r="AZ22" s="141" t="e">
        <f>$AO$7*AE22</f>
        <v>#REF!</v>
      </c>
      <c r="BA22" s="141"/>
      <c r="BB22" s="141"/>
      <c r="BC22" s="141" t="e">
        <f t="shared" si="7"/>
        <v>#REF!</v>
      </c>
      <c r="BD22" s="141" t="e">
        <f t="shared" si="8"/>
        <v>#REF!</v>
      </c>
      <c r="BE22" s="14" t="e">
        <f t="shared" si="6"/>
        <v>#REF!</v>
      </c>
      <c r="BF22" s="14" t="e">
        <f t="shared" si="6"/>
        <v>#REF!</v>
      </c>
    </row>
    <row r="23" spans="1:120" ht="16" x14ac:dyDescent="0.2">
      <c r="A23" s="58">
        <v>43956</v>
      </c>
      <c r="B23" s="58"/>
      <c r="C23" s="46">
        <f t="shared" ref="C23:C34" si="12">A23-$A$7</f>
        <v>27</v>
      </c>
      <c r="D23" s="185" t="s">
        <v>8</v>
      </c>
      <c r="E23" s="185" t="e">
        <f t="shared" si="0"/>
        <v>#REF!</v>
      </c>
      <c r="F23" s="202" t="e">
        <f>#REF!</f>
        <v>#REF!</v>
      </c>
      <c r="G23" s="202" t="e">
        <f>#REF!</f>
        <v>#REF!</v>
      </c>
      <c r="H23" s="202" t="e">
        <f>#REF!</f>
        <v>#REF!</v>
      </c>
      <c r="I23" s="202" t="e">
        <f>#REF!</f>
        <v>#REF!</v>
      </c>
      <c r="J23" s="202" t="e">
        <f>#REF!</f>
        <v>#REF!</v>
      </c>
      <c r="K23" s="202"/>
      <c r="L23" s="202"/>
      <c r="M23" s="202"/>
      <c r="N23" s="202"/>
      <c r="O23" s="191"/>
      <c r="P23" s="80" t="e">
        <f>AVERAGE(F23:J23)</f>
        <v>#REF!</v>
      </c>
      <c r="Q23" s="80" t="e">
        <f>STDEV(F23:J23)</f>
        <v>#REF!</v>
      </c>
      <c r="R23" s="79" t="e">
        <f t="shared" si="1"/>
        <v>#REF!</v>
      </c>
      <c r="S23" s="79" t="e">
        <f t="shared" si="2"/>
        <v>#REF!</v>
      </c>
      <c r="T23" s="58">
        <v>43956</v>
      </c>
      <c r="U23" s="46" t="s">
        <v>8</v>
      </c>
      <c r="V23" s="185" t="e">
        <f t="shared" si="3"/>
        <v>#REF!</v>
      </c>
      <c r="W23" s="195" t="e">
        <f>#REF!</f>
        <v>#REF!</v>
      </c>
      <c r="X23" s="194" t="e">
        <f>#REF!</f>
        <v>#REF!</v>
      </c>
      <c r="Y23" s="194" t="e">
        <f>#REF!</f>
        <v>#REF!</v>
      </c>
      <c r="Z23" s="194" t="e">
        <f>#REF!</f>
        <v>#REF!</v>
      </c>
      <c r="AA23" s="197" t="e">
        <f>#REF!</f>
        <v>#REF!</v>
      </c>
      <c r="AB23" s="197"/>
      <c r="AC23" s="197"/>
      <c r="AD23" s="197"/>
      <c r="AE23" s="197"/>
      <c r="AF23" s="197"/>
      <c r="AG23" s="48"/>
      <c r="AH23" s="48"/>
      <c r="AI23" s="48"/>
      <c r="AJ23" s="48"/>
      <c r="AK23" s="133" t="e">
        <f t="shared" ref="AK23:AK34" si="13">AVERAGE(W23:AJ23)</f>
        <v>#REF!</v>
      </c>
      <c r="AL23" s="133" t="e">
        <f t="shared" ref="AL23:AL34" si="14">STDEV(W23:AJ23)</f>
        <v>#REF!</v>
      </c>
      <c r="AM23" s="135">
        <v>1806</v>
      </c>
      <c r="AN23" s="135">
        <v>3.5527679999999999</v>
      </c>
      <c r="AO23" s="135">
        <f t="shared" si="4"/>
        <v>6416299.0080000004</v>
      </c>
      <c r="AP23" s="58">
        <v>43956</v>
      </c>
      <c r="AQ23" s="46" t="s">
        <v>8</v>
      </c>
      <c r="AR23" s="141"/>
      <c r="AS23" s="141" t="e">
        <f t="shared" ref="AS23:AW31" si="15">$AO$7*X23</f>
        <v>#REF!</v>
      </c>
      <c r="AT23" s="141" t="e">
        <f t="shared" si="15"/>
        <v>#REF!</v>
      </c>
      <c r="AU23" s="141" t="e">
        <f t="shared" si="15"/>
        <v>#REF!</v>
      </c>
      <c r="AV23" s="141" t="e">
        <f t="shared" si="15"/>
        <v>#REF!</v>
      </c>
      <c r="AW23" s="141"/>
      <c r="AX23" s="141"/>
      <c r="AY23" s="141"/>
      <c r="AZ23" s="141"/>
      <c r="BA23" s="141"/>
      <c r="BB23" s="141"/>
      <c r="BC23" s="141" t="e">
        <f t="shared" si="7"/>
        <v>#REF!</v>
      </c>
      <c r="BD23" s="141" t="e">
        <f t="shared" si="8"/>
        <v>#REF!</v>
      </c>
      <c r="BE23" s="14" t="e">
        <f t="shared" si="6"/>
        <v>#REF!</v>
      </c>
      <c r="BF23" s="14" t="e">
        <f t="shared" si="6"/>
        <v>#REF!</v>
      </c>
    </row>
    <row r="24" spans="1:120" ht="16" x14ac:dyDescent="0.2">
      <c r="A24" s="58">
        <v>43970</v>
      </c>
      <c r="B24" s="58"/>
      <c r="C24" s="46">
        <f t="shared" si="12"/>
        <v>41</v>
      </c>
      <c r="D24" s="185" t="s">
        <v>8</v>
      </c>
      <c r="E24" s="185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 t="e">
        <f>#REF!</f>
        <v>#REF!</v>
      </c>
      <c r="J24" s="202" t="e">
        <f>#REF!</f>
        <v>#REF!</v>
      </c>
      <c r="K24" s="202" t="e">
        <f>#REF!</f>
        <v>#REF!</v>
      </c>
      <c r="L24" s="202" t="e">
        <f>#REF!</f>
        <v>#REF!</v>
      </c>
      <c r="M24" s="202"/>
      <c r="N24" s="202"/>
      <c r="O24" s="191"/>
      <c r="P24" s="80" t="e">
        <f>AVERAGE(F24:O24)</f>
        <v>#REF!</v>
      </c>
      <c r="Q24" s="80" t="e">
        <f>STDEV(F24:O24)</f>
        <v>#REF!</v>
      </c>
      <c r="R24" s="79" t="e">
        <f t="shared" si="1"/>
        <v>#REF!</v>
      </c>
      <c r="S24" s="79" t="e">
        <f t="shared" si="2"/>
        <v>#REF!</v>
      </c>
      <c r="T24" s="58">
        <v>43970</v>
      </c>
      <c r="U24" s="46" t="s">
        <v>8</v>
      </c>
      <c r="V24" s="185" t="e">
        <f t="shared" si="3"/>
        <v>#REF!</v>
      </c>
      <c r="W24" s="195" t="e">
        <f>#REF!</f>
        <v>#REF!</v>
      </c>
      <c r="X24" s="195" t="e">
        <f>#REF!</f>
        <v>#REF!</v>
      </c>
      <c r="Y24" s="195" t="e">
        <f>#REF!</f>
        <v>#REF!</v>
      </c>
      <c r="Z24" s="194" t="e">
        <f>#REF!</f>
        <v>#REF!</v>
      </c>
      <c r="AA24" s="197" t="e">
        <f>#REF!</f>
        <v>#REF!</v>
      </c>
      <c r="AB24" s="197" t="e">
        <f>#REF!</f>
        <v>#REF!</v>
      </c>
      <c r="AC24" s="215" t="e">
        <f>#REF!</f>
        <v>#REF!</v>
      </c>
      <c r="AD24" s="197"/>
      <c r="AE24" s="197"/>
      <c r="AF24" s="197"/>
      <c r="AG24" s="48"/>
      <c r="AH24" s="48"/>
      <c r="AI24" s="48"/>
      <c r="AJ24" s="48"/>
      <c r="AK24" s="133" t="e">
        <f>AVERAGE(W24:AB24)</f>
        <v>#REF!</v>
      </c>
      <c r="AL24" s="133" t="e">
        <f>STDEV(W24:AB24)</f>
        <v>#REF!</v>
      </c>
      <c r="AM24" s="135">
        <v>1759</v>
      </c>
      <c r="AN24" s="135">
        <v>3.3738040000000002</v>
      </c>
      <c r="AO24" s="135">
        <f t="shared" si="4"/>
        <v>5934521.2360000005</v>
      </c>
      <c r="AP24" s="58">
        <v>43970</v>
      </c>
      <c r="AQ24" s="46" t="s">
        <v>8</v>
      </c>
      <c r="AR24" s="141" t="e">
        <f t="shared" ref="AR24:AR34" si="16">$AO$7*W24</f>
        <v>#REF!</v>
      </c>
      <c r="AS24" s="141" t="e">
        <f t="shared" si="15"/>
        <v>#REF!</v>
      </c>
      <c r="AT24" s="141" t="e">
        <f t="shared" si="15"/>
        <v>#REF!</v>
      </c>
      <c r="AU24" s="141" t="e">
        <f t="shared" si="15"/>
        <v>#REF!</v>
      </c>
      <c r="AV24" s="141" t="e">
        <f t="shared" si="15"/>
        <v>#REF!</v>
      </c>
      <c r="AW24" s="141" t="e">
        <f t="shared" si="15"/>
        <v>#REF!</v>
      </c>
      <c r="AX24" s="141"/>
      <c r="AY24" s="141"/>
      <c r="AZ24" s="141"/>
      <c r="BA24" s="141"/>
      <c r="BB24" s="141"/>
      <c r="BC24" s="141" t="e">
        <f t="shared" si="7"/>
        <v>#REF!</v>
      </c>
      <c r="BD24" s="141" t="e">
        <f t="shared" si="8"/>
        <v>#REF!</v>
      </c>
      <c r="BE24" s="14" t="e">
        <f t="shared" si="6"/>
        <v>#REF!</v>
      </c>
      <c r="BF24" s="14" t="e">
        <f t="shared" si="6"/>
        <v>#REF!</v>
      </c>
    </row>
    <row r="25" spans="1:120" ht="16" x14ac:dyDescent="0.2">
      <c r="A25" s="58">
        <v>43984</v>
      </c>
      <c r="B25" s="58"/>
      <c r="C25" s="46">
        <f t="shared" si="12"/>
        <v>55</v>
      </c>
      <c r="D25" s="185" t="s">
        <v>8</v>
      </c>
      <c r="E25" s="185" t="e">
        <f t="shared" si="0"/>
        <v>#REF!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 t="e">
        <f>#REF!</f>
        <v>#REF!</v>
      </c>
      <c r="J25" s="202" t="e">
        <f>#REF!</f>
        <v>#REF!</v>
      </c>
      <c r="K25" s="202" t="e">
        <f>#REF!</f>
        <v>#REF!</v>
      </c>
      <c r="L25" s="202" t="e">
        <f>#REF!</f>
        <v>#REF!</v>
      </c>
      <c r="M25" s="202" t="e">
        <f>#REF!</f>
        <v>#REF!</v>
      </c>
      <c r="N25" s="202"/>
      <c r="O25" s="191"/>
      <c r="P25" s="80" t="e">
        <f>AVERAGE(F25:O25)</f>
        <v>#REF!</v>
      </c>
      <c r="Q25" s="80" t="e">
        <f>STDEV(F25:O25)</f>
        <v>#REF!</v>
      </c>
      <c r="R25" s="79" t="e">
        <f t="shared" si="1"/>
        <v>#REF!</v>
      </c>
      <c r="S25" s="79" t="e">
        <f t="shared" si="2"/>
        <v>#REF!</v>
      </c>
      <c r="T25" s="58">
        <v>43984</v>
      </c>
      <c r="U25" s="46" t="s">
        <v>8</v>
      </c>
      <c r="V25" s="185" t="e">
        <f t="shared" si="3"/>
        <v>#REF!</v>
      </c>
      <c r="W25" s="195" t="e">
        <f>#REF!</f>
        <v>#REF!</v>
      </c>
      <c r="X25" s="195" t="e">
        <f>#REF!</f>
        <v>#REF!</v>
      </c>
      <c r="Y25" s="195" t="e">
        <f>#REF!</f>
        <v>#REF!</v>
      </c>
      <c r="Z25" s="194" t="e">
        <f>#REF!</f>
        <v>#REF!</v>
      </c>
      <c r="AA25" s="194" t="e">
        <f>#REF!</f>
        <v>#REF!</v>
      </c>
      <c r="AB25" s="213" t="e">
        <f>#REF!</f>
        <v>#REF!</v>
      </c>
      <c r="AC25" s="215" t="e">
        <f>#REF!</f>
        <v>#REF!</v>
      </c>
      <c r="AD25" s="215" t="e">
        <f>#REF!</f>
        <v>#REF!</v>
      </c>
      <c r="AE25" s="197"/>
      <c r="AF25" s="197"/>
      <c r="AG25" s="48"/>
      <c r="AH25" s="48"/>
      <c r="AI25" s="48"/>
      <c r="AJ25" s="48"/>
      <c r="AK25" s="133" t="e">
        <f>AVERAGE(W25:AA25)</f>
        <v>#REF!</v>
      </c>
      <c r="AL25" s="133" t="e">
        <f>STDEV(W25:AA25)</f>
        <v>#REF!</v>
      </c>
      <c r="AM25" s="135">
        <v>1522.2273</v>
      </c>
      <c r="AN25" s="135">
        <v>3.5706480000000003</v>
      </c>
      <c r="AO25" s="135">
        <f t="shared" si="4"/>
        <v>5435337.8642904004</v>
      </c>
      <c r="AP25" s="58">
        <v>43984</v>
      </c>
      <c r="AQ25" s="46" t="s">
        <v>8</v>
      </c>
      <c r="AR25" s="141" t="e">
        <f t="shared" si="16"/>
        <v>#REF!</v>
      </c>
      <c r="AS25" s="141" t="e">
        <f t="shared" si="15"/>
        <v>#REF!</v>
      </c>
      <c r="AT25" s="141" t="e">
        <f t="shared" si="15"/>
        <v>#REF!</v>
      </c>
      <c r="AU25" s="141" t="e">
        <f t="shared" si="15"/>
        <v>#REF!</v>
      </c>
      <c r="AV25" s="141" t="e">
        <f t="shared" si="15"/>
        <v>#REF!</v>
      </c>
      <c r="AW25" s="141"/>
      <c r="AX25" s="141"/>
      <c r="AY25" s="141"/>
      <c r="AZ25" s="141"/>
      <c r="BA25" s="141"/>
      <c r="BB25" s="141"/>
      <c r="BC25" s="141" t="e">
        <f t="shared" si="7"/>
        <v>#REF!</v>
      </c>
      <c r="BD25" s="141" t="e">
        <f t="shared" si="8"/>
        <v>#REF!</v>
      </c>
      <c r="BE25" s="14" t="e">
        <f t="shared" si="6"/>
        <v>#REF!</v>
      </c>
      <c r="BF25" s="14" t="e">
        <f t="shared" si="6"/>
        <v>#REF!</v>
      </c>
    </row>
    <row r="26" spans="1:120" ht="16" x14ac:dyDescent="0.2">
      <c r="A26" s="58">
        <v>43992</v>
      </c>
      <c r="B26" s="58"/>
      <c r="C26" s="46">
        <f t="shared" si="12"/>
        <v>63</v>
      </c>
      <c r="D26" s="185" t="s">
        <v>8</v>
      </c>
      <c r="E26" s="185" t="e">
        <f t="shared" si="0"/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 t="e">
        <f>#REF!</f>
        <v>#REF!</v>
      </c>
      <c r="J26" s="207" t="e">
        <f>#REF!</f>
        <v>#REF!</v>
      </c>
      <c r="K26" s="207" t="e">
        <f>#REF!</f>
        <v>#REF!</v>
      </c>
      <c r="L26" s="207" t="e">
        <f>#REF!</f>
        <v>#REF!</v>
      </c>
      <c r="M26" s="207" t="e">
        <f>#REF!</f>
        <v>#REF!</v>
      </c>
      <c r="N26" s="202"/>
      <c r="O26" s="191"/>
      <c r="P26" s="80" t="e">
        <f>AVERAGE(F26:I26)</f>
        <v>#REF!</v>
      </c>
      <c r="Q26" s="80" t="e">
        <f>STDEV(F26:I26)</f>
        <v>#REF!</v>
      </c>
      <c r="R26" s="79" t="e">
        <f t="shared" si="1"/>
        <v>#REF!</v>
      </c>
      <c r="S26" s="79" t="e">
        <f t="shared" si="2"/>
        <v>#REF!</v>
      </c>
      <c r="T26" s="58">
        <v>43992</v>
      </c>
      <c r="U26" s="46" t="s">
        <v>8</v>
      </c>
      <c r="V26" s="185" t="e">
        <f t="shared" si="3"/>
        <v>#REF!</v>
      </c>
      <c r="W26" s="195" t="e">
        <f>#REF!</f>
        <v>#REF!</v>
      </c>
      <c r="X26" s="195" t="e">
        <f>#REF!</f>
        <v>#REF!</v>
      </c>
      <c r="Y26" s="194" t="e">
        <f>#REF!</f>
        <v>#REF!</v>
      </c>
      <c r="Z26" s="194" t="e">
        <f>#REF!</f>
        <v>#REF!</v>
      </c>
      <c r="AA26" s="194" t="e">
        <f>#REF!</f>
        <v>#REF!</v>
      </c>
      <c r="AB26" s="197"/>
      <c r="AC26" s="197"/>
      <c r="AD26" s="197"/>
      <c r="AE26" s="197"/>
      <c r="AF26" s="197"/>
      <c r="AG26" s="48"/>
      <c r="AH26" s="48"/>
      <c r="AI26" s="48"/>
      <c r="AJ26" s="48"/>
      <c r="AK26" s="133" t="e">
        <f>AVERAGE(Y26:AA26)</f>
        <v>#REF!</v>
      </c>
      <c r="AL26" s="133" t="e">
        <f>STDEV(Y26:AA26)</f>
        <v>#REF!</v>
      </c>
      <c r="AM26" s="135">
        <v>1485.6522</v>
      </c>
      <c r="AN26" s="135">
        <v>2.78775</v>
      </c>
      <c r="AO26" s="135">
        <f t="shared" si="4"/>
        <v>4141626.9205500004</v>
      </c>
      <c r="AP26" s="58">
        <v>43992</v>
      </c>
      <c r="AQ26" s="46" t="s">
        <v>8</v>
      </c>
      <c r="AR26" s="141" t="e">
        <f t="shared" si="16"/>
        <v>#REF!</v>
      </c>
      <c r="AS26" s="141" t="e">
        <f t="shared" si="15"/>
        <v>#REF!</v>
      </c>
      <c r="AT26" s="141" t="e">
        <f t="shared" si="15"/>
        <v>#REF!</v>
      </c>
      <c r="AU26" s="141" t="e">
        <f t="shared" si="15"/>
        <v>#REF!</v>
      </c>
      <c r="AV26" s="141" t="e">
        <f t="shared" si="15"/>
        <v>#REF!</v>
      </c>
      <c r="AW26" s="141"/>
      <c r="AX26" s="141"/>
      <c r="AY26" s="141"/>
      <c r="AZ26" s="141"/>
      <c r="BA26" s="141"/>
      <c r="BB26" s="141"/>
      <c r="BC26" s="141" t="e">
        <f t="shared" si="7"/>
        <v>#REF!</v>
      </c>
      <c r="BD26" s="141" t="e">
        <f t="shared" si="8"/>
        <v>#REF!</v>
      </c>
      <c r="BE26" s="14" t="e">
        <f t="shared" si="6"/>
        <v>#REF!</v>
      </c>
      <c r="BF26" s="14" t="e">
        <f t="shared" si="6"/>
        <v>#REF!</v>
      </c>
    </row>
    <row r="27" spans="1:120" ht="16" x14ac:dyDescent="0.2">
      <c r="A27" s="58">
        <v>43998</v>
      </c>
      <c r="B27" s="58"/>
      <c r="C27" s="46">
        <f t="shared" si="12"/>
        <v>69</v>
      </c>
      <c r="D27" s="185" t="s">
        <v>8</v>
      </c>
      <c r="E27" s="185" t="e">
        <f t="shared" si="0"/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 t="e">
        <f>#REF!</f>
        <v>#REF!</v>
      </c>
      <c r="J27" s="202" t="e">
        <f>#REF!</f>
        <v>#REF!</v>
      </c>
      <c r="K27" s="202" t="e">
        <f>#REF!</f>
        <v>#REF!</v>
      </c>
      <c r="L27" s="202"/>
      <c r="M27" s="202"/>
      <c r="N27" s="202"/>
      <c r="O27" s="191"/>
      <c r="P27" s="80" t="e">
        <f>AVERAGE(F27:O27)</f>
        <v>#REF!</v>
      </c>
      <c r="Q27" s="80" t="e">
        <f>STDEV(F27:O27)</f>
        <v>#REF!</v>
      </c>
      <c r="R27" s="79" t="e">
        <f t="shared" si="1"/>
        <v>#REF!</v>
      </c>
      <c r="S27" s="79" t="e">
        <f t="shared" si="2"/>
        <v>#REF!</v>
      </c>
      <c r="T27" s="58">
        <v>43998</v>
      </c>
      <c r="U27" s="46" t="s">
        <v>8</v>
      </c>
      <c r="V27" s="185" t="e">
        <f t="shared" si="3"/>
        <v>#REF!</v>
      </c>
      <c r="W27" s="195" t="e">
        <f>#REF!</f>
        <v>#REF!</v>
      </c>
      <c r="X27" s="195" t="e">
        <f>#REF!</f>
        <v>#REF!</v>
      </c>
      <c r="Y27" s="195" t="e">
        <f>#REF!</f>
        <v>#REF!</v>
      </c>
      <c r="Z27" s="194" t="e">
        <f>#REF!</f>
        <v>#REF!</v>
      </c>
      <c r="AA27" s="194" t="e">
        <f>#REF!</f>
        <v>#REF!</v>
      </c>
      <c r="AB27" s="194" t="e">
        <f>#REF!</f>
        <v>#REF!</v>
      </c>
      <c r="AC27" s="197"/>
      <c r="AD27" s="197"/>
      <c r="AE27" s="197"/>
      <c r="AF27" s="197"/>
      <c r="AG27" s="48"/>
      <c r="AH27" s="48"/>
      <c r="AI27" s="48"/>
      <c r="AJ27" s="48"/>
      <c r="AK27" s="133" t="e">
        <f>AVERAGE(W27:AJ27)</f>
        <v>#REF!</v>
      </c>
      <c r="AL27" s="133" t="e">
        <f t="shared" si="14"/>
        <v>#REF!</v>
      </c>
      <c r="AM27" s="137">
        <v>1843.4167</v>
      </c>
      <c r="AN27" s="135">
        <v>3.0823520000000002</v>
      </c>
      <c r="AO27" s="135">
        <f t="shared" si="4"/>
        <v>5682059.1520784004</v>
      </c>
      <c r="AP27" s="58">
        <v>43998</v>
      </c>
      <c r="AQ27" s="46" t="s">
        <v>8</v>
      </c>
      <c r="AR27" s="141" t="e">
        <f t="shared" si="16"/>
        <v>#REF!</v>
      </c>
      <c r="AS27" s="141" t="e">
        <f t="shared" si="15"/>
        <v>#REF!</v>
      </c>
      <c r="AT27" s="141" t="e">
        <f t="shared" si="15"/>
        <v>#REF!</v>
      </c>
      <c r="AU27" s="141" t="e">
        <f t="shared" si="15"/>
        <v>#REF!</v>
      </c>
      <c r="AV27" s="141" t="e">
        <f t="shared" si="15"/>
        <v>#REF!</v>
      </c>
      <c r="AW27" s="141" t="e">
        <f>$AO$7*AB27</f>
        <v>#REF!</v>
      </c>
      <c r="AX27" s="141"/>
      <c r="AY27" s="141"/>
      <c r="AZ27" s="141"/>
      <c r="BA27" s="141"/>
      <c r="BB27" s="141"/>
      <c r="BC27" s="141" t="e">
        <f t="shared" si="7"/>
        <v>#REF!</v>
      </c>
      <c r="BD27" s="141" t="e">
        <f t="shared" si="8"/>
        <v>#REF!</v>
      </c>
      <c r="BE27" s="14" t="e">
        <f t="shared" si="6"/>
        <v>#REF!</v>
      </c>
      <c r="BF27" s="14" t="e">
        <f t="shared" si="6"/>
        <v>#REF!</v>
      </c>
    </row>
    <row r="28" spans="1:120" ht="16" x14ac:dyDescent="0.2">
      <c r="A28" s="58">
        <v>43999</v>
      </c>
      <c r="B28" s="58"/>
      <c r="C28" s="46">
        <f t="shared" si="12"/>
        <v>70</v>
      </c>
      <c r="D28" s="185" t="s">
        <v>8</v>
      </c>
      <c r="E28" s="185" t="e">
        <f t="shared" si="0"/>
        <v>#REF!</v>
      </c>
      <c r="F28" s="202" t="e">
        <f>#REF!</f>
        <v>#REF!</v>
      </c>
      <c r="G28" s="202" t="e">
        <f>#REF!</f>
        <v>#REF!</v>
      </c>
      <c r="H28" s="202" t="e">
        <f>#REF!</f>
        <v>#REF!</v>
      </c>
      <c r="I28" s="202" t="e">
        <f>#REF!</f>
        <v>#REF!</v>
      </c>
      <c r="J28" s="202" t="e">
        <f>#REF!</f>
        <v>#REF!</v>
      </c>
      <c r="K28" s="202" t="e">
        <f>#REF!</f>
        <v>#REF!</v>
      </c>
      <c r="L28" s="202"/>
      <c r="M28" s="202"/>
      <c r="N28" s="202"/>
      <c r="O28" s="191"/>
      <c r="P28" s="80" t="e">
        <f>AVERAGE(F28:O28)</f>
        <v>#REF!</v>
      </c>
      <c r="Q28" s="80" t="e">
        <f>STDEV(F28:O28)</f>
        <v>#REF!</v>
      </c>
      <c r="R28" s="79" t="e">
        <f t="shared" si="1"/>
        <v>#REF!</v>
      </c>
      <c r="S28" s="79" t="e">
        <f t="shared" si="2"/>
        <v>#REF!</v>
      </c>
      <c r="T28" s="58">
        <v>43999</v>
      </c>
      <c r="U28" s="46" t="s">
        <v>8</v>
      </c>
      <c r="V28" s="185" t="e">
        <f t="shared" si="3"/>
        <v>#REF!</v>
      </c>
      <c r="W28" s="195" t="e">
        <f>#REF!</f>
        <v>#REF!</v>
      </c>
      <c r="X28" s="195" t="e">
        <f>#REF!</f>
        <v>#REF!</v>
      </c>
      <c r="Y28" s="195" t="e">
        <f>#REF!</f>
        <v>#REF!</v>
      </c>
      <c r="Z28" s="194" t="e">
        <f>#REF!</f>
        <v>#REF!</v>
      </c>
      <c r="AA28" s="194" t="e">
        <f>#REF!</f>
        <v>#REF!</v>
      </c>
      <c r="AB28" s="194" t="e">
        <f>#REF!</f>
        <v>#REF!</v>
      </c>
      <c r="AC28" s="197"/>
      <c r="AD28" s="197"/>
      <c r="AE28" s="197"/>
      <c r="AF28" s="197"/>
      <c r="AG28" s="48"/>
      <c r="AH28" s="48"/>
      <c r="AI28" s="48"/>
      <c r="AJ28" s="48"/>
      <c r="AK28" s="133" t="e">
        <f t="shared" si="13"/>
        <v>#REF!</v>
      </c>
      <c r="AL28" s="133" t="e">
        <f t="shared" si="14"/>
        <v>#REF!</v>
      </c>
      <c r="AM28" s="137">
        <v>1870.5833</v>
      </c>
      <c r="AN28" s="135">
        <v>2.8041840000000002</v>
      </c>
      <c r="AO28" s="135">
        <f t="shared" si="4"/>
        <v>5245459.7605272001</v>
      </c>
      <c r="AP28" s="58">
        <v>43999</v>
      </c>
      <c r="AQ28" s="46" t="s">
        <v>8</v>
      </c>
      <c r="AR28" s="141" t="e">
        <f t="shared" si="16"/>
        <v>#REF!</v>
      </c>
      <c r="AS28" s="141" t="e">
        <f t="shared" si="15"/>
        <v>#REF!</v>
      </c>
      <c r="AT28" s="141" t="e">
        <f t="shared" si="15"/>
        <v>#REF!</v>
      </c>
      <c r="AU28" s="141" t="e">
        <f t="shared" si="15"/>
        <v>#REF!</v>
      </c>
      <c r="AV28" s="141" t="e">
        <f t="shared" si="15"/>
        <v>#REF!</v>
      </c>
      <c r="AW28" s="141" t="e">
        <f>$AO$7*AB28</f>
        <v>#REF!</v>
      </c>
      <c r="AX28" s="141"/>
      <c r="AY28" s="141"/>
      <c r="AZ28" s="141"/>
      <c r="BA28" s="141"/>
      <c r="BB28" s="141"/>
      <c r="BC28" s="141" t="e">
        <f t="shared" si="7"/>
        <v>#REF!</v>
      </c>
      <c r="BD28" s="141" t="e">
        <f t="shared" si="8"/>
        <v>#REF!</v>
      </c>
      <c r="BE28" s="14" t="e">
        <f t="shared" si="6"/>
        <v>#REF!</v>
      </c>
      <c r="BF28" s="14" t="e">
        <f t="shared" si="6"/>
        <v>#REF!</v>
      </c>
    </row>
    <row r="29" spans="1:120" ht="16" x14ac:dyDescent="0.2">
      <c r="A29" s="58">
        <v>44001</v>
      </c>
      <c r="B29" s="58"/>
      <c r="C29" s="46">
        <f t="shared" si="12"/>
        <v>72</v>
      </c>
      <c r="D29" s="185" t="s">
        <v>8</v>
      </c>
      <c r="E29" s="185" t="e">
        <f t="shared" si="0"/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 t="e">
        <f>#REF!</f>
        <v>#REF!</v>
      </c>
      <c r="J29" s="202" t="e">
        <f>#REF!</f>
        <v>#REF!</v>
      </c>
      <c r="K29" s="202" t="e">
        <f>#REF!</f>
        <v>#REF!</v>
      </c>
      <c r="L29" s="202"/>
      <c r="M29" s="202"/>
      <c r="N29" s="202"/>
      <c r="O29" s="191"/>
      <c r="P29" s="80" t="e">
        <f>AVERAGE(F29:O29)</f>
        <v>#REF!</v>
      </c>
      <c r="Q29" s="80" t="e">
        <f>STDEV(F29:O29)</f>
        <v>#REF!</v>
      </c>
      <c r="R29" s="79" t="e">
        <f t="shared" si="1"/>
        <v>#REF!</v>
      </c>
      <c r="S29" s="79" t="e">
        <f t="shared" si="2"/>
        <v>#REF!</v>
      </c>
      <c r="T29" s="58">
        <v>44001</v>
      </c>
      <c r="U29" s="46" t="s">
        <v>8</v>
      </c>
      <c r="V29" s="185" t="e">
        <f t="shared" si="3"/>
        <v>#REF!</v>
      </c>
      <c r="W29" s="195" t="e">
        <f>#REF!</f>
        <v>#REF!</v>
      </c>
      <c r="X29" s="195" t="e">
        <f>#REF!</f>
        <v>#REF!</v>
      </c>
      <c r="Y29" s="195" t="e">
        <f>#REF!</f>
        <v>#REF!</v>
      </c>
      <c r="Z29" s="194" t="e">
        <f>#REF!</f>
        <v>#REF!</v>
      </c>
      <c r="AA29" s="194" t="e">
        <f>#REF!</f>
        <v>#REF!</v>
      </c>
      <c r="AB29" s="194" t="e">
        <f>#REF!</f>
        <v>#REF!</v>
      </c>
      <c r="AC29" s="197"/>
      <c r="AD29" s="197"/>
      <c r="AE29" s="197"/>
      <c r="AF29" s="197"/>
      <c r="AG29" s="48"/>
      <c r="AH29" s="48"/>
      <c r="AI29" s="48"/>
      <c r="AJ29" s="48"/>
      <c r="AK29" s="133" t="e">
        <f t="shared" si="13"/>
        <v>#REF!</v>
      </c>
      <c r="AL29" s="133" t="e">
        <f t="shared" si="14"/>
        <v>#REF!</v>
      </c>
      <c r="AM29" s="137">
        <v>1706.0833</v>
      </c>
      <c r="AN29" s="135">
        <v>2.5918559999999995</v>
      </c>
      <c r="AO29" s="135">
        <f t="shared" si="4"/>
        <v>4421922.2376047987</v>
      </c>
      <c r="AP29" s="58">
        <v>44001</v>
      </c>
      <c r="AQ29" s="46" t="s">
        <v>8</v>
      </c>
      <c r="AR29" s="141" t="e">
        <f t="shared" si="16"/>
        <v>#REF!</v>
      </c>
      <c r="AS29" s="141" t="e">
        <f t="shared" si="15"/>
        <v>#REF!</v>
      </c>
      <c r="AT29" s="141" t="e">
        <f t="shared" si="15"/>
        <v>#REF!</v>
      </c>
      <c r="AU29" s="141" t="e">
        <f t="shared" si="15"/>
        <v>#REF!</v>
      </c>
      <c r="AV29" s="141" t="e">
        <f t="shared" si="15"/>
        <v>#REF!</v>
      </c>
      <c r="AW29" s="141" t="e">
        <f>$AO$7*AB29</f>
        <v>#REF!</v>
      </c>
      <c r="AX29" s="141"/>
      <c r="AY29" s="141"/>
      <c r="AZ29" s="141"/>
      <c r="BA29" s="141"/>
      <c r="BB29" s="141"/>
      <c r="BC29" s="141" t="e">
        <f t="shared" si="7"/>
        <v>#REF!</v>
      </c>
      <c r="BD29" s="141" t="e">
        <f t="shared" si="8"/>
        <v>#REF!</v>
      </c>
      <c r="BE29" s="14" t="e">
        <f t="shared" si="6"/>
        <v>#REF!</v>
      </c>
      <c r="BF29" s="14" t="e">
        <f t="shared" si="6"/>
        <v>#REF!</v>
      </c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</row>
    <row r="30" spans="1:120" ht="16" x14ac:dyDescent="0.2">
      <c r="A30" s="58">
        <v>44003</v>
      </c>
      <c r="B30" s="58"/>
      <c r="C30" s="46">
        <f t="shared" si="12"/>
        <v>74</v>
      </c>
      <c r="D30" s="185" t="s">
        <v>8</v>
      </c>
      <c r="E30" s="185" t="e">
        <f t="shared" si="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 t="e">
        <f>#REF!</f>
        <v>#REF!</v>
      </c>
      <c r="J30" s="202" t="e">
        <f>#REF!</f>
        <v>#REF!</v>
      </c>
      <c r="K30" s="202" t="e">
        <f>#REF!</f>
        <v>#REF!</v>
      </c>
      <c r="L30" s="202" t="e">
        <f>#REF!</f>
        <v>#REF!</v>
      </c>
      <c r="M30" s="202" t="e">
        <f>#REF!</f>
        <v>#REF!</v>
      </c>
      <c r="N30" s="202"/>
      <c r="O30" s="191"/>
      <c r="P30" s="80" t="e">
        <f>AVERAGE(F30:O30)</f>
        <v>#REF!</v>
      </c>
      <c r="Q30" s="80" t="e">
        <f>STDEV(F30:O30)</f>
        <v>#REF!</v>
      </c>
      <c r="R30" s="79" t="e">
        <f t="shared" si="1"/>
        <v>#REF!</v>
      </c>
      <c r="S30" s="79" t="e">
        <f t="shared" si="2"/>
        <v>#REF!</v>
      </c>
      <c r="T30" s="58">
        <v>44003</v>
      </c>
      <c r="U30" s="46" t="s">
        <v>8</v>
      </c>
      <c r="V30" s="185" t="e">
        <f t="shared" si="3"/>
        <v>#REF!</v>
      </c>
      <c r="W30" s="196" t="e">
        <f>#REF!</f>
        <v>#REF!</v>
      </c>
      <c r="X30" s="196" t="e">
        <f>#REF!</f>
        <v>#REF!</v>
      </c>
      <c r="Y30" s="196" t="e">
        <f>#REF!</f>
        <v>#REF!</v>
      </c>
      <c r="Z30" s="195" t="e">
        <f>#REF!</f>
        <v>#REF!</v>
      </c>
      <c r="AA30" s="195" t="e">
        <f>#REF!</f>
        <v>#REF!</v>
      </c>
      <c r="AB30" s="197" t="e">
        <f>#REF!</f>
        <v>#REF!</v>
      </c>
      <c r="AC30" s="197" t="e">
        <f>#REF!</f>
        <v>#REF!</v>
      </c>
      <c r="AD30" s="197" t="e">
        <f>#REF!</f>
        <v>#REF!</v>
      </c>
      <c r="AE30" s="194"/>
      <c r="AF30" s="194"/>
      <c r="AG30" s="182"/>
      <c r="AH30" s="182"/>
      <c r="AI30" s="182"/>
      <c r="AJ30" s="48"/>
      <c r="AK30" s="133" t="e">
        <f t="shared" si="13"/>
        <v>#REF!</v>
      </c>
      <c r="AL30" s="133" t="e">
        <f t="shared" si="14"/>
        <v>#REF!</v>
      </c>
      <c r="AM30" s="137">
        <v>1735.1304</v>
      </c>
      <c r="AN30" s="135">
        <v>2.9316799999999996</v>
      </c>
      <c r="AO30" s="135">
        <f t="shared" si="4"/>
        <v>5086847.0910719996</v>
      </c>
      <c r="AP30" s="58">
        <v>44003</v>
      </c>
      <c r="AQ30" s="46" t="s">
        <v>8</v>
      </c>
      <c r="AR30" s="141" t="e">
        <f t="shared" si="16"/>
        <v>#REF!</v>
      </c>
      <c r="AS30" s="141" t="e">
        <f t="shared" si="15"/>
        <v>#REF!</v>
      </c>
      <c r="AT30" s="141" t="e">
        <f t="shared" si="15"/>
        <v>#REF!</v>
      </c>
      <c r="AU30" s="141" t="e">
        <f t="shared" si="15"/>
        <v>#REF!</v>
      </c>
      <c r="AV30" s="141" t="e">
        <f t="shared" si="15"/>
        <v>#REF!</v>
      </c>
      <c r="AW30" s="141" t="e">
        <f>$AO$7*AB30</f>
        <v>#REF!</v>
      </c>
      <c r="AX30" s="141" t="e">
        <f>$AO$7*AC30</f>
        <v>#REF!</v>
      </c>
      <c r="AY30" s="141" t="e">
        <f>$AO$7*AD30</f>
        <v>#REF!</v>
      </c>
      <c r="AZ30" s="141"/>
      <c r="BA30" s="141"/>
      <c r="BB30" s="141">
        <f>$AO$7*AG30</f>
        <v>0</v>
      </c>
      <c r="BC30" s="141" t="e">
        <f t="shared" si="7"/>
        <v>#REF!</v>
      </c>
      <c r="BD30" s="141" t="e">
        <f t="shared" si="8"/>
        <v>#REF!</v>
      </c>
      <c r="BE30" s="14" t="e">
        <f t="shared" si="6"/>
        <v>#REF!</v>
      </c>
      <c r="BF30" s="14" t="e">
        <f t="shared" si="6"/>
        <v>#REF!</v>
      </c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</row>
    <row r="31" spans="1:120" ht="16" x14ac:dyDescent="0.2">
      <c r="A31" s="58">
        <v>44005</v>
      </c>
      <c r="B31" s="58"/>
      <c r="C31" s="46">
        <f t="shared" si="12"/>
        <v>76</v>
      </c>
      <c r="D31" s="185" t="s">
        <v>8</v>
      </c>
      <c r="E31" s="185" t="e">
        <f t="shared" si="0"/>
        <v>#REF!</v>
      </c>
      <c r="F31" s="202" t="e">
        <f>#REF!</f>
        <v>#REF!</v>
      </c>
      <c r="G31" s="202" t="e">
        <f>#REF!</f>
        <v>#REF!</v>
      </c>
      <c r="H31" s="207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>AVERAGE(F31:G31)</f>
        <v>#REF!</v>
      </c>
      <c r="Q31" s="80" t="e">
        <f>STDEV(F31:G31)</f>
        <v>#REF!</v>
      </c>
      <c r="R31" s="79" t="e">
        <f t="shared" si="1"/>
        <v>#REF!</v>
      </c>
      <c r="S31" s="79" t="e">
        <f t="shared" si="2"/>
        <v>#REF!</v>
      </c>
      <c r="T31" s="58">
        <v>44005</v>
      </c>
      <c r="U31" s="46" t="s">
        <v>8</v>
      </c>
      <c r="V31" s="185" t="e">
        <f t="shared" si="3"/>
        <v>#REF!</v>
      </c>
      <c r="W31" s="196" t="e">
        <f>#REF!</f>
        <v>#REF!</v>
      </c>
      <c r="X31" s="196" t="e">
        <f>#REF!</f>
        <v>#REF!</v>
      </c>
      <c r="Y31" s="197" t="e">
        <f>#REF!</f>
        <v>#REF!</v>
      </c>
      <c r="Z31" s="197"/>
      <c r="AA31" s="197"/>
      <c r="AB31" s="197"/>
      <c r="AC31" s="197"/>
      <c r="AD31" s="197"/>
      <c r="AE31" s="197"/>
      <c r="AF31" s="197"/>
      <c r="AG31" s="48"/>
      <c r="AH31" s="48"/>
      <c r="AI31" s="48"/>
      <c r="AJ31" s="48"/>
      <c r="AK31" s="133" t="e">
        <f t="shared" si="13"/>
        <v>#REF!</v>
      </c>
      <c r="AL31" s="133" t="e">
        <f t="shared" si="14"/>
        <v>#REF!</v>
      </c>
      <c r="AM31" s="137">
        <v>1981.0833</v>
      </c>
      <c r="AN31" s="135">
        <v>2.7784080000000002</v>
      </c>
      <c r="AO31" s="135">
        <f t="shared" si="4"/>
        <v>5504257.6893864004</v>
      </c>
      <c r="AP31" s="58">
        <v>44005</v>
      </c>
      <c r="AQ31" s="46" t="s">
        <v>8</v>
      </c>
      <c r="AR31" s="141" t="e">
        <f t="shared" si="16"/>
        <v>#REF!</v>
      </c>
      <c r="AS31" s="141" t="e">
        <f t="shared" si="15"/>
        <v>#REF!</v>
      </c>
      <c r="AT31" s="141" t="e">
        <f t="shared" si="15"/>
        <v>#REF!</v>
      </c>
      <c r="AU31" s="141"/>
      <c r="AV31" s="141"/>
      <c r="AW31" s="141"/>
      <c r="AX31" s="141"/>
      <c r="AY31" s="141"/>
      <c r="AZ31" s="141"/>
      <c r="BA31" s="141"/>
      <c r="BB31" s="141"/>
      <c r="BC31" s="141" t="e">
        <f t="shared" si="7"/>
        <v>#REF!</v>
      </c>
      <c r="BD31" s="141" t="e">
        <f t="shared" si="8"/>
        <v>#REF!</v>
      </c>
      <c r="BE31" s="14" t="e">
        <f t="shared" si="6"/>
        <v>#REF!</v>
      </c>
      <c r="BF31" s="14" t="e">
        <f t="shared" si="6"/>
        <v>#REF!</v>
      </c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</row>
    <row r="32" spans="1:120" s="55" customFormat="1" ht="16" x14ac:dyDescent="0.2">
      <c r="A32" s="88">
        <v>44008</v>
      </c>
      <c r="B32" s="88"/>
      <c r="C32" s="46">
        <f t="shared" si="12"/>
        <v>79</v>
      </c>
      <c r="D32" s="185" t="s">
        <v>8</v>
      </c>
      <c r="E32" s="185" t="e">
        <f t="shared" si="0"/>
        <v>#REF!</v>
      </c>
      <c r="F32" s="202" t="e">
        <f>#REF!</f>
        <v>#REF!</v>
      </c>
      <c r="G32" s="202"/>
      <c r="H32" s="202"/>
      <c r="I32" s="202"/>
      <c r="J32" s="202"/>
      <c r="K32" s="202"/>
      <c r="L32" s="202"/>
      <c r="M32" s="202"/>
      <c r="N32" s="202"/>
      <c r="O32" s="191"/>
      <c r="P32" s="80" t="e">
        <f>AVERAGE(F32:O32)</f>
        <v>#REF!</v>
      </c>
      <c r="Q32" s="80" t="e">
        <f>STDEV(F32:O32)</f>
        <v>#REF!</v>
      </c>
      <c r="R32" s="79" t="e">
        <f t="shared" si="1"/>
        <v>#REF!</v>
      </c>
      <c r="S32" s="79" t="e">
        <f t="shared" si="2"/>
        <v>#REF!</v>
      </c>
      <c r="T32" s="88">
        <v>44008</v>
      </c>
      <c r="U32" s="46" t="s">
        <v>8</v>
      </c>
      <c r="V32" s="185" t="e">
        <f t="shared" si="3"/>
        <v>#REF!</v>
      </c>
      <c r="W32" s="196" t="e">
        <f>#REF!</f>
        <v>#REF!</v>
      </c>
      <c r="X32" s="196"/>
      <c r="Y32" s="197"/>
      <c r="Z32" s="197"/>
      <c r="AA32" s="197"/>
      <c r="AB32" s="197"/>
      <c r="AC32" s="197"/>
      <c r="AD32" s="197"/>
      <c r="AE32" s="197"/>
      <c r="AF32" s="197"/>
      <c r="AG32" s="48"/>
      <c r="AH32" s="48"/>
      <c r="AI32" s="48"/>
      <c r="AJ32" s="48"/>
      <c r="AK32" s="133" t="e">
        <f t="shared" si="13"/>
        <v>#REF!</v>
      </c>
      <c r="AL32" s="133" t="e">
        <f t="shared" si="14"/>
        <v>#REF!</v>
      </c>
      <c r="AM32" s="137">
        <v>1706.9565</v>
      </c>
      <c r="AN32" s="135">
        <v>3.0872000000000002</v>
      </c>
      <c r="AO32" s="135">
        <f t="shared" si="4"/>
        <v>5269716.1068000002</v>
      </c>
      <c r="AP32" s="88">
        <v>44008</v>
      </c>
      <c r="AQ32" s="46" t="s">
        <v>8</v>
      </c>
      <c r="AR32" s="141" t="e">
        <f t="shared" si="16"/>
        <v>#REF!</v>
      </c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 t="e">
        <f t="shared" si="7"/>
        <v>#REF!</v>
      </c>
      <c r="BD32" s="141" t="e">
        <f t="shared" si="8"/>
        <v>#REF!</v>
      </c>
      <c r="BE32" s="14" t="e">
        <f t="shared" si="6"/>
        <v>#REF!</v>
      </c>
      <c r="BF32" s="14" t="e">
        <f t="shared" si="6"/>
        <v>#REF!</v>
      </c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</row>
    <row r="33" spans="1:159" ht="16" x14ac:dyDescent="0.2">
      <c r="A33" s="85">
        <v>44009</v>
      </c>
      <c r="B33" s="85"/>
      <c r="C33" s="46">
        <f t="shared" si="12"/>
        <v>80</v>
      </c>
      <c r="D33" s="185" t="s">
        <v>8</v>
      </c>
      <c r="E33" s="185" t="e">
        <f t="shared" si="0"/>
        <v>#REF!</v>
      </c>
      <c r="F33" s="211" t="e">
        <f>#REF!</f>
        <v>#REF!</v>
      </c>
      <c r="G33" s="202"/>
      <c r="H33" s="202"/>
      <c r="I33" s="202"/>
      <c r="J33" s="202"/>
      <c r="K33" s="202"/>
      <c r="L33" s="202"/>
      <c r="M33" s="202"/>
      <c r="N33" s="202"/>
      <c r="O33" s="191"/>
      <c r="P33" s="80" t="e">
        <f>AVERAGE(F33:O33)</f>
        <v>#REF!</v>
      </c>
      <c r="Q33" s="80" t="e">
        <f>STDEV(F33:O33)</f>
        <v>#REF!</v>
      </c>
      <c r="R33" s="79" t="e">
        <f t="shared" si="1"/>
        <v>#REF!</v>
      </c>
      <c r="S33" s="79" t="e">
        <f t="shared" si="2"/>
        <v>#REF!</v>
      </c>
      <c r="T33" s="85">
        <v>44009</v>
      </c>
      <c r="U33" s="46" t="s">
        <v>8</v>
      </c>
      <c r="V33" s="185" t="e">
        <f t="shared" si="3"/>
        <v>#REF!</v>
      </c>
      <c r="W33" s="196" t="e">
        <f>#REF!</f>
        <v>#REF!</v>
      </c>
      <c r="X33" s="196"/>
      <c r="Y33" s="196" t="e">
        <f>#REF!</f>
        <v>#REF!</v>
      </c>
      <c r="Z33" s="197"/>
      <c r="AA33" s="197"/>
      <c r="AB33" s="197"/>
      <c r="AC33" s="197"/>
      <c r="AD33" s="197"/>
      <c r="AE33" s="197"/>
      <c r="AF33" s="197"/>
      <c r="AG33" s="48"/>
      <c r="AH33" s="48"/>
      <c r="AI33" s="48"/>
      <c r="AJ33" s="48"/>
      <c r="AK33" s="133" t="e">
        <f>AVERAGE(W33:AJ33)</f>
        <v>#REF!</v>
      </c>
      <c r="AL33" s="133" t="e">
        <f>STDEV(W33:AJ33)</f>
        <v>#REF!</v>
      </c>
      <c r="AM33" s="137">
        <v>1717.1364000000001</v>
      </c>
      <c r="AN33" s="135">
        <v>3.0182399999999996</v>
      </c>
      <c r="AO33" s="135">
        <f t="shared" si="4"/>
        <v>5182729.7679359997</v>
      </c>
      <c r="AP33" s="85">
        <v>44009</v>
      </c>
      <c r="AQ33" s="46" t="s">
        <v>8</v>
      </c>
      <c r="AR33" s="141" t="e">
        <f>$AO$7*W33</f>
        <v>#REF!</v>
      </c>
      <c r="AS33" s="141"/>
      <c r="AT33" s="141" t="e">
        <f>$AO$7*Y33</f>
        <v>#REF!</v>
      </c>
      <c r="AU33" s="141"/>
      <c r="AV33" s="141"/>
      <c r="AW33" s="141"/>
      <c r="AX33" s="141"/>
      <c r="AY33" s="141"/>
      <c r="AZ33" s="141"/>
      <c r="BA33" s="141"/>
      <c r="BB33" s="141"/>
      <c r="BC33" s="141" t="e">
        <f t="shared" si="7"/>
        <v>#REF!</v>
      </c>
      <c r="BD33" s="141" t="e">
        <f t="shared" si="8"/>
        <v>#REF!</v>
      </c>
      <c r="BE33" s="14" t="e">
        <f t="shared" si="6"/>
        <v>#REF!</v>
      </c>
      <c r="BF33" s="14" t="e">
        <f t="shared" si="6"/>
        <v>#REF!</v>
      </c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</row>
    <row r="34" spans="1:159" s="92" customFormat="1" ht="17" thickBot="1" x14ac:dyDescent="0.25">
      <c r="A34" s="90">
        <v>44012</v>
      </c>
      <c r="B34" s="90"/>
      <c r="C34" s="93">
        <f t="shared" si="12"/>
        <v>83</v>
      </c>
      <c r="D34" s="188" t="s">
        <v>8</v>
      </c>
      <c r="E34" s="153" t="e">
        <f t="shared" si="0"/>
        <v>#REF!</v>
      </c>
      <c r="F34" s="202" t="e">
        <f>#REF!</f>
        <v>#REF!</v>
      </c>
      <c r="G34" s="202"/>
      <c r="H34" s="202"/>
      <c r="I34" s="202"/>
      <c r="J34" s="202"/>
      <c r="K34" s="202"/>
      <c r="L34" s="202"/>
      <c r="M34" s="202"/>
      <c r="N34" s="202"/>
      <c r="O34" s="191"/>
      <c r="P34" s="80" t="e">
        <f>AVERAGE(F34:O34)</f>
        <v>#REF!</v>
      </c>
      <c r="Q34" s="80" t="e">
        <f>STDEV(F34:O34)</f>
        <v>#REF!</v>
      </c>
      <c r="R34" s="79" t="e">
        <f t="shared" si="1"/>
        <v>#REF!</v>
      </c>
      <c r="S34" s="79" t="e">
        <f t="shared" si="2"/>
        <v>#REF!</v>
      </c>
      <c r="T34" s="90">
        <v>44012</v>
      </c>
      <c r="U34" s="93" t="s">
        <v>8</v>
      </c>
      <c r="V34" s="185" t="e">
        <f t="shared" si="3"/>
        <v>#REF!</v>
      </c>
      <c r="W34" s="196" t="e">
        <f>#REF!</f>
        <v>#REF!</v>
      </c>
      <c r="X34" s="196"/>
      <c r="Y34" s="196"/>
      <c r="Z34" s="197"/>
      <c r="AA34" s="197"/>
      <c r="AB34" s="197"/>
      <c r="AC34" s="197"/>
      <c r="AD34" s="197"/>
      <c r="AE34" s="197"/>
      <c r="AF34" s="197"/>
      <c r="AG34" s="48"/>
      <c r="AH34" s="48"/>
      <c r="AI34" s="48"/>
      <c r="AJ34" s="48"/>
      <c r="AK34" s="133" t="e">
        <f t="shared" si="13"/>
        <v>#REF!</v>
      </c>
      <c r="AL34" s="133" t="e">
        <f t="shared" si="14"/>
        <v>#REF!</v>
      </c>
      <c r="AM34" s="137">
        <v>1443.2727</v>
      </c>
      <c r="AN34" s="140">
        <v>2.9451849999999995</v>
      </c>
      <c r="AO34" s="135">
        <f t="shared" si="4"/>
        <v>4250705.1069494989</v>
      </c>
      <c r="AP34" s="90">
        <v>44012</v>
      </c>
      <c r="AQ34" s="93" t="s">
        <v>8</v>
      </c>
      <c r="AR34" s="141" t="e">
        <f t="shared" si="16"/>
        <v>#REF!</v>
      </c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 t="e">
        <f t="shared" si="7"/>
        <v>#REF!</v>
      </c>
      <c r="BD34" s="141" t="e">
        <f t="shared" si="8"/>
        <v>#REF!</v>
      </c>
      <c r="BE34" s="14" t="e">
        <f t="shared" si="6"/>
        <v>#REF!</v>
      </c>
      <c r="BF34" s="14" t="e">
        <f t="shared" si="6"/>
        <v>#REF!</v>
      </c>
    </row>
    <row r="35" spans="1:159" ht="16" thickTop="1" x14ac:dyDescent="0.2">
      <c r="U35" s="33"/>
      <c r="V35" s="33"/>
      <c r="AU35" s="49"/>
      <c r="AV35" s="49"/>
      <c r="AW35" s="49"/>
      <c r="AX35" s="49"/>
      <c r="AY35" s="49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4">
        <f>AVERAGE(AM7:AM20)</f>
        <v>1636.4672928571431</v>
      </c>
      <c r="BQ35" s="34">
        <f>AVERAGE(AN7:AN20)</f>
        <v>3.0094083571428571</v>
      </c>
      <c r="BR35" s="33"/>
      <c r="BS35" s="33"/>
      <c r="BT35" s="49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</row>
    <row r="36" spans="1:159" x14ac:dyDescent="0.2">
      <c r="U36" s="33"/>
      <c r="V36" s="33"/>
      <c r="AU36" s="49"/>
      <c r="AV36" s="49"/>
      <c r="AW36" s="49"/>
      <c r="AX36" s="49"/>
      <c r="AY36" s="49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>
        <f>STDEV(AM7:AM20)</f>
        <v>317.46355148459327</v>
      </c>
      <c r="BQ36" s="33">
        <f>STDEV(AN7:AN20)</f>
        <v>0.30268718746043555</v>
      </c>
      <c r="BR36" s="33"/>
      <c r="BS36" s="33"/>
      <c r="BT36" s="49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</row>
    <row r="37" spans="1:159" x14ac:dyDescent="0.2">
      <c r="F37"/>
      <c r="U37" s="33"/>
      <c r="V37" s="33"/>
      <c r="AX37" s="49"/>
      <c r="AY37" s="49"/>
      <c r="AZ37" s="49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49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</row>
    <row r="38" spans="1:159" ht="34" x14ac:dyDescent="0.2">
      <c r="A38" s="242" t="s">
        <v>109</v>
      </c>
      <c r="B38" s="242" t="s">
        <v>109</v>
      </c>
      <c r="C38" s="243" t="s">
        <v>110</v>
      </c>
      <c r="D38" s="243" t="s">
        <v>92</v>
      </c>
      <c r="E38" s="243" t="s">
        <v>111</v>
      </c>
      <c r="F38" s="505" t="s">
        <v>113</v>
      </c>
      <c r="G38" s="258"/>
      <c r="H38" s="259">
        <v>0</v>
      </c>
      <c r="I38" s="259"/>
      <c r="J38" s="259"/>
      <c r="K38" s="259">
        <v>-1</v>
      </c>
      <c r="L38" s="259"/>
      <c r="M38" s="259"/>
      <c r="N38" s="259">
        <v>-2</v>
      </c>
      <c r="O38" s="259"/>
      <c r="P38" s="259"/>
      <c r="Q38" s="259">
        <v>-3</v>
      </c>
      <c r="R38" s="259"/>
      <c r="S38" s="259"/>
      <c r="T38" s="259">
        <v>-4</v>
      </c>
      <c r="U38" s="259"/>
      <c r="V38" s="259"/>
      <c r="W38" s="259">
        <v>-5</v>
      </c>
      <c r="X38" s="259"/>
      <c r="Y38" s="259"/>
      <c r="Z38" s="259">
        <v>-6</v>
      </c>
      <c r="AA38" s="259"/>
      <c r="AB38" s="259"/>
      <c r="AC38" s="259">
        <v>-7</v>
      </c>
      <c r="AD38" s="259"/>
      <c r="AE38" s="259"/>
      <c r="AF38" s="259">
        <v>-8</v>
      </c>
      <c r="AG38" s="259"/>
      <c r="AH38" s="259"/>
      <c r="AI38" s="259">
        <v>-9</v>
      </c>
      <c r="AJ38" s="259"/>
      <c r="AK38" s="259"/>
      <c r="AL38" s="259">
        <v>-10</v>
      </c>
      <c r="AM38" s="259"/>
      <c r="AN38" s="259"/>
      <c r="AO38" s="259">
        <v>-11</v>
      </c>
      <c r="AP38" s="259"/>
      <c r="AQ38" s="259"/>
      <c r="AR38" s="259">
        <v>-12</v>
      </c>
      <c r="AS38" s="259"/>
      <c r="AT38" s="259"/>
      <c r="AU38" s="259">
        <v>-13</v>
      </c>
      <c r="AV38" s="259"/>
      <c r="AW38" s="259"/>
      <c r="AX38" s="259">
        <v>-14</v>
      </c>
      <c r="AY38" s="259"/>
      <c r="AZ38" s="258"/>
      <c r="BE38" s="33"/>
      <c r="BF38" s="146" t="s">
        <v>61</v>
      </c>
      <c r="BG38" s="147" t="s">
        <v>6</v>
      </c>
      <c r="BH38" s="147"/>
      <c r="BI38" s="506" t="s">
        <v>83</v>
      </c>
      <c r="BJ38" s="506"/>
      <c r="BK38" s="506"/>
      <c r="BL38" s="506"/>
      <c r="BM38" s="506"/>
      <c r="BN38" s="506"/>
      <c r="BO38" s="506"/>
      <c r="BP38" s="506"/>
      <c r="BQ38" s="506"/>
      <c r="BR38" s="506"/>
      <c r="BS38" s="506"/>
      <c r="BT38" t="s">
        <v>84</v>
      </c>
      <c r="BU38" t="s">
        <v>9</v>
      </c>
      <c r="BV38" s="33"/>
      <c r="BW38" s="33"/>
      <c r="BX38" s="33" t="s">
        <v>86</v>
      </c>
      <c r="BY38" s="49" t="s">
        <v>87</v>
      </c>
      <c r="BZ38" s="49" t="s">
        <v>94</v>
      </c>
      <c r="CA38" s="33"/>
      <c r="CB38" s="33"/>
      <c r="CC38" s="33"/>
      <c r="CD38" s="49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</row>
    <row r="39" spans="1:159" ht="18" x14ac:dyDescent="0.2">
      <c r="A39" s="26">
        <v>43863</v>
      </c>
      <c r="B39" s="106">
        <v>43863</v>
      </c>
      <c r="C39" s="241">
        <v>0</v>
      </c>
      <c r="E39">
        <v>0</v>
      </c>
      <c r="F39" s="505"/>
      <c r="G39" s="261">
        <v>43929</v>
      </c>
      <c r="H39" s="260">
        <f>C105</f>
        <v>17</v>
      </c>
      <c r="I39" s="260">
        <f>D105</f>
        <v>290</v>
      </c>
      <c r="J39" s="260">
        <f>E105</f>
        <v>8.0188679245283012</v>
      </c>
      <c r="K39" s="260">
        <f>C106</f>
        <v>26</v>
      </c>
      <c r="L39" s="260">
        <f>D106</f>
        <v>312</v>
      </c>
      <c r="M39" s="260">
        <f>E106</f>
        <v>16.25</v>
      </c>
      <c r="N39" s="260">
        <f>C107</f>
        <v>20</v>
      </c>
      <c r="O39" s="260">
        <f>D107</f>
        <v>329</v>
      </c>
      <c r="P39" s="260">
        <f>E107</f>
        <v>10.526315789473683</v>
      </c>
      <c r="Q39" s="260">
        <f>C108</f>
        <v>26</v>
      </c>
      <c r="R39" s="260">
        <f>D108</f>
        <v>351</v>
      </c>
      <c r="S39" s="260">
        <f>E108</f>
        <v>19.548872180451127</v>
      </c>
      <c r="T39" s="260">
        <f>C109</f>
        <v>23</v>
      </c>
      <c r="U39" s="260">
        <f>D109</f>
        <v>361</v>
      </c>
      <c r="V39" s="260">
        <f>E109</f>
        <v>15.753424657534246</v>
      </c>
      <c r="W39" s="260">
        <f>C110</f>
        <v>11</v>
      </c>
      <c r="X39" s="260">
        <f>D110</f>
        <v>358</v>
      </c>
      <c r="Y39" s="260">
        <f>E110</f>
        <v>9.0163934426229506</v>
      </c>
      <c r="Z39" s="260">
        <f>C111</f>
        <v>14</v>
      </c>
      <c r="AA39" s="260">
        <f>D111</f>
        <v>373</v>
      </c>
      <c r="AB39" s="260">
        <f>E111</f>
        <v>11.570247933884298</v>
      </c>
      <c r="AC39" s="260">
        <f>C112</f>
        <v>41</v>
      </c>
      <c r="AD39" s="260">
        <f>D112</f>
        <v>371</v>
      </c>
      <c r="AE39" s="260">
        <f>E112</f>
        <v>17.446808510638299</v>
      </c>
      <c r="AF39" s="260">
        <f>C113</f>
        <v>7</v>
      </c>
      <c r="AG39" s="260">
        <f>D113</f>
        <v>425</v>
      </c>
      <c r="AH39" s="260">
        <f>E113</f>
        <v>3.804347826086957</v>
      </c>
      <c r="AI39" s="260">
        <f>C114</f>
        <v>66</v>
      </c>
      <c r="AJ39" s="260">
        <f>D114</f>
        <v>428</v>
      </c>
      <c r="AK39" s="260">
        <f>E114</f>
        <v>22.448979591836736</v>
      </c>
      <c r="AL39" s="260">
        <f>C115</f>
        <v>20</v>
      </c>
      <c r="AM39" s="260">
        <f>D115</f>
        <v>448</v>
      </c>
      <c r="AN39" s="260">
        <f>E115</f>
        <v>7.8740157480314963</v>
      </c>
      <c r="AO39" s="260">
        <f>C116</f>
        <v>20</v>
      </c>
      <c r="AP39" s="260">
        <f>D116</f>
        <v>435</v>
      </c>
      <c r="AQ39" s="260">
        <f>E116</f>
        <v>6.8259385665529013</v>
      </c>
      <c r="AR39" s="260">
        <f>C117</f>
        <v>15</v>
      </c>
      <c r="AS39" s="260">
        <f>D117</f>
        <v>473</v>
      </c>
      <c r="AT39" s="260">
        <f>E117</f>
        <v>7.3529411764705888</v>
      </c>
      <c r="AU39" s="260">
        <f>C118</f>
        <v>29</v>
      </c>
      <c r="AV39" s="260">
        <f>D118</f>
        <v>482</v>
      </c>
      <c r="AW39" s="260">
        <f>E118</f>
        <v>8.761329305135952</v>
      </c>
      <c r="AX39" s="260">
        <f>C119</f>
        <v>27</v>
      </c>
      <c r="AY39" s="260">
        <f>D119</f>
        <v>498</v>
      </c>
      <c r="AZ39" s="260">
        <f>E119</f>
        <v>5.7569296375266523</v>
      </c>
      <c r="BE39" s="33"/>
      <c r="BF39" s="148">
        <v>43929</v>
      </c>
      <c r="BG39" s="46" t="s">
        <v>7</v>
      </c>
      <c r="BH39" s="46"/>
      <c r="BI39" s="223">
        <v>2.2176020791795845</v>
      </c>
      <c r="BJ39" s="223">
        <v>8.2363126700621798</v>
      </c>
      <c r="BK39" s="223">
        <v>5.0898969081263159</v>
      </c>
      <c r="BL39" s="144"/>
      <c r="BM39" s="144"/>
      <c r="BN39" s="144"/>
      <c r="BO39" s="144"/>
      <c r="BP39" s="144"/>
      <c r="BQ39" s="144"/>
      <c r="BR39" s="144"/>
      <c r="BS39" s="144"/>
      <c r="BT39" s="149">
        <f t="shared" ref="BT39:BT52" si="17">AVERAGE(BI39:BS39)</f>
        <v>5.1812705524560272</v>
      </c>
      <c r="BU39">
        <f t="shared" ref="BU39:BU52" si="18">STDEV(BI39:BS39)</f>
        <v>3.0103955141075973</v>
      </c>
      <c r="BV39" s="33"/>
      <c r="BW39" s="33"/>
      <c r="BX39" s="3">
        <v>17</v>
      </c>
      <c r="BY39" s="33">
        <v>8.0188679245283012</v>
      </c>
      <c r="BZ39" s="184">
        <v>290</v>
      </c>
      <c r="CA39" t="s">
        <v>23</v>
      </c>
      <c r="CB39" s="1"/>
      <c r="CN39" s="33"/>
      <c r="CO39" s="33"/>
      <c r="CP39" s="33"/>
      <c r="CQ39" s="33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</row>
    <row r="40" spans="1:159" ht="18" x14ac:dyDescent="0.2">
      <c r="A40" s="26">
        <v>43864</v>
      </c>
      <c r="B40" s="106">
        <v>43864</v>
      </c>
      <c r="C40" s="241">
        <v>0</v>
      </c>
      <c r="E40">
        <v>0</v>
      </c>
      <c r="F40" s="505"/>
      <c r="G40" s="262">
        <v>43945</v>
      </c>
      <c r="H40" s="260">
        <f>C121</f>
        <v>26</v>
      </c>
      <c r="I40" s="260">
        <f>D121</f>
        <v>511</v>
      </c>
      <c r="J40" s="260">
        <f>E121</f>
        <v>8.3870967741935498</v>
      </c>
      <c r="K40" s="260">
        <f>C122</f>
        <v>27</v>
      </c>
      <c r="L40" s="260">
        <f>D122</f>
        <v>571</v>
      </c>
      <c r="M40" s="260">
        <f>E122</f>
        <v>8.1570996978851973</v>
      </c>
      <c r="N40" s="260">
        <f>C123</f>
        <v>17</v>
      </c>
      <c r="O40" s="260">
        <f>D123</f>
        <v>588</v>
      </c>
      <c r="P40" s="260">
        <f>E123</f>
        <v>6.563706563706563</v>
      </c>
      <c r="Q40" s="260">
        <f>C124</f>
        <v>24</v>
      </c>
      <c r="R40" s="260">
        <f>D124</f>
        <v>621</v>
      </c>
      <c r="S40" s="260">
        <f>E124</f>
        <v>10.126582278481013</v>
      </c>
      <c r="T40" s="260">
        <f>C125</f>
        <v>21</v>
      </c>
      <c r="U40" s="260">
        <f>D125</f>
        <v>603</v>
      </c>
      <c r="V40" s="260">
        <f>E125</f>
        <v>8.6065573770491799</v>
      </c>
      <c r="W40" s="260">
        <f>C126</f>
        <v>32</v>
      </c>
      <c r="X40" s="260">
        <f>D126</f>
        <v>592</v>
      </c>
      <c r="Y40" s="260">
        <f>E126</f>
        <v>8.5106382978723403</v>
      </c>
      <c r="Z40" s="260">
        <f>C127</f>
        <v>24</v>
      </c>
      <c r="AA40" s="260">
        <f>D127</f>
        <v>547</v>
      </c>
      <c r="AB40" s="260">
        <f>E127</f>
        <v>7.2072072072072073</v>
      </c>
      <c r="AC40" s="260">
        <f>C128</f>
        <v>20</v>
      </c>
      <c r="AD40" s="260">
        <f>D128</f>
        <v>545</v>
      </c>
      <c r="AE40" s="260">
        <f>E128</f>
        <v>5.9880239520958085</v>
      </c>
      <c r="AF40" s="260">
        <f>C129</f>
        <v>27</v>
      </c>
      <c r="AG40" s="260">
        <f>D129</f>
        <v>526</v>
      </c>
      <c r="AH40" s="260">
        <f>E129</f>
        <v>8.2822085889570545</v>
      </c>
      <c r="AI40" s="260">
        <f>C130</f>
        <v>23</v>
      </c>
      <c r="AJ40" s="260">
        <f>D130</f>
        <v>526</v>
      </c>
      <c r="AK40" s="260">
        <f>E130</f>
        <v>3.3527696793002915</v>
      </c>
      <c r="AL40" s="260">
        <f>C131</f>
        <v>10</v>
      </c>
      <c r="AM40" s="260">
        <f>D131</f>
        <v>497</v>
      </c>
      <c r="AN40" s="260">
        <f>E131</f>
        <v>2.3094688221709005</v>
      </c>
      <c r="AO40" s="260">
        <f>C132</f>
        <v>30</v>
      </c>
      <c r="AP40" s="260">
        <f>D132</f>
        <v>488</v>
      </c>
      <c r="AQ40" s="260">
        <f>E132</f>
        <v>5.0335570469798654</v>
      </c>
      <c r="AR40" s="260">
        <f>C133</f>
        <v>16</v>
      </c>
      <c r="AS40" s="260">
        <f>D133</f>
        <v>465</v>
      </c>
      <c r="AT40" s="260">
        <f>E133</f>
        <v>3.6866359447004609</v>
      </c>
      <c r="AU40" s="260">
        <f>C134</f>
        <v>46</v>
      </c>
      <c r="AV40" s="260">
        <f>D134</f>
        <v>443</v>
      </c>
      <c r="AW40" s="260">
        <f>E134</f>
        <v>7.4313408723747978</v>
      </c>
      <c r="AX40" s="260">
        <f>C135</f>
        <v>14</v>
      </c>
      <c r="AY40" s="260">
        <f>D135</f>
        <v>420</v>
      </c>
      <c r="AZ40" s="260">
        <f>E135</f>
        <v>2.5454545454545454</v>
      </c>
      <c r="BE40" s="33"/>
      <c r="BF40" s="148">
        <v>43945</v>
      </c>
      <c r="BG40" s="46" t="s">
        <v>7</v>
      </c>
      <c r="BH40" s="46"/>
      <c r="BI40" s="223">
        <v>5.0431650072232879</v>
      </c>
      <c r="BJ40" s="223">
        <v>2.762343915847993</v>
      </c>
      <c r="BK40" s="223">
        <v>2.5198727288526559</v>
      </c>
      <c r="BL40" s="144">
        <v>4.4023572092981347</v>
      </c>
      <c r="BM40" s="144">
        <v>1.9272166252540068</v>
      </c>
      <c r="BN40" s="144">
        <v>2.6632764218752669</v>
      </c>
      <c r="BO40" s="144">
        <v>9.2989088841820688</v>
      </c>
      <c r="BP40" s="144">
        <v>8.8378831043604258</v>
      </c>
      <c r="BQ40" s="144"/>
      <c r="BR40" s="144"/>
      <c r="BS40" s="144"/>
      <c r="BT40" s="149">
        <f t="shared" si="17"/>
        <v>4.6818779871117302</v>
      </c>
      <c r="BU40">
        <f t="shared" si="18"/>
        <v>2.8987633397807819</v>
      </c>
      <c r="BV40" s="33"/>
      <c r="BW40" s="33"/>
      <c r="BX40" s="33">
        <v>26</v>
      </c>
      <c r="BY40" s="33">
        <v>8.3870967741935498</v>
      </c>
      <c r="BZ40" s="184">
        <v>511</v>
      </c>
      <c r="CB40" s="1"/>
      <c r="CN40" s="33"/>
      <c r="CO40" s="33"/>
      <c r="CP40" s="33"/>
      <c r="CQ40" s="33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</row>
    <row r="41" spans="1:159" ht="23.25" customHeight="1" x14ac:dyDescent="0.2">
      <c r="A41" s="26">
        <v>43865</v>
      </c>
      <c r="B41" s="106">
        <v>43865</v>
      </c>
      <c r="C41" s="241">
        <v>0</v>
      </c>
      <c r="E41">
        <v>0</v>
      </c>
      <c r="F41" s="505"/>
      <c r="G41" s="262">
        <v>43956</v>
      </c>
      <c r="H41" s="260">
        <f>C132</f>
        <v>30</v>
      </c>
      <c r="I41" s="260">
        <f>D132</f>
        <v>488</v>
      </c>
      <c r="J41" s="260">
        <f>E132</f>
        <v>5.0335570469798654</v>
      </c>
      <c r="K41" s="260">
        <f>C133</f>
        <v>16</v>
      </c>
      <c r="L41" s="260">
        <f>D133</f>
        <v>465</v>
      </c>
      <c r="M41" s="260">
        <f>E133</f>
        <v>3.6866359447004609</v>
      </c>
      <c r="N41" s="260">
        <f>C134</f>
        <v>46</v>
      </c>
      <c r="O41" s="260">
        <f>D134</f>
        <v>443</v>
      </c>
      <c r="P41" s="260">
        <f>E134</f>
        <v>7.4313408723747978</v>
      </c>
      <c r="Q41" s="260">
        <f>C135</f>
        <v>14</v>
      </c>
      <c r="R41" s="260">
        <f>D135</f>
        <v>420</v>
      </c>
      <c r="S41" s="260">
        <f>E135</f>
        <v>2.5454545454545454</v>
      </c>
      <c r="T41" s="260">
        <f>C136</f>
        <v>33</v>
      </c>
      <c r="U41" s="260">
        <f>D136</f>
        <v>342</v>
      </c>
      <c r="V41" s="260">
        <f>E136</f>
        <v>4.1147132169576057</v>
      </c>
      <c r="W41" s="260">
        <f>C137</f>
        <v>21</v>
      </c>
      <c r="X41" s="260">
        <f>D137</f>
        <v>296</v>
      </c>
      <c r="Y41" s="260">
        <f>E137</f>
        <v>2.1319796954314718</v>
      </c>
      <c r="Z41" s="260">
        <f>C138</f>
        <v>16</v>
      </c>
      <c r="AA41" s="260">
        <f>D138</f>
        <v>265</v>
      </c>
      <c r="AB41" s="260">
        <f>E138</f>
        <v>3.1683168316831685</v>
      </c>
      <c r="AC41" s="260">
        <f>C139</f>
        <v>8</v>
      </c>
      <c r="AD41" s="260">
        <f>D139</f>
        <v>269</v>
      </c>
      <c r="AE41" s="260">
        <f>E139</f>
        <v>0.91533180778032042</v>
      </c>
      <c r="AF41" s="260">
        <f>C139</f>
        <v>8</v>
      </c>
      <c r="AG41" s="260">
        <f>D139</f>
        <v>269</v>
      </c>
      <c r="AH41" s="260">
        <f>E139</f>
        <v>0.91533180778032042</v>
      </c>
      <c r="AI41" s="260">
        <f>C140</f>
        <v>22</v>
      </c>
      <c r="AJ41" s="260">
        <f>D140</f>
        <v>267</v>
      </c>
      <c r="AK41" s="260">
        <f>E140</f>
        <v>2.2132796780684103</v>
      </c>
      <c r="AL41" s="260">
        <f>C141</f>
        <v>33</v>
      </c>
      <c r="AM41" s="260">
        <f>D141</f>
        <v>261</v>
      </c>
      <c r="AN41" s="260">
        <f>E141</f>
        <v>3.4846884899683213</v>
      </c>
      <c r="AO41" s="260">
        <f>C142</f>
        <v>23</v>
      </c>
      <c r="AP41" s="260">
        <f>D142</f>
        <v>252</v>
      </c>
      <c r="AQ41" s="260">
        <f>E142</f>
        <v>2.4364406779661016</v>
      </c>
      <c r="AR41" s="260">
        <f>C143</f>
        <v>14</v>
      </c>
      <c r="AS41" s="260">
        <f>D143</f>
        <v>243</v>
      </c>
      <c r="AT41" s="260">
        <f>E143</f>
        <v>2.3769100169779285</v>
      </c>
      <c r="AU41" s="260">
        <f>C144</f>
        <v>14</v>
      </c>
      <c r="AV41" s="260">
        <f>D144</f>
        <v>235</v>
      </c>
      <c r="AW41" s="260">
        <f>E144</f>
        <v>7.1065989847715745</v>
      </c>
      <c r="AX41" s="260">
        <f>C145</f>
        <v>13</v>
      </c>
      <c r="AY41" s="260">
        <f>D145</f>
        <v>232</v>
      </c>
      <c r="AZ41" s="260">
        <f>E145</f>
        <v>6.2200956937799043</v>
      </c>
      <c r="BE41" s="33"/>
      <c r="BF41" s="148">
        <v>43956</v>
      </c>
      <c r="BG41" s="46" t="s">
        <v>7</v>
      </c>
      <c r="BH41" s="46"/>
      <c r="BI41" s="223">
        <v>4.274418419035193</v>
      </c>
      <c r="BJ41" s="223">
        <v>2.7876423264896122</v>
      </c>
      <c r="BK41" s="223">
        <v>4.428103840751259</v>
      </c>
      <c r="BL41" s="144">
        <v>7.3252005792982455</v>
      </c>
      <c r="BM41" s="144">
        <v>5.5830654663152366</v>
      </c>
      <c r="BN41" s="144"/>
      <c r="BO41" s="144"/>
      <c r="BP41" s="144"/>
      <c r="BQ41" s="144"/>
      <c r="BR41" s="144"/>
      <c r="BS41" s="144"/>
      <c r="BT41" s="149">
        <f t="shared" si="17"/>
        <v>4.8796861263779094</v>
      </c>
      <c r="BU41">
        <f t="shared" si="18"/>
        <v>1.6898377329042351</v>
      </c>
      <c r="BV41" s="33"/>
      <c r="BW41" s="33"/>
      <c r="BX41" s="33">
        <v>30</v>
      </c>
      <c r="BY41" s="33">
        <v>5.0335570469798654</v>
      </c>
      <c r="BZ41" s="184">
        <v>488</v>
      </c>
      <c r="CA41" s="25" t="s">
        <v>1</v>
      </c>
      <c r="CB41" s="105"/>
      <c r="CC41" s="25" t="s">
        <v>24</v>
      </c>
      <c r="CD41" s="25" t="s">
        <v>25</v>
      </c>
      <c r="CE41" s="25" t="s">
        <v>26</v>
      </c>
      <c r="CF41" s="25" t="s">
        <v>27</v>
      </c>
      <c r="CG41" s="25" t="s">
        <v>28</v>
      </c>
      <c r="CH41" s="25" t="s">
        <v>29</v>
      </c>
      <c r="CI41" s="25" t="s">
        <v>30</v>
      </c>
      <c r="CJ41" s="25" t="s">
        <v>31</v>
      </c>
      <c r="CK41" s="25" t="s">
        <v>34</v>
      </c>
      <c r="CL41" s="25" t="s">
        <v>32</v>
      </c>
      <c r="CM41" s="25" t="s">
        <v>33</v>
      </c>
      <c r="CN41" s="33"/>
      <c r="CO41" s="33"/>
      <c r="CP41" s="33"/>
      <c r="CQ41" s="33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</row>
    <row r="42" spans="1:159" ht="18" x14ac:dyDescent="0.2">
      <c r="A42" s="26">
        <v>43866</v>
      </c>
      <c r="B42" s="106">
        <v>43866</v>
      </c>
      <c r="C42" s="241">
        <v>0</v>
      </c>
      <c r="E42">
        <v>0</v>
      </c>
      <c r="F42" s="505"/>
      <c r="G42" s="262">
        <v>43970</v>
      </c>
      <c r="H42" s="260">
        <f>C146</f>
        <v>20</v>
      </c>
      <c r="I42" s="260">
        <f>D146</f>
        <v>216</v>
      </c>
      <c r="J42" s="260">
        <f>E146</f>
        <v>8.2987551867219906</v>
      </c>
      <c r="K42" s="260">
        <f>C147</f>
        <v>28</v>
      </c>
      <c r="L42" s="260">
        <f>D147</f>
        <v>217</v>
      </c>
      <c r="M42" s="260">
        <f>E147</f>
        <v>6.4367816091954024</v>
      </c>
      <c r="N42" s="260">
        <f>C148</f>
        <v>11</v>
      </c>
      <c r="O42" s="260">
        <f>D148</f>
        <v>203</v>
      </c>
      <c r="P42" s="260">
        <f>E148</f>
        <v>3.6544850498338874</v>
      </c>
      <c r="Q42" s="260">
        <f>C149</f>
        <v>8</v>
      </c>
      <c r="R42" s="260">
        <f>D149</f>
        <v>199</v>
      </c>
      <c r="S42" s="260">
        <f>E149</f>
        <v>2.6490066225165565</v>
      </c>
      <c r="T42" s="260">
        <f>C150</f>
        <v>10</v>
      </c>
      <c r="U42" s="260">
        <f>D150</f>
        <v>193</v>
      </c>
      <c r="V42" s="260">
        <f>E150</f>
        <v>3.0581039755351682</v>
      </c>
      <c r="W42" s="260">
        <f>C151</f>
        <v>8</v>
      </c>
      <c r="X42" s="260">
        <f>D151</f>
        <v>193</v>
      </c>
      <c r="Y42" s="260">
        <f>E151</f>
        <v>4.2105263157894735</v>
      </c>
      <c r="Z42" s="260">
        <f>C152</f>
        <v>8</v>
      </c>
      <c r="AA42" s="260">
        <f>D152</f>
        <v>188</v>
      </c>
      <c r="AB42" s="260">
        <f>E152</f>
        <v>4.2105263157894735</v>
      </c>
      <c r="AC42" s="260">
        <f>C153</f>
        <v>7</v>
      </c>
      <c r="AD42" s="260">
        <f>D153</f>
        <v>173</v>
      </c>
      <c r="AE42" s="260">
        <f>E153</f>
        <v>1.088646967340591</v>
      </c>
      <c r="AF42" s="260">
        <f>C154</f>
        <v>8</v>
      </c>
      <c r="AG42" s="260">
        <f>D154</f>
        <v>158</v>
      </c>
      <c r="AH42" s="260">
        <f>E154</f>
        <v>1.2903225806451613</v>
      </c>
      <c r="AI42" s="260">
        <f>C155</f>
        <v>5</v>
      </c>
      <c r="AJ42" s="260">
        <f>D155</f>
        <v>150</v>
      </c>
      <c r="AK42" s="260">
        <f>E155</f>
        <v>0.62421972534332082</v>
      </c>
      <c r="AL42" s="260">
        <f>C156</f>
        <v>10</v>
      </c>
      <c r="AM42" s="260">
        <f>D156</f>
        <v>136</v>
      </c>
      <c r="AN42" s="260">
        <f>E156</f>
        <v>1.2787723785166241</v>
      </c>
      <c r="AO42" s="260">
        <f>C157</f>
        <v>12</v>
      </c>
      <c r="AP42" s="260">
        <f>D157</f>
        <v>125</v>
      </c>
      <c r="AQ42" s="260">
        <f>E157</f>
        <v>2.083333333333333</v>
      </c>
      <c r="AR42" s="260">
        <f>C158</f>
        <v>5</v>
      </c>
      <c r="AS42" s="260">
        <f>D158</f>
        <v>116</v>
      </c>
      <c r="AT42" s="260">
        <f>E158</f>
        <v>0.76335877862595414</v>
      </c>
      <c r="AU42" s="260">
        <f>C159</f>
        <v>3</v>
      </c>
      <c r="AV42" s="260">
        <f>D159</f>
        <v>113</v>
      </c>
      <c r="AW42" s="260">
        <f>E159</f>
        <v>0.73710073710073709</v>
      </c>
      <c r="AX42" s="260">
        <f>C160</f>
        <v>15</v>
      </c>
      <c r="AY42" s="260">
        <f>D160</f>
        <v>106</v>
      </c>
      <c r="AZ42" s="260">
        <f>E160</f>
        <v>3.2119914346895073</v>
      </c>
      <c r="BE42" s="33"/>
      <c r="BF42" s="148">
        <v>43970</v>
      </c>
      <c r="BG42" s="46" t="s">
        <v>7</v>
      </c>
      <c r="BH42" s="46"/>
      <c r="BI42" s="223">
        <v>4.9050569917914535</v>
      </c>
      <c r="BJ42" s="223">
        <v>3.8706210732703141</v>
      </c>
      <c r="BK42" s="223">
        <v>2.3218432995566842</v>
      </c>
      <c r="BL42" s="144">
        <v>9.1110498021285071</v>
      </c>
      <c r="BM42" s="144">
        <v>4.1974119912725536</v>
      </c>
      <c r="BN42" s="144">
        <v>8.4082567260025858</v>
      </c>
      <c r="BO42" s="144"/>
      <c r="BP42" s="144"/>
      <c r="BQ42" s="144"/>
      <c r="BR42" s="144"/>
      <c r="BS42" s="144"/>
      <c r="BT42" s="149">
        <f t="shared" si="17"/>
        <v>5.4690399806703498</v>
      </c>
      <c r="BU42">
        <f t="shared" si="18"/>
        <v>2.6943695041308104</v>
      </c>
      <c r="BV42" s="33"/>
      <c r="BW42" s="33"/>
      <c r="BX42" s="33">
        <v>20</v>
      </c>
      <c r="BY42" s="33">
        <v>8.2987551867219906</v>
      </c>
      <c r="BZ42" s="184">
        <v>216</v>
      </c>
      <c r="CA42" s="2">
        <v>43929</v>
      </c>
      <c r="CB42" s="107">
        <v>0</v>
      </c>
      <c r="CC42" s="3">
        <v>206</v>
      </c>
      <c r="CD42" s="3">
        <v>15</v>
      </c>
      <c r="CE42" s="3">
        <f t="shared" ref="CE42:CE52" si="19">CD42/CC42*100</f>
        <v>7.2815533980582519</v>
      </c>
      <c r="CF42" s="3">
        <v>6</v>
      </c>
      <c r="CG42" s="3">
        <v>2</v>
      </c>
      <c r="CH42" s="3">
        <f t="shared" ref="CH42:CH52" si="20">CG42/CF42*100</f>
        <v>33.333333333333329</v>
      </c>
      <c r="CI42" s="3">
        <f t="shared" ref="CI42:CJ52" si="21">CC42+CF42</f>
        <v>212</v>
      </c>
      <c r="CJ42" s="3">
        <f t="shared" si="21"/>
        <v>17</v>
      </c>
      <c r="CK42" s="3" t="e">
        <f>CJ42+#REF!</f>
        <v>#REF!</v>
      </c>
      <c r="CL42" s="3">
        <f t="shared" ref="CL42:CL52" si="22">CJ42/CI42*100</f>
        <v>8.0188679245283012</v>
      </c>
      <c r="CM42" s="25"/>
      <c r="CN42" s="33"/>
      <c r="CO42" s="33"/>
      <c r="CP42" s="33"/>
      <c r="CQ42" s="33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</row>
    <row r="43" spans="1:159" ht="18" x14ac:dyDescent="0.2">
      <c r="A43" s="26">
        <v>43867</v>
      </c>
      <c r="B43" s="106">
        <v>43867</v>
      </c>
      <c r="C43" s="241">
        <v>0</v>
      </c>
      <c r="E43">
        <v>0</v>
      </c>
      <c r="F43" s="505"/>
      <c r="G43" s="262">
        <v>43984</v>
      </c>
      <c r="H43" s="260">
        <f>C160</f>
        <v>15</v>
      </c>
      <c r="I43" s="260">
        <f>D160</f>
        <v>106</v>
      </c>
      <c r="J43" s="260">
        <f>E160</f>
        <v>3.2119914346895073</v>
      </c>
      <c r="K43" s="260">
        <f>C161</f>
        <v>6</v>
      </c>
      <c r="L43" s="260">
        <f>D161</f>
        <v>103</v>
      </c>
      <c r="M43" s="260">
        <f>E161</f>
        <v>0.87976539589442826</v>
      </c>
      <c r="N43" s="260">
        <f>C162</f>
        <v>16</v>
      </c>
      <c r="O43" s="260">
        <f>D162</f>
        <v>101</v>
      </c>
      <c r="P43" s="260">
        <f>E162</f>
        <v>2.0725388601036272</v>
      </c>
      <c r="Q43" s="260">
        <f>C163</f>
        <v>16</v>
      </c>
      <c r="R43" s="260">
        <f>D163</f>
        <v>98</v>
      </c>
      <c r="S43" s="260">
        <f>E163</f>
        <v>2.0592020592020592</v>
      </c>
      <c r="T43" s="260">
        <f>C164</f>
        <v>8</v>
      </c>
      <c r="U43" s="260">
        <f>D164</f>
        <v>92</v>
      </c>
      <c r="V43" s="260">
        <f>E164</f>
        <v>0.93896713615023475</v>
      </c>
      <c r="W43" s="260">
        <f>C165</f>
        <v>4</v>
      </c>
      <c r="X43" s="260">
        <f>D165</f>
        <v>82</v>
      </c>
      <c r="Y43" s="260">
        <f>E165</f>
        <v>0.81632653061224492</v>
      </c>
      <c r="Z43" s="260">
        <f>C166</f>
        <v>4</v>
      </c>
      <c r="AA43" s="260">
        <f>D166</f>
        <v>69</v>
      </c>
      <c r="AB43" s="260">
        <f>E166</f>
        <v>0.99750623441396502</v>
      </c>
      <c r="AC43" s="260">
        <f>C167</f>
        <v>5</v>
      </c>
      <c r="AD43" s="260">
        <f>D167</f>
        <v>72</v>
      </c>
      <c r="AE43" s="260">
        <f>E167</f>
        <v>0.70422535211267612</v>
      </c>
      <c r="AF43" s="260">
        <f>C168</f>
        <v>4</v>
      </c>
      <c r="AG43" s="260">
        <f>D168</f>
        <v>76</v>
      </c>
      <c r="AH43" s="260">
        <f>E168</f>
        <v>0.5494505494505495</v>
      </c>
      <c r="AI43" s="260">
        <f>C169</f>
        <v>6</v>
      </c>
      <c r="AJ43" s="260">
        <f>D169</f>
        <v>77</v>
      </c>
      <c r="AK43" s="260">
        <f>E169</f>
        <v>0.66225165562913912</v>
      </c>
      <c r="AL43" s="260">
        <f>C170</f>
        <v>14</v>
      </c>
      <c r="AM43" s="260">
        <f>D170</f>
        <v>77</v>
      </c>
      <c r="AN43" s="260">
        <f>E170</f>
        <v>1.5521064301552108</v>
      </c>
      <c r="AO43" s="260">
        <f>C171</f>
        <v>3</v>
      </c>
      <c r="AP43" s="260">
        <f>D171</f>
        <v>77</v>
      </c>
      <c r="AQ43" s="260">
        <f>E171</f>
        <v>0.36585365853658541</v>
      </c>
      <c r="AR43" s="260">
        <f>C172</f>
        <v>0</v>
      </c>
      <c r="AS43" s="260">
        <f>D172</f>
        <v>77</v>
      </c>
      <c r="AT43" s="260">
        <f>E172</f>
        <v>0</v>
      </c>
      <c r="AU43" s="260">
        <f>C173</f>
        <v>5</v>
      </c>
      <c r="AV43" s="260">
        <f>D173</f>
        <v>71</v>
      </c>
      <c r="AW43" s="260">
        <f>E173</f>
        <v>1.1467889908256881</v>
      </c>
      <c r="AX43" s="260">
        <f>C174</f>
        <v>2</v>
      </c>
      <c r="AY43" s="260">
        <f>D174</f>
        <v>74</v>
      </c>
      <c r="AZ43" s="260">
        <f>E174</f>
        <v>0.29585798816568049</v>
      </c>
      <c r="BA43" s="507" t="s">
        <v>102</v>
      </c>
      <c r="BB43" s="508"/>
      <c r="BC43" s="508"/>
      <c r="BD43" s="508"/>
      <c r="BE43" s="509"/>
      <c r="BF43" s="148">
        <v>43984</v>
      </c>
      <c r="BG43" s="46" t="s">
        <v>7</v>
      </c>
      <c r="BH43" s="46"/>
      <c r="BI43" s="223">
        <v>6.1012835002463337</v>
      </c>
      <c r="BJ43" s="223">
        <v>2.245892242379016</v>
      </c>
      <c r="BK43" s="223">
        <v>2.0862614306443263</v>
      </c>
      <c r="BL43" s="144">
        <v>2.6085915906124804</v>
      </c>
      <c r="BM43" s="144">
        <v>5.9449569560798077</v>
      </c>
      <c r="BN43" s="144">
        <v>4.366869805995881</v>
      </c>
      <c r="BO43" s="144">
        <v>9.297870558271411</v>
      </c>
      <c r="BP43" s="144">
        <v>9.0273369023513226</v>
      </c>
      <c r="BQ43" s="144">
        <v>5.7444478295246952</v>
      </c>
      <c r="BR43" s="144"/>
      <c r="BS43" s="144"/>
      <c r="BT43" s="149">
        <f t="shared" si="17"/>
        <v>5.269278979567253</v>
      </c>
      <c r="BU43">
        <f t="shared" si="18"/>
        <v>2.7132354975885411</v>
      </c>
      <c r="BV43" s="33"/>
      <c r="BW43" s="33"/>
      <c r="BX43" s="33">
        <v>15</v>
      </c>
      <c r="BY43" s="33">
        <v>3.2119914346895073</v>
      </c>
      <c r="BZ43" s="33">
        <v>106</v>
      </c>
      <c r="CA43" s="2">
        <v>43945</v>
      </c>
      <c r="CB43" s="107"/>
      <c r="CC43" s="3">
        <v>273</v>
      </c>
      <c r="CD43" s="3">
        <v>15</v>
      </c>
      <c r="CE43" s="3">
        <f t="shared" si="19"/>
        <v>5.4945054945054945</v>
      </c>
      <c r="CF43" s="3">
        <v>37</v>
      </c>
      <c r="CG43" s="3">
        <v>11</v>
      </c>
      <c r="CH43" s="3">
        <f t="shared" si="20"/>
        <v>29.72972972972973</v>
      </c>
      <c r="CI43" s="3">
        <f t="shared" si="21"/>
        <v>310</v>
      </c>
      <c r="CJ43" s="3">
        <f t="shared" si="21"/>
        <v>26</v>
      </c>
      <c r="CK43" s="3" t="e">
        <f>CJ43+#REF!</f>
        <v>#REF!</v>
      </c>
      <c r="CL43" s="3">
        <f t="shared" si="22"/>
        <v>8.3870967741935498</v>
      </c>
      <c r="CM43" s="25"/>
      <c r="CN43" s="33"/>
      <c r="CO43" s="33"/>
      <c r="CP43" s="33"/>
      <c r="CQ43" s="33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</row>
    <row r="44" spans="1:159" ht="18" x14ac:dyDescent="0.2">
      <c r="A44" s="26">
        <v>43868</v>
      </c>
      <c r="B44" s="106">
        <v>43868</v>
      </c>
      <c r="C44" s="241">
        <v>0</v>
      </c>
      <c r="E44">
        <v>0</v>
      </c>
      <c r="F44" s="505"/>
      <c r="G44" s="262">
        <v>43992</v>
      </c>
      <c r="H44" s="260">
        <f>C168</f>
        <v>4</v>
      </c>
      <c r="I44" s="260">
        <f>D168</f>
        <v>76</v>
      </c>
      <c r="J44" s="260">
        <f>E168</f>
        <v>0.5494505494505495</v>
      </c>
      <c r="K44" s="260">
        <f>C169</f>
        <v>6</v>
      </c>
      <c r="L44" s="260">
        <f>D169</f>
        <v>77</v>
      </c>
      <c r="M44" s="260">
        <f>E169</f>
        <v>0.66225165562913912</v>
      </c>
      <c r="N44" s="260">
        <f>C170</f>
        <v>14</v>
      </c>
      <c r="O44" s="260">
        <f>D170</f>
        <v>77</v>
      </c>
      <c r="P44" s="260">
        <f>E170</f>
        <v>1.5521064301552108</v>
      </c>
      <c r="Q44" s="260">
        <f>C171</f>
        <v>3</v>
      </c>
      <c r="R44" s="260">
        <f>D171</f>
        <v>77</v>
      </c>
      <c r="S44" s="260">
        <f>E171</f>
        <v>0.36585365853658541</v>
      </c>
      <c r="T44" s="260">
        <f>C172</f>
        <v>0</v>
      </c>
      <c r="U44" s="260">
        <f>D172</f>
        <v>77</v>
      </c>
      <c r="V44" s="260">
        <f>E172</f>
        <v>0</v>
      </c>
      <c r="W44" s="260">
        <f>C173</f>
        <v>5</v>
      </c>
      <c r="X44" s="260">
        <f>D173</f>
        <v>71</v>
      </c>
      <c r="Y44" s="260">
        <f>E173</f>
        <v>1.1467889908256881</v>
      </c>
      <c r="Z44" s="260">
        <f>C174</f>
        <v>2</v>
      </c>
      <c r="AA44" s="260">
        <f>D174</f>
        <v>74</v>
      </c>
      <c r="AB44" s="260">
        <f>E174</f>
        <v>0.29585798816568049</v>
      </c>
      <c r="AC44" s="260">
        <f>C175</f>
        <v>5</v>
      </c>
      <c r="AD44" s="260">
        <f>D175</f>
        <v>68</v>
      </c>
      <c r="AE44" s="260">
        <f>E175</f>
        <v>0.78247261345852892</v>
      </c>
      <c r="AF44" s="260">
        <f>C176</f>
        <v>4</v>
      </c>
      <c r="AG44" s="260">
        <f>D176</f>
        <v>62</v>
      </c>
      <c r="AH44" s="260">
        <f>E176</f>
        <v>0.48780487804878048</v>
      </c>
      <c r="AI44" s="260">
        <f>C177</f>
        <v>3</v>
      </c>
      <c r="AJ44" s="260">
        <f>D177</f>
        <v>61</v>
      </c>
      <c r="AK44" s="260">
        <f>E177</f>
        <v>0.28382213812677387</v>
      </c>
      <c r="AL44" s="260">
        <f>C178</f>
        <v>2</v>
      </c>
      <c r="AM44" s="260">
        <f>D178</f>
        <v>63</v>
      </c>
      <c r="AN44" s="260">
        <f>E178</f>
        <v>0.17094017094017094</v>
      </c>
      <c r="AO44" s="260">
        <f>C179</f>
        <v>5</v>
      </c>
      <c r="AP44" s="260">
        <f>D179</f>
        <v>67</v>
      </c>
      <c r="AQ44" s="260">
        <f>E179</f>
        <v>0.70126227208976155</v>
      </c>
      <c r="AR44" s="260">
        <f>C180</f>
        <v>2</v>
      </c>
      <c r="AS44" s="260">
        <f>D180</f>
        <v>67</v>
      </c>
      <c r="AT44" s="260">
        <f>E180</f>
        <v>0.65146579804560267</v>
      </c>
      <c r="AU44" s="260">
        <f>C181</f>
        <v>3</v>
      </c>
      <c r="AV44" s="260">
        <f>D181</f>
        <v>67</v>
      </c>
      <c r="AW44" s="260">
        <f>E181</f>
        <v>0.42735042735042739</v>
      </c>
      <c r="AX44" s="260">
        <f>C182</f>
        <v>2</v>
      </c>
      <c r="AY44" s="260">
        <f>D182</f>
        <v>61</v>
      </c>
      <c r="AZ44" s="260">
        <f>E182</f>
        <v>0.2061855670103093</v>
      </c>
      <c r="BA44" s="227"/>
      <c r="BB44" s="235" t="s">
        <v>98</v>
      </c>
      <c r="BC44" s="235" t="s">
        <v>81</v>
      </c>
      <c r="BD44" s="235" t="s">
        <v>82</v>
      </c>
      <c r="BE44" s="236" t="s">
        <v>85</v>
      </c>
      <c r="BF44" s="148">
        <v>43992</v>
      </c>
      <c r="BG44" s="46" t="s">
        <v>7</v>
      </c>
      <c r="BH44" s="46"/>
      <c r="BI44" s="223">
        <v>9.1605055550425103</v>
      </c>
      <c r="BJ44" s="223">
        <v>11.514283947211604</v>
      </c>
      <c r="BK44" s="223">
        <v>14.80481060811112</v>
      </c>
      <c r="BL44" s="144">
        <v>4.0748601702424851</v>
      </c>
      <c r="BM44" s="144">
        <v>3.2942678045610392</v>
      </c>
      <c r="BN44" s="144">
        <v>3.5952739741432587</v>
      </c>
      <c r="BO44" s="144"/>
      <c r="BP44" s="144"/>
      <c r="BQ44" s="144"/>
      <c r="BR44" s="144"/>
      <c r="BS44" s="144"/>
      <c r="BT44" s="149">
        <f t="shared" si="17"/>
        <v>7.7406670098853363</v>
      </c>
      <c r="BU44">
        <f t="shared" si="18"/>
        <v>4.8280666971325861</v>
      </c>
      <c r="BV44" s="33"/>
      <c r="BW44" s="33"/>
      <c r="BX44" s="33">
        <v>4</v>
      </c>
      <c r="BY44" s="33">
        <v>0.5494505494505495</v>
      </c>
      <c r="BZ44" s="184">
        <v>76</v>
      </c>
      <c r="CA44" s="2">
        <v>43956</v>
      </c>
      <c r="CB44" s="107"/>
      <c r="CC44" s="3">
        <v>567</v>
      </c>
      <c r="CD44" s="3">
        <v>25</v>
      </c>
      <c r="CE44" s="3">
        <f t="shared" si="19"/>
        <v>4.409171075837742</v>
      </c>
      <c r="CF44" s="3">
        <v>29</v>
      </c>
      <c r="CG44" s="3">
        <v>5</v>
      </c>
      <c r="CH44" s="3">
        <f t="shared" si="20"/>
        <v>17.241379310344829</v>
      </c>
      <c r="CI44" s="3">
        <f t="shared" si="21"/>
        <v>596</v>
      </c>
      <c r="CJ44" s="3">
        <f t="shared" si="21"/>
        <v>30</v>
      </c>
      <c r="CK44" s="3" t="e">
        <f>CJ44+#REF!</f>
        <v>#REF!</v>
      </c>
      <c r="CL44" s="3">
        <f t="shared" si="22"/>
        <v>5.0335570469798654</v>
      </c>
      <c r="CM44" s="25"/>
      <c r="CN44" s="33"/>
      <c r="CO44" s="33"/>
      <c r="CP44" s="33"/>
      <c r="CQ44" s="33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</row>
    <row r="45" spans="1:159" ht="36.75" customHeight="1" x14ac:dyDescent="0.2">
      <c r="A45" s="26">
        <v>43869</v>
      </c>
      <c r="B45" s="106">
        <v>43869</v>
      </c>
      <c r="C45" s="241">
        <v>0</v>
      </c>
      <c r="E45">
        <v>0</v>
      </c>
      <c r="F45" s="505"/>
      <c r="G45" s="262">
        <v>43998</v>
      </c>
      <c r="H45" s="260">
        <f t="shared" ref="H45:J46" si="23">C174</f>
        <v>2</v>
      </c>
      <c r="I45" s="260">
        <f t="shared" si="23"/>
        <v>74</v>
      </c>
      <c r="J45" s="260">
        <f t="shared" si="23"/>
        <v>0.29585798816568049</v>
      </c>
      <c r="K45" s="260">
        <f t="shared" ref="K45:M46" si="24">C175</f>
        <v>5</v>
      </c>
      <c r="L45" s="260">
        <f t="shared" si="24"/>
        <v>68</v>
      </c>
      <c r="M45" s="260">
        <f t="shared" si="24"/>
        <v>0.78247261345852892</v>
      </c>
      <c r="N45" s="260">
        <f t="shared" ref="N45:P46" si="25">C176</f>
        <v>4</v>
      </c>
      <c r="O45" s="260">
        <f t="shared" si="25"/>
        <v>62</v>
      </c>
      <c r="P45" s="260">
        <f t="shared" si="25"/>
        <v>0.48780487804878048</v>
      </c>
      <c r="Q45" s="260">
        <f t="shared" ref="Q45:S46" si="26">C177</f>
        <v>3</v>
      </c>
      <c r="R45" s="260">
        <f t="shared" si="26"/>
        <v>61</v>
      </c>
      <c r="S45" s="260">
        <f t="shared" si="26"/>
        <v>0.28382213812677387</v>
      </c>
      <c r="T45" s="260">
        <f t="shared" ref="T45:V46" si="27">C178</f>
        <v>2</v>
      </c>
      <c r="U45" s="260">
        <f t="shared" si="27"/>
        <v>63</v>
      </c>
      <c r="V45" s="260">
        <f t="shared" si="27"/>
        <v>0.17094017094017094</v>
      </c>
      <c r="W45" s="260">
        <f t="shared" ref="W45:Y46" si="28">C179</f>
        <v>5</v>
      </c>
      <c r="X45" s="260">
        <f t="shared" si="28"/>
        <v>67</v>
      </c>
      <c r="Y45" s="260">
        <f t="shared" si="28"/>
        <v>0.70126227208976155</v>
      </c>
      <c r="Z45" s="260">
        <f t="shared" ref="Z45:AB46" si="29">C180</f>
        <v>2</v>
      </c>
      <c r="AA45" s="260">
        <f t="shared" si="29"/>
        <v>67</v>
      </c>
      <c r="AB45" s="260">
        <f t="shared" si="29"/>
        <v>0.65146579804560267</v>
      </c>
      <c r="AC45" s="260">
        <f t="shared" ref="AC45:AE46" si="30">C181</f>
        <v>3</v>
      </c>
      <c r="AD45" s="260">
        <f t="shared" si="30"/>
        <v>67</v>
      </c>
      <c r="AE45" s="260">
        <f t="shared" si="30"/>
        <v>0.42735042735042739</v>
      </c>
      <c r="AF45" s="260">
        <f t="shared" ref="AF45:AH46" si="31">C182</f>
        <v>2</v>
      </c>
      <c r="AG45" s="260">
        <f t="shared" si="31"/>
        <v>61</v>
      </c>
      <c r="AH45" s="260">
        <f t="shared" si="31"/>
        <v>0.2061855670103093</v>
      </c>
      <c r="AI45" s="260">
        <f t="shared" ref="AI45:AK46" si="32">C183</f>
        <v>3</v>
      </c>
      <c r="AJ45" s="260">
        <f t="shared" si="32"/>
        <v>60</v>
      </c>
      <c r="AK45" s="260">
        <f t="shared" si="32"/>
        <v>0.30241935483870969</v>
      </c>
      <c r="AL45" s="260">
        <f t="shared" ref="AL45:AN46" si="33">C184</f>
        <v>3</v>
      </c>
      <c r="AM45" s="260">
        <f t="shared" si="33"/>
        <v>58</v>
      </c>
      <c r="AN45" s="260">
        <f t="shared" si="33"/>
        <v>0.26881720430107531</v>
      </c>
      <c r="AO45" s="260">
        <f t="shared" ref="AO45:AQ46" si="34">C185</f>
        <v>1</v>
      </c>
      <c r="AP45" s="260">
        <f t="shared" si="34"/>
        <v>59</v>
      </c>
      <c r="AQ45" s="260">
        <f t="shared" si="34"/>
        <v>0.10905125408942204</v>
      </c>
      <c r="AR45" s="260">
        <f t="shared" ref="AR45:AT46" si="35">C186</f>
        <v>2</v>
      </c>
      <c r="AS45" s="260">
        <f t="shared" si="35"/>
        <v>58</v>
      </c>
      <c r="AT45" s="260">
        <f t="shared" si="35"/>
        <v>0.40733197556008144</v>
      </c>
      <c r="AU45" s="260">
        <f t="shared" ref="AU45:AW46" si="36">C187</f>
        <v>2</v>
      </c>
      <c r="AV45" s="260">
        <f t="shared" si="36"/>
        <v>56</v>
      </c>
      <c r="AW45" s="260">
        <f t="shared" si="36"/>
        <v>0.41493775933609961</v>
      </c>
      <c r="AX45" s="260">
        <f t="shared" ref="AX45:AZ46" si="37">C188</f>
        <v>5</v>
      </c>
      <c r="AY45" s="260">
        <f t="shared" si="37"/>
        <v>56</v>
      </c>
      <c r="AZ45" s="260">
        <f t="shared" si="37"/>
        <v>0.59523809523809523</v>
      </c>
      <c r="BA45" s="257" t="s">
        <v>120</v>
      </c>
      <c r="BB45" s="253" t="e">
        <f>_xlfn.T.TEST(R7:R20,R21:R34,2,1)</f>
        <v>#REF!</v>
      </c>
      <c r="BC45" s="253" t="e">
        <f>_xlfn.T.TEST(AK7:AK20,AK21:AK34,2,1)</f>
        <v>#REF!</v>
      </c>
      <c r="BD45" s="253" t="e">
        <f>_xlfn.T.TEST(BC7:BC20,BC21:BC34,2,1)</f>
        <v>#REF!</v>
      </c>
      <c r="BE45" s="254">
        <f>_xlfn.T.TEST(BT39:BT52,AP53:AP66,2,1)</f>
        <v>4.9485672175595352E-2</v>
      </c>
      <c r="BF45" s="148">
        <v>43998</v>
      </c>
      <c r="BG45" s="46" t="s">
        <v>7</v>
      </c>
      <c r="BH45" s="46"/>
      <c r="BI45" s="223">
        <v>2.5245747281129631</v>
      </c>
      <c r="BJ45" s="223">
        <v>2.7387945758025003</v>
      </c>
      <c r="BK45" s="223">
        <v>2.7403753279555687</v>
      </c>
      <c r="BL45" s="144">
        <v>6.3788251897559691</v>
      </c>
      <c r="BM45" s="144">
        <v>5.012587171311166</v>
      </c>
      <c r="BN45" s="144"/>
      <c r="BO45" s="144"/>
      <c r="BP45" s="144"/>
      <c r="BQ45" s="144"/>
      <c r="BR45" s="144"/>
      <c r="BS45" s="144"/>
      <c r="BT45" s="149">
        <f t="shared" si="17"/>
        <v>3.8790313985876339</v>
      </c>
      <c r="BU45">
        <f t="shared" si="18"/>
        <v>1.7295337680755405</v>
      </c>
      <c r="BV45" s="33"/>
      <c r="BW45" s="33"/>
      <c r="BX45" s="33">
        <v>2</v>
      </c>
      <c r="BY45" s="33">
        <v>0.29585798816568049</v>
      </c>
      <c r="BZ45" s="184">
        <v>74</v>
      </c>
      <c r="CA45" s="2">
        <v>43992</v>
      </c>
      <c r="CB45" s="107"/>
      <c r="CC45" s="3">
        <v>720</v>
      </c>
      <c r="CD45" s="3">
        <v>4</v>
      </c>
      <c r="CE45" s="3">
        <f t="shared" si="19"/>
        <v>0.55555555555555558</v>
      </c>
      <c r="CF45" s="3">
        <v>8</v>
      </c>
      <c r="CG45" s="3">
        <v>0</v>
      </c>
      <c r="CH45" s="3">
        <f t="shared" si="20"/>
        <v>0</v>
      </c>
      <c r="CI45" s="3">
        <f t="shared" si="21"/>
        <v>728</v>
      </c>
      <c r="CJ45" s="3">
        <f t="shared" si="21"/>
        <v>4</v>
      </c>
      <c r="CK45" s="3" t="e">
        <f>CJ45+#REF!</f>
        <v>#REF!</v>
      </c>
      <c r="CL45" s="3">
        <f t="shared" si="22"/>
        <v>0.5494505494505495</v>
      </c>
      <c r="CM45" s="25"/>
      <c r="CN45" s="33"/>
      <c r="CO45" s="33"/>
      <c r="CP45" s="33"/>
      <c r="CQ45" s="33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</row>
    <row r="46" spans="1:159" ht="24" customHeight="1" x14ac:dyDescent="0.35">
      <c r="A46" s="26">
        <v>43870</v>
      </c>
      <c r="B46" s="106">
        <v>43870</v>
      </c>
      <c r="C46" s="241">
        <v>0</v>
      </c>
      <c r="E46">
        <v>0</v>
      </c>
      <c r="F46" s="505"/>
      <c r="G46" s="262">
        <v>43999</v>
      </c>
      <c r="H46" s="260">
        <f t="shared" si="23"/>
        <v>5</v>
      </c>
      <c r="I46" s="260">
        <f t="shared" si="23"/>
        <v>68</v>
      </c>
      <c r="J46" s="260">
        <f t="shared" si="23"/>
        <v>0.78247261345852892</v>
      </c>
      <c r="K46" s="260">
        <f t="shared" si="24"/>
        <v>4</v>
      </c>
      <c r="L46" s="260">
        <f t="shared" si="24"/>
        <v>62</v>
      </c>
      <c r="M46" s="260">
        <f t="shared" si="24"/>
        <v>0.48780487804878048</v>
      </c>
      <c r="N46" s="260">
        <f t="shared" si="25"/>
        <v>3</v>
      </c>
      <c r="O46" s="260">
        <f t="shared" si="25"/>
        <v>61</v>
      </c>
      <c r="P46" s="260">
        <f t="shared" si="25"/>
        <v>0.28382213812677387</v>
      </c>
      <c r="Q46" s="260">
        <f t="shared" si="26"/>
        <v>2</v>
      </c>
      <c r="R46" s="260">
        <f t="shared" si="26"/>
        <v>63</v>
      </c>
      <c r="S46" s="260">
        <f t="shared" si="26"/>
        <v>0.17094017094017094</v>
      </c>
      <c r="T46" s="260">
        <f t="shared" si="27"/>
        <v>5</v>
      </c>
      <c r="U46" s="260">
        <f t="shared" si="27"/>
        <v>67</v>
      </c>
      <c r="V46" s="260">
        <f t="shared" si="27"/>
        <v>0.70126227208976155</v>
      </c>
      <c r="W46" s="260">
        <f t="shared" si="28"/>
        <v>2</v>
      </c>
      <c r="X46" s="260">
        <f t="shared" si="28"/>
        <v>67</v>
      </c>
      <c r="Y46" s="260">
        <f t="shared" si="28"/>
        <v>0.65146579804560267</v>
      </c>
      <c r="Z46" s="260">
        <f t="shared" si="29"/>
        <v>3</v>
      </c>
      <c r="AA46" s="260">
        <f t="shared" si="29"/>
        <v>67</v>
      </c>
      <c r="AB46" s="260">
        <f t="shared" si="29"/>
        <v>0.42735042735042739</v>
      </c>
      <c r="AC46" s="260">
        <f t="shared" si="30"/>
        <v>2</v>
      </c>
      <c r="AD46" s="260">
        <f t="shared" si="30"/>
        <v>61</v>
      </c>
      <c r="AE46" s="260">
        <f t="shared" si="30"/>
        <v>0.2061855670103093</v>
      </c>
      <c r="AF46" s="260">
        <f t="shared" si="31"/>
        <v>3</v>
      </c>
      <c r="AG46" s="260">
        <f t="shared" si="31"/>
        <v>60</v>
      </c>
      <c r="AH46" s="260">
        <f t="shared" si="31"/>
        <v>0.30241935483870969</v>
      </c>
      <c r="AI46" s="260">
        <f t="shared" si="32"/>
        <v>3</v>
      </c>
      <c r="AJ46" s="260">
        <f t="shared" si="32"/>
        <v>58</v>
      </c>
      <c r="AK46" s="260">
        <f t="shared" si="32"/>
        <v>0.26881720430107531</v>
      </c>
      <c r="AL46" s="260">
        <f t="shared" si="33"/>
        <v>1</v>
      </c>
      <c r="AM46" s="260">
        <f t="shared" si="33"/>
        <v>59</v>
      </c>
      <c r="AN46" s="260">
        <f t="shared" si="33"/>
        <v>0.10905125408942204</v>
      </c>
      <c r="AO46" s="260">
        <f t="shared" si="34"/>
        <v>2</v>
      </c>
      <c r="AP46" s="260">
        <f t="shared" si="34"/>
        <v>58</v>
      </c>
      <c r="AQ46" s="260">
        <f t="shared" si="34"/>
        <v>0.40733197556008144</v>
      </c>
      <c r="AR46" s="260">
        <f t="shared" si="35"/>
        <v>2</v>
      </c>
      <c r="AS46" s="260">
        <f t="shared" si="35"/>
        <v>56</v>
      </c>
      <c r="AT46" s="260">
        <f t="shared" si="35"/>
        <v>0.41493775933609961</v>
      </c>
      <c r="AU46" s="260">
        <f t="shared" si="36"/>
        <v>5</v>
      </c>
      <c r="AV46" s="260">
        <f t="shared" si="36"/>
        <v>56</v>
      </c>
      <c r="AW46" s="260">
        <f t="shared" si="36"/>
        <v>0.59523809523809523</v>
      </c>
      <c r="AX46" s="260">
        <f t="shared" si="37"/>
        <v>3</v>
      </c>
      <c r="AY46" s="260">
        <f t="shared" si="37"/>
        <v>53</v>
      </c>
      <c r="AZ46" s="260">
        <f t="shared" si="37"/>
        <v>0.35714285714285715</v>
      </c>
      <c r="BA46" s="228" t="s">
        <v>99</v>
      </c>
      <c r="BB46" s="232" t="e">
        <f>CORREL(R7:R20,R21:R34)</f>
        <v>#REF!</v>
      </c>
      <c r="BC46" s="232" t="e">
        <f>CORREL(AK7:AK20,AK21:AK34)</f>
        <v>#REF!</v>
      </c>
      <c r="BD46" s="232" t="e">
        <f>CORREL(BC7:BC20,BC21:BC34)</f>
        <v>#REF!</v>
      </c>
      <c r="BE46" s="229">
        <f>CORREL(BT39:BT52,AP53:AP66)</f>
        <v>0.2832325952754024</v>
      </c>
      <c r="BF46" s="148">
        <v>43999</v>
      </c>
      <c r="BG46" s="46" t="s">
        <v>7</v>
      </c>
      <c r="BH46" s="46"/>
      <c r="BI46" s="223">
        <v>2.9123055297615545</v>
      </c>
      <c r="BJ46" s="223">
        <v>2.0553979042201282</v>
      </c>
      <c r="BK46" s="223">
        <v>14.915571337623351</v>
      </c>
      <c r="BL46" s="144">
        <v>21.996379794432645</v>
      </c>
      <c r="BM46" s="144"/>
      <c r="BN46" s="144"/>
      <c r="BO46" s="144"/>
      <c r="BP46" s="144"/>
      <c r="BQ46" s="144"/>
      <c r="BR46" s="144"/>
      <c r="BS46" s="144"/>
      <c r="BT46" s="149">
        <f t="shared" si="17"/>
        <v>10.46991364150942</v>
      </c>
      <c r="BU46">
        <f t="shared" si="18"/>
        <v>9.6703121250789721</v>
      </c>
      <c r="BV46" s="33"/>
      <c r="BW46" s="33"/>
      <c r="BX46" s="33">
        <v>5</v>
      </c>
      <c r="BY46" s="33">
        <v>0.78247261345852892</v>
      </c>
      <c r="BZ46" s="184">
        <v>68</v>
      </c>
      <c r="CA46" s="2">
        <v>43998</v>
      </c>
      <c r="CB46" s="107"/>
      <c r="CC46" s="3">
        <v>666</v>
      </c>
      <c r="CD46" s="3">
        <v>2</v>
      </c>
      <c r="CE46" s="3">
        <f t="shared" si="19"/>
        <v>0.3003003003003003</v>
      </c>
      <c r="CF46" s="3">
        <v>10</v>
      </c>
      <c r="CG46" s="3">
        <v>0</v>
      </c>
      <c r="CH46" s="3">
        <f t="shared" si="20"/>
        <v>0</v>
      </c>
      <c r="CI46" s="3">
        <f t="shared" si="21"/>
        <v>676</v>
      </c>
      <c r="CJ46" s="3">
        <f t="shared" si="21"/>
        <v>2</v>
      </c>
      <c r="CK46" s="3" t="e">
        <f>CJ46+#REF!</f>
        <v>#REF!</v>
      </c>
      <c r="CL46" s="3">
        <f t="shared" si="22"/>
        <v>0.29585798816568049</v>
      </c>
      <c r="CM46" s="25"/>
      <c r="CN46" s="33"/>
      <c r="CO46" s="33"/>
      <c r="CP46" s="33"/>
      <c r="CQ46" s="33"/>
    </row>
    <row r="47" spans="1:159" ht="22.5" customHeight="1" x14ac:dyDescent="0.2">
      <c r="A47" s="26">
        <v>43871</v>
      </c>
      <c r="B47" s="106">
        <v>43871</v>
      </c>
      <c r="C47" s="241">
        <v>0</v>
      </c>
      <c r="D47">
        <v>1</v>
      </c>
      <c r="E47">
        <v>0</v>
      </c>
      <c r="F47" s="505"/>
      <c r="G47" s="262">
        <v>44001</v>
      </c>
      <c r="H47" s="260">
        <f>C177</f>
        <v>3</v>
      </c>
      <c r="I47" s="260">
        <f>D177</f>
        <v>61</v>
      </c>
      <c r="J47" s="260">
        <f>E177</f>
        <v>0.28382213812677387</v>
      </c>
      <c r="K47" s="260">
        <f>C178</f>
        <v>2</v>
      </c>
      <c r="L47" s="260">
        <f>D178</f>
        <v>63</v>
      </c>
      <c r="M47" s="260">
        <f>E178</f>
        <v>0.17094017094017094</v>
      </c>
      <c r="N47" s="260">
        <f>C179</f>
        <v>5</v>
      </c>
      <c r="O47" s="260">
        <f>D179</f>
        <v>67</v>
      </c>
      <c r="P47" s="260">
        <f>E179</f>
        <v>0.70126227208976155</v>
      </c>
      <c r="Q47" s="260">
        <f>C180</f>
        <v>2</v>
      </c>
      <c r="R47" s="260">
        <f>D180</f>
        <v>67</v>
      </c>
      <c r="S47" s="260">
        <f>E180</f>
        <v>0.65146579804560267</v>
      </c>
      <c r="T47" s="260">
        <f>C181</f>
        <v>3</v>
      </c>
      <c r="U47" s="260">
        <f>D181</f>
        <v>67</v>
      </c>
      <c r="V47" s="260">
        <f>E181</f>
        <v>0.42735042735042739</v>
      </c>
      <c r="W47" s="260">
        <f>C182</f>
        <v>2</v>
      </c>
      <c r="X47" s="260">
        <f>D182</f>
        <v>61</v>
      </c>
      <c r="Y47" s="260">
        <f>E182</f>
        <v>0.2061855670103093</v>
      </c>
      <c r="Z47" s="260">
        <f>C183</f>
        <v>3</v>
      </c>
      <c r="AA47" s="260">
        <f>D183</f>
        <v>60</v>
      </c>
      <c r="AB47" s="260">
        <f>E183</f>
        <v>0.30241935483870969</v>
      </c>
      <c r="AC47" s="260">
        <f>C184</f>
        <v>3</v>
      </c>
      <c r="AD47" s="260">
        <f>D184</f>
        <v>58</v>
      </c>
      <c r="AE47" s="260">
        <f>E184</f>
        <v>0.26881720430107531</v>
      </c>
      <c r="AF47" s="260">
        <f>C185</f>
        <v>1</v>
      </c>
      <c r="AG47" s="260">
        <f>D185</f>
        <v>59</v>
      </c>
      <c r="AH47" s="260">
        <f>E185</f>
        <v>0.10905125408942204</v>
      </c>
      <c r="AI47" s="260">
        <f>C186</f>
        <v>2</v>
      </c>
      <c r="AJ47" s="260">
        <f>D186</f>
        <v>58</v>
      </c>
      <c r="AK47" s="260">
        <f>E186</f>
        <v>0.40733197556008144</v>
      </c>
      <c r="AL47" s="260">
        <f>C187</f>
        <v>2</v>
      </c>
      <c r="AM47" s="260">
        <f>D187</f>
        <v>56</v>
      </c>
      <c r="AN47" s="260">
        <f>E187</f>
        <v>0.41493775933609961</v>
      </c>
      <c r="AO47" s="260">
        <f>C188</f>
        <v>5</v>
      </c>
      <c r="AP47" s="260">
        <f>D188</f>
        <v>56</v>
      </c>
      <c r="AQ47" s="260">
        <f>E188</f>
        <v>0.59523809523809523</v>
      </c>
      <c r="AR47" s="260">
        <f>C189</f>
        <v>3</v>
      </c>
      <c r="AS47" s="260">
        <f>D189</f>
        <v>53</v>
      </c>
      <c r="AT47" s="260">
        <f>E189</f>
        <v>0.35714285714285715</v>
      </c>
      <c r="AU47" s="260">
        <f>C190</f>
        <v>1</v>
      </c>
      <c r="AV47" s="260">
        <f>D190</f>
        <v>57</v>
      </c>
      <c r="AW47" s="260">
        <f>E190</f>
        <v>0.18400000035762787</v>
      </c>
      <c r="AX47" s="260">
        <f>C191</f>
        <v>3</v>
      </c>
      <c r="AY47" s="260">
        <f>D191</f>
        <v>63</v>
      </c>
      <c r="AZ47" s="260">
        <f>E191</f>
        <v>0.42300000786781311</v>
      </c>
      <c r="BA47" s="255" t="s">
        <v>120</v>
      </c>
      <c r="BB47" s="253">
        <f>_xlfn.T.TEST(BT39:BT52,AP53:AP66,2,1)</f>
        <v>4.9485672175595352E-2</v>
      </c>
      <c r="BC47" s="253" t="e">
        <f>_xlfn.T.TEST(AK7:AK20,BX39:BX52,2,1)</f>
        <v>#REF!</v>
      </c>
      <c r="BD47" s="253" t="e">
        <f>_xlfn.T.TEST(BC7:BC20,BX39:BX52,2,1)</f>
        <v>#REF!</v>
      </c>
      <c r="BE47" s="254">
        <f>_xlfn.T.TEST(BT39:BT52,BX39:BX52,2,1)</f>
        <v>0.11542999157348431</v>
      </c>
      <c r="BF47" s="148">
        <v>44001</v>
      </c>
      <c r="BG47" s="46" t="s">
        <v>7</v>
      </c>
      <c r="BH47" s="46"/>
      <c r="BI47" s="223">
        <v>2.3974495407615084</v>
      </c>
      <c r="BJ47" s="223">
        <v>3.2942782897792156</v>
      </c>
      <c r="BK47" s="223">
        <v>2.7592578766437481</v>
      </c>
      <c r="BL47" s="144">
        <v>5.2067181243422374</v>
      </c>
      <c r="BM47" s="144">
        <v>3.2027830276636315</v>
      </c>
      <c r="BN47" s="144"/>
      <c r="BO47" s="144"/>
      <c r="BP47" s="144"/>
      <c r="BQ47" s="144"/>
      <c r="BR47" s="144"/>
      <c r="BS47" s="144"/>
      <c r="BT47" s="149">
        <f t="shared" si="17"/>
        <v>3.3720973718380685</v>
      </c>
      <c r="BU47">
        <f t="shared" si="18"/>
        <v>1.0869759776194376</v>
      </c>
      <c r="BV47" s="33"/>
      <c r="BW47" s="33"/>
      <c r="BX47" s="33">
        <v>3</v>
      </c>
      <c r="BY47" s="33">
        <v>0.28382213812677387</v>
      </c>
      <c r="BZ47" s="184">
        <v>61</v>
      </c>
      <c r="CA47" s="2">
        <v>43999</v>
      </c>
      <c r="CB47" s="107"/>
      <c r="CC47" s="3">
        <v>616</v>
      </c>
      <c r="CD47" s="3">
        <v>5</v>
      </c>
      <c r="CE47" s="3">
        <f t="shared" si="19"/>
        <v>0.81168831168831157</v>
      </c>
      <c r="CF47" s="3">
        <v>23</v>
      </c>
      <c r="CG47" s="3">
        <v>0</v>
      </c>
      <c r="CH47" s="3">
        <f t="shared" si="20"/>
        <v>0</v>
      </c>
      <c r="CI47" s="3">
        <f t="shared" si="21"/>
        <v>639</v>
      </c>
      <c r="CJ47" s="3">
        <f t="shared" si="21"/>
        <v>5</v>
      </c>
      <c r="CK47" s="3" t="e">
        <f>CJ47+CK46</f>
        <v>#REF!</v>
      </c>
      <c r="CL47" s="3">
        <f t="shared" si="22"/>
        <v>0.78247261345852892</v>
      </c>
      <c r="CM47" s="25"/>
      <c r="CN47" s="33"/>
      <c r="CO47" s="33"/>
      <c r="CP47" s="33"/>
      <c r="CQ47" s="33"/>
    </row>
    <row r="48" spans="1:159" ht="50.25" customHeight="1" x14ac:dyDescent="0.35">
      <c r="A48" s="26">
        <v>43872</v>
      </c>
      <c r="B48" s="106">
        <v>43872</v>
      </c>
      <c r="C48" s="241">
        <v>0</v>
      </c>
      <c r="D48">
        <v>1</v>
      </c>
      <c r="E48">
        <v>0</v>
      </c>
      <c r="F48" s="505"/>
      <c r="G48" s="262">
        <v>44003</v>
      </c>
      <c r="H48" s="260">
        <f>C179</f>
        <v>5</v>
      </c>
      <c r="I48" s="260">
        <f>D179</f>
        <v>67</v>
      </c>
      <c r="J48" s="260">
        <f>E179</f>
        <v>0.70126227208976155</v>
      </c>
      <c r="K48" s="260">
        <f>C180</f>
        <v>2</v>
      </c>
      <c r="L48" s="260">
        <f>D180</f>
        <v>67</v>
      </c>
      <c r="M48" s="260">
        <f>E180</f>
        <v>0.65146579804560267</v>
      </c>
      <c r="N48" s="260">
        <f>C181</f>
        <v>3</v>
      </c>
      <c r="O48" s="260">
        <f>D181</f>
        <v>67</v>
      </c>
      <c r="P48" s="260">
        <f>E181</f>
        <v>0.42735042735042739</v>
      </c>
      <c r="Q48" s="260">
        <f>C182</f>
        <v>2</v>
      </c>
      <c r="R48" s="260">
        <f>D182</f>
        <v>61</v>
      </c>
      <c r="S48" s="260">
        <f>E182</f>
        <v>0.2061855670103093</v>
      </c>
      <c r="T48" s="260">
        <f>C183</f>
        <v>3</v>
      </c>
      <c r="U48" s="260">
        <f>D183</f>
        <v>60</v>
      </c>
      <c r="V48" s="260">
        <f>E183</f>
        <v>0.30241935483870969</v>
      </c>
      <c r="W48" s="260">
        <f>C184</f>
        <v>3</v>
      </c>
      <c r="X48" s="260">
        <f>D184</f>
        <v>58</v>
      </c>
      <c r="Y48" s="260">
        <f>E184</f>
        <v>0.26881720430107531</v>
      </c>
      <c r="Z48" s="260">
        <f>C185</f>
        <v>1</v>
      </c>
      <c r="AA48" s="260">
        <f>D185</f>
        <v>59</v>
      </c>
      <c r="AB48" s="260">
        <f>E185</f>
        <v>0.10905125408942204</v>
      </c>
      <c r="AC48" s="260">
        <f>C186</f>
        <v>2</v>
      </c>
      <c r="AD48" s="260">
        <f>D186</f>
        <v>58</v>
      </c>
      <c r="AE48" s="260">
        <f>E186</f>
        <v>0.40733197556008144</v>
      </c>
      <c r="AF48" s="260">
        <f>C187</f>
        <v>2</v>
      </c>
      <c r="AG48" s="260">
        <f>D187</f>
        <v>56</v>
      </c>
      <c r="AH48" s="260">
        <f>E187</f>
        <v>0.41493775933609961</v>
      </c>
      <c r="AI48" s="260">
        <f>C188</f>
        <v>5</v>
      </c>
      <c r="AJ48" s="260">
        <f>D188</f>
        <v>56</v>
      </c>
      <c r="AK48" s="260">
        <f>E188</f>
        <v>0.59523809523809523</v>
      </c>
      <c r="AL48" s="260">
        <f>C189</f>
        <v>3</v>
      </c>
      <c r="AM48" s="260">
        <f>D189</f>
        <v>53</v>
      </c>
      <c r="AN48" s="260">
        <f>E189</f>
        <v>0.35714285714285715</v>
      </c>
      <c r="AO48" s="260">
        <f>C190</f>
        <v>1</v>
      </c>
      <c r="AP48" s="260">
        <f>D190</f>
        <v>57</v>
      </c>
      <c r="AQ48" s="260">
        <f>E190</f>
        <v>0.18400000035762787</v>
      </c>
      <c r="AR48" s="260">
        <f>C191</f>
        <v>3</v>
      </c>
      <c r="AS48" s="260">
        <f>D191</f>
        <v>63</v>
      </c>
      <c r="AT48" s="260">
        <f>E191</f>
        <v>0.42300000786781311</v>
      </c>
      <c r="AU48" s="260">
        <f>C192</f>
        <v>2</v>
      </c>
      <c r="AV48" s="260">
        <f>D192</f>
        <v>61</v>
      </c>
      <c r="AW48" s="260">
        <f>E192</f>
        <v>0.29100000858306885</v>
      </c>
      <c r="AX48" s="260">
        <f t="shared" ref="AX48:AZ49" si="38">C194</f>
        <v>0</v>
      </c>
      <c r="AY48" s="260">
        <f t="shared" si="38"/>
        <v>60</v>
      </c>
      <c r="AZ48" s="260">
        <f t="shared" si="38"/>
        <v>0</v>
      </c>
      <c r="BA48" s="230" t="s">
        <v>100</v>
      </c>
      <c r="BB48" s="232" t="e">
        <f>CORREL(R7:R20,BX39:BX52)</f>
        <v>#REF!</v>
      </c>
      <c r="BC48" s="232" t="e">
        <f>CORREL(AK7:AK20,BX39:BX52)</f>
        <v>#REF!</v>
      </c>
      <c r="BD48" s="232" t="e">
        <f>CORREL(BC7:BC20,BX39:BX52)</f>
        <v>#REF!</v>
      </c>
      <c r="BE48" s="229">
        <f>CORREL(BT39:BT52,BX39:BX52)</f>
        <v>-7.8519082111748628E-2</v>
      </c>
      <c r="BF48" s="148">
        <v>44003</v>
      </c>
      <c r="BG48" s="46" t="s">
        <v>7</v>
      </c>
      <c r="BH48" s="46"/>
      <c r="BI48" s="224">
        <v>3.8175565476247346</v>
      </c>
      <c r="BJ48" s="223">
        <v>2.7934391740062936</v>
      </c>
      <c r="BK48" s="223">
        <v>13.277712561802817</v>
      </c>
      <c r="BL48" s="144">
        <v>6.2702350942377407</v>
      </c>
      <c r="BM48" s="144">
        <v>7.4664877237663365</v>
      </c>
      <c r="BN48" s="144">
        <v>11.617987754991585</v>
      </c>
      <c r="BO48" s="144">
        <v>5.1174013589968359</v>
      </c>
      <c r="BP48" s="144"/>
      <c r="BQ48" s="144"/>
      <c r="BR48" s="144"/>
      <c r="BS48" s="144"/>
      <c r="BT48" s="149">
        <f t="shared" si="17"/>
        <v>7.1944028879180477</v>
      </c>
      <c r="BU48">
        <f t="shared" si="18"/>
        <v>3.9282817300022757</v>
      </c>
      <c r="BV48" s="33"/>
      <c r="BW48" s="33"/>
      <c r="BX48" s="33">
        <v>5</v>
      </c>
      <c r="BY48" s="33">
        <v>0.70126227208976155</v>
      </c>
      <c r="BZ48" s="184">
        <v>67</v>
      </c>
      <c r="CA48" s="2">
        <v>44001</v>
      </c>
      <c r="CB48" s="107"/>
      <c r="CC48" s="3">
        <v>1040</v>
      </c>
      <c r="CD48" s="3">
        <v>3</v>
      </c>
      <c r="CE48" s="3">
        <f t="shared" si="19"/>
        <v>0.28846153846153849</v>
      </c>
      <c r="CF48" s="3">
        <v>17</v>
      </c>
      <c r="CG48" s="3">
        <v>0</v>
      </c>
      <c r="CH48" s="3">
        <f t="shared" si="20"/>
        <v>0</v>
      </c>
      <c r="CI48" s="3">
        <f t="shared" si="21"/>
        <v>1057</v>
      </c>
      <c r="CJ48" s="3">
        <f t="shared" si="21"/>
        <v>3</v>
      </c>
      <c r="CK48" s="3" t="e">
        <f>CJ48+#REF!</f>
        <v>#REF!</v>
      </c>
      <c r="CL48" s="3">
        <f t="shared" si="22"/>
        <v>0.28382213812677387</v>
      </c>
      <c r="CM48" s="25"/>
      <c r="CN48" s="33"/>
      <c r="CO48" s="33"/>
      <c r="CP48" s="33"/>
      <c r="CQ48" s="33"/>
    </row>
    <row r="49" spans="1:95" ht="50.25" customHeight="1" x14ac:dyDescent="0.2">
      <c r="A49" s="26">
        <v>43873</v>
      </c>
      <c r="B49" s="106">
        <v>43873</v>
      </c>
      <c r="C49" s="241">
        <v>0</v>
      </c>
      <c r="D49">
        <v>1</v>
      </c>
      <c r="E49">
        <v>0</v>
      </c>
      <c r="F49" s="505"/>
      <c r="G49" s="262">
        <v>44005</v>
      </c>
      <c r="H49" s="260">
        <f>C181</f>
        <v>3</v>
      </c>
      <c r="I49" s="260">
        <f>D181</f>
        <v>67</v>
      </c>
      <c r="J49" s="260">
        <f>E181</f>
        <v>0.42735042735042739</v>
      </c>
      <c r="K49" s="260">
        <f>C182</f>
        <v>2</v>
      </c>
      <c r="L49" s="260">
        <f>D182</f>
        <v>61</v>
      </c>
      <c r="M49" s="260">
        <f>E182</f>
        <v>0.2061855670103093</v>
      </c>
      <c r="N49" s="260">
        <f>C183</f>
        <v>3</v>
      </c>
      <c r="O49" s="260">
        <f>D183</f>
        <v>60</v>
      </c>
      <c r="P49" s="260">
        <f>E183</f>
        <v>0.30241935483870969</v>
      </c>
      <c r="Q49" s="260">
        <f>C184</f>
        <v>3</v>
      </c>
      <c r="R49" s="260">
        <f>D184</f>
        <v>58</v>
      </c>
      <c r="S49" s="260">
        <f>E184</f>
        <v>0.26881720430107531</v>
      </c>
      <c r="T49" s="260">
        <f>C185</f>
        <v>1</v>
      </c>
      <c r="U49" s="260">
        <f>D185</f>
        <v>59</v>
      </c>
      <c r="V49" s="260">
        <f>E185</f>
        <v>0.10905125408942204</v>
      </c>
      <c r="W49" s="260">
        <f>C186</f>
        <v>2</v>
      </c>
      <c r="X49" s="260">
        <f>D186</f>
        <v>58</v>
      </c>
      <c r="Y49" s="260">
        <f>E186</f>
        <v>0.40733197556008144</v>
      </c>
      <c r="Z49" s="260">
        <f>C187</f>
        <v>2</v>
      </c>
      <c r="AA49" s="260">
        <f>D187</f>
        <v>56</v>
      </c>
      <c r="AB49" s="260">
        <f>E187</f>
        <v>0.41493775933609961</v>
      </c>
      <c r="AC49" s="260">
        <f>C188</f>
        <v>5</v>
      </c>
      <c r="AD49" s="260">
        <f>D188</f>
        <v>56</v>
      </c>
      <c r="AE49" s="260">
        <f>E188</f>
        <v>0.59523809523809523</v>
      </c>
      <c r="AF49" s="260">
        <f>C189</f>
        <v>3</v>
      </c>
      <c r="AG49" s="260">
        <f>D189</f>
        <v>53</v>
      </c>
      <c r="AH49" s="260">
        <f>E189</f>
        <v>0.35714285714285715</v>
      </c>
      <c r="AI49" s="260">
        <f>C190</f>
        <v>1</v>
      </c>
      <c r="AJ49" s="260">
        <f>D190</f>
        <v>57</v>
      </c>
      <c r="AK49" s="260">
        <f>E190</f>
        <v>0.18400000035762787</v>
      </c>
      <c r="AL49" s="260">
        <f>C191</f>
        <v>3</v>
      </c>
      <c r="AM49" s="260">
        <f>D191</f>
        <v>63</v>
      </c>
      <c r="AN49" s="260">
        <f>E191</f>
        <v>0.42300000786781311</v>
      </c>
      <c r="AO49" s="260">
        <f>C192</f>
        <v>2</v>
      </c>
      <c r="AP49" s="260">
        <f>D192</f>
        <v>61</v>
      </c>
      <c r="AQ49" s="260">
        <f>E192</f>
        <v>0.29100000858306885</v>
      </c>
      <c r="AR49" s="260">
        <f>C193</f>
        <v>2</v>
      </c>
      <c r="AS49" s="260">
        <f>D193</f>
        <v>57</v>
      </c>
      <c r="AT49" s="260">
        <f>E193</f>
        <v>0.50499999523162842</v>
      </c>
      <c r="AU49" s="260">
        <f>C194</f>
        <v>0</v>
      </c>
      <c r="AV49" s="260">
        <f>D194</f>
        <v>60</v>
      </c>
      <c r="AW49" s="260">
        <f>E194</f>
        <v>0</v>
      </c>
      <c r="AX49" s="260">
        <f t="shared" si="38"/>
        <v>4</v>
      </c>
      <c r="AY49" s="260">
        <f t="shared" si="38"/>
        <v>58</v>
      </c>
      <c r="AZ49" s="260">
        <f t="shared" si="38"/>
        <v>0.57599997520446777</v>
      </c>
      <c r="BA49" s="256" t="s">
        <v>120</v>
      </c>
      <c r="BB49" s="253" t="e">
        <f>_xlfn.T.TEST(R21:R34,BX39:BX52,2,1)</f>
        <v>#REF!</v>
      </c>
      <c r="BC49" s="253" t="e">
        <f>_xlfn.T.TEST(AK21:AK34,BX39:BX52,2,1)</f>
        <v>#REF!</v>
      </c>
      <c r="BD49" s="253" t="e">
        <f>_xlfn.T.TEST(BC21:BC34,BX39:BX52,2,1)</f>
        <v>#REF!</v>
      </c>
      <c r="BE49" s="254">
        <f>_xlfn.T.TEST(AP53:AP66,BX39:BX52,2,1)</f>
        <v>3.7198458090325501E-2</v>
      </c>
      <c r="BF49" s="148">
        <v>44005</v>
      </c>
      <c r="BG49" s="46" t="s">
        <v>7</v>
      </c>
      <c r="BH49" s="46"/>
      <c r="BI49" s="223">
        <v>6.3803232869757176</v>
      </c>
      <c r="BJ49" s="223">
        <v>4.4948317575665335</v>
      </c>
      <c r="BK49" s="223">
        <v>4.0768476917986751</v>
      </c>
      <c r="BL49" s="144">
        <v>3.7832861604052002</v>
      </c>
      <c r="BM49" s="144">
        <v>4.3397690011928667</v>
      </c>
      <c r="BN49" s="144"/>
      <c r="BO49" s="144"/>
      <c r="BP49" s="144"/>
      <c r="BQ49" s="144"/>
      <c r="BR49" s="144"/>
      <c r="BS49" s="144"/>
      <c r="BT49" s="149">
        <f t="shared" si="17"/>
        <v>4.6150115795877991</v>
      </c>
      <c r="BU49">
        <f t="shared" si="18"/>
        <v>1.0232197508182441</v>
      </c>
      <c r="BV49" s="33"/>
      <c r="BW49" s="33"/>
      <c r="BX49" s="33">
        <v>3</v>
      </c>
      <c r="BY49" s="33">
        <v>0.42735042735042739</v>
      </c>
      <c r="BZ49" s="184">
        <v>67</v>
      </c>
      <c r="CA49" s="2">
        <v>44003</v>
      </c>
      <c r="CB49" s="107"/>
      <c r="CC49" s="3">
        <v>670</v>
      </c>
      <c r="CD49" s="3">
        <v>5</v>
      </c>
      <c r="CE49" s="3">
        <f t="shared" si="19"/>
        <v>0.74626865671641784</v>
      </c>
      <c r="CF49" s="3">
        <v>43</v>
      </c>
      <c r="CG49" s="3">
        <v>0</v>
      </c>
      <c r="CH49" s="3">
        <f t="shared" si="20"/>
        <v>0</v>
      </c>
      <c r="CI49" s="3">
        <f t="shared" si="21"/>
        <v>713</v>
      </c>
      <c r="CJ49" s="3">
        <f t="shared" si="21"/>
        <v>5</v>
      </c>
      <c r="CK49" s="3" t="e">
        <f>CJ49+#REF!</f>
        <v>#REF!</v>
      </c>
      <c r="CL49" s="3">
        <f t="shared" si="22"/>
        <v>0.70126227208976155</v>
      </c>
      <c r="CM49" s="25"/>
      <c r="CN49" s="33"/>
      <c r="CO49" s="33"/>
      <c r="CP49" s="33"/>
      <c r="CQ49" s="33"/>
    </row>
    <row r="50" spans="1:95" ht="47.25" customHeight="1" x14ac:dyDescent="0.35">
      <c r="A50" s="26">
        <v>43874</v>
      </c>
      <c r="B50" s="106">
        <v>43874</v>
      </c>
      <c r="C50" s="241">
        <v>0</v>
      </c>
      <c r="D50">
        <v>1</v>
      </c>
      <c r="E50">
        <v>0</v>
      </c>
      <c r="F50" s="505"/>
      <c r="G50" s="262">
        <v>44008</v>
      </c>
      <c r="H50" s="260">
        <f t="shared" ref="H50:J51" si="39">C184</f>
        <v>3</v>
      </c>
      <c r="I50" s="260">
        <f t="shared" si="39"/>
        <v>58</v>
      </c>
      <c r="J50" s="260">
        <f t="shared" si="39"/>
        <v>0.26881720430107531</v>
      </c>
      <c r="K50" s="260">
        <f t="shared" ref="K50:M51" si="40">C185</f>
        <v>1</v>
      </c>
      <c r="L50" s="260">
        <f t="shared" si="40"/>
        <v>59</v>
      </c>
      <c r="M50" s="260">
        <f t="shared" si="40"/>
        <v>0.10905125408942204</v>
      </c>
      <c r="N50" s="260">
        <f t="shared" ref="N50:P51" si="41">C186</f>
        <v>2</v>
      </c>
      <c r="O50" s="260">
        <f t="shared" si="41"/>
        <v>58</v>
      </c>
      <c r="P50" s="260">
        <f t="shared" si="41"/>
        <v>0.40733197556008144</v>
      </c>
      <c r="Q50" s="260">
        <f t="shared" ref="Q50:S51" si="42">C187</f>
        <v>2</v>
      </c>
      <c r="R50" s="260">
        <f t="shared" si="42"/>
        <v>56</v>
      </c>
      <c r="S50" s="260">
        <f t="shared" si="42"/>
        <v>0.41493775933609961</v>
      </c>
      <c r="T50" s="260">
        <f t="shared" ref="T50:V51" si="43">C188</f>
        <v>5</v>
      </c>
      <c r="U50" s="260">
        <f t="shared" si="43"/>
        <v>56</v>
      </c>
      <c r="V50" s="260">
        <f t="shared" si="43"/>
        <v>0.59523809523809523</v>
      </c>
      <c r="W50" s="260">
        <f t="shared" ref="W50:Y51" si="44">C189</f>
        <v>3</v>
      </c>
      <c r="X50" s="260">
        <f t="shared" si="44"/>
        <v>53</v>
      </c>
      <c r="Y50" s="260">
        <f t="shared" si="44"/>
        <v>0.35714285714285715</v>
      </c>
      <c r="Z50" s="260">
        <f t="shared" ref="Z50:AB51" si="45">C190</f>
        <v>1</v>
      </c>
      <c r="AA50" s="260">
        <f t="shared" si="45"/>
        <v>57</v>
      </c>
      <c r="AB50" s="260">
        <f t="shared" si="45"/>
        <v>0.18400000035762787</v>
      </c>
      <c r="AC50" s="260">
        <f t="shared" ref="AC50:AE51" si="46">C191</f>
        <v>3</v>
      </c>
      <c r="AD50" s="260">
        <f t="shared" si="46"/>
        <v>63</v>
      </c>
      <c r="AE50" s="260">
        <f t="shared" si="46"/>
        <v>0.42300000786781311</v>
      </c>
      <c r="AF50" s="260">
        <f t="shared" ref="AF50:AH51" si="47">C192</f>
        <v>2</v>
      </c>
      <c r="AG50" s="260">
        <f t="shared" si="47"/>
        <v>61</v>
      </c>
      <c r="AH50" s="260">
        <f t="shared" si="47"/>
        <v>0.29100000858306885</v>
      </c>
      <c r="AI50" s="260">
        <f t="shared" ref="AI50:AK51" si="48">C193</f>
        <v>2</v>
      </c>
      <c r="AJ50" s="260">
        <f t="shared" si="48"/>
        <v>57</v>
      </c>
      <c r="AK50" s="260">
        <f t="shared" si="48"/>
        <v>0.50499999523162842</v>
      </c>
      <c r="AL50" s="260">
        <f t="shared" ref="AL50:AN51" si="49">C194</f>
        <v>0</v>
      </c>
      <c r="AM50" s="260">
        <f t="shared" si="49"/>
        <v>60</v>
      </c>
      <c r="AN50" s="260">
        <f t="shared" si="49"/>
        <v>0</v>
      </c>
      <c r="AO50" s="260">
        <f t="shared" ref="AO50:AQ51" si="50">C195</f>
        <v>4</v>
      </c>
      <c r="AP50" s="260">
        <f t="shared" si="50"/>
        <v>58</v>
      </c>
      <c r="AQ50" s="260">
        <f t="shared" si="50"/>
        <v>0.57599997520446777</v>
      </c>
      <c r="AR50" s="260">
        <f t="shared" ref="AR50:AT51" si="51">C196</f>
        <v>1</v>
      </c>
      <c r="AS50" s="260">
        <f t="shared" si="51"/>
        <v>62</v>
      </c>
      <c r="AT50" s="260">
        <f t="shared" si="51"/>
        <v>0.11599999666213989</v>
      </c>
      <c r="AU50" s="260">
        <f>C196</f>
        <v>1</v>
      </c>
      <c r="AV50" s="260">
        <f>D196</f>
        <v>62</v>
      </c>
      <c r="AW50" s="260">
        <f>E196</f>
        <v>0.11599999666213989</v>
      </c>
      <c r="AX50" s="260">
        <f>C197</f>
        <v>3</v>
      </c>
      <c r="AY50" s="260">
        <f>D197</f>
        <v>59</v>
      </c>
      <c r="AZ50" s="260">
        <f>E197</f>
        <v>0.37099999189376831</v>
      </c>
      <c r="BA50" s="231" t="s">
        <v>101</v>
      </c>
      <c r="BB50" s="233" t="e">
        <f>CORREL(R21:R34,BX39:BX52)</f>
        <v>#REF!</v>
      </c>
      <c r="BC50" s="233" t="e">
        <f>CORREL(AK21:AK34,BX39:BX52)</f>
        <v>#REF!</v>
      </c>
      <c r="BD50" s="233" t="e">
        <f>CORREL(BC21:BC34,BX39:BX52)</f>
        <v>#REF!</v>
      </c>
      <c r="BE50" s="234">
        <f>CORREL(AP53:AP66,BX39:BX52)</f>
        <v>0.31607298162547154</v>
      </c>
      <c r="BF50" s="150">
        <v>44008</v>
      </c>
      <c r="BG50" s="46" t="s">
        <v>7</v>
      </c>
      <c r="BH50" s="46"/>
      <c r="BI50" s="223">
        <v>4.8815890725403408</v>
      </c>
      <c r="BJ50" s="223">
        <v>3.3092697528062072</v>
      </c>
      <c r="BK50" s="223">
        <v>6.0475018765075816</v>
      </c>
      <c r="BL50" s="144"/>
      <c r="BM50" s="144"/>
      <c r="BN50" s="144"/>
      <c r="BO50" s="144"/>
      <c r="BP50" s="144"/>
      <c r="BQ50" s="144"/>
      <c r="BR50" s="144"/>
      <c r="BS50" s="144"/>
      <c r="BT50" s="149">
        <f t="shared" si="17"/>
        <v>4.7461202339513768</v>
      </c>
      <c r="BU50">
        <f t="shared" si="18"/>
        <v>1.3741334161896417</v>
      </c>
      <c r="BV50" s="33"/>
      <c r="BW50" s="33"/>
      <c r="BX50" s="33">
        <v>3</v>
      </c>
      <c r="BY50" s="33">
        <v>0.26881720430107531</v>
      </c>
      <c r="BZ50" s="184">
        <v>58</v>
      </c>
      <c r="CA50" s="2">
        <v>44005</v>
      </c>
      <c r="CB50" s="107"/>
      <c r="CC50" s="3">
        <v>691</v>
      </c>
      <c r="CD50" s="3">
        <v>3</v>
      </c>
      <c r="CE50" s="3">
        <f t="shared" si="19"/>
        <v>0.43415340086830684</v>
      </c>
      <c r="CF50" s="3">
        <v>11</v>
      </c>
      <c r="CG50" s="3">
        <v>0</v>
      </c>
      <c r="CH50" s="3">
        <f t="shared" si="20"/>
        <v>0</v>
      </c>
      <c r="CI50" s="3">
        <f t="shared" si="21"/>
        <v>702</v>
      </c>
      <c r="CJ50" s="3">
        <f t="shared" si="21"/>
        <v>3</v>
      </c>
      <c r="CK50" s="3" t="e">
        <f>CJ50+#REF!</f>
        <v>#REF!</v>
      </c>
      <c r="CL50" s="3">
        <f t="shared" si="22"/>
        <v>0.42735042735042739</v>
      </c>
      <c r="CM50" s="25"/>
      <c r="CN50" s="33"/>
      <c r="CO50" s="33"/>
      <c r="CP50" s="33"/>
      <c r="CQ50" s="33"/>
    </row>
    <row r="51" spans="1:95" ht="31" x14ac:dyDescent="0.35">
      <c r="A51" s="26">
        <v>43875</v>
      </c>
      <c r="B51" s="106">
        <v>43875</v>
      </c>
      <c r="C51" s="241">
        <v>0</v>
      </c>
      <c r="D51">
        <v>1</v>
      </c>
      <c r="E51">
        <v>0</v>
      </c>
      <c r="F51" s="505"/>
      <c r="G51" s="262">
        <v>44009</v>
      </c>
      <c r="H51" s="260">
        <f t="shared" si="39"/>
        <v>1</v>
      </c>
      <c r="I51" s="260">
        <f t="shared" si="39"/>
        <v>59</v>
      </c>
      <c r="J51" s="260">
        <f t="shared" si="39"/>
        <v>0.10905125408942204</v>
      </c>
      <c r="K51" s="260">
        <f t="shared" si="40"/>
        <v>2</v>
      </c>
      <c r="L51" s="260">
        <f t="shared" si="40"/>
        <v>58</v>
      </c>
      <c r="M51" s="260">
        <f t="shared" si="40"/>
        <v>0.40733197556008144</v>
      </c>
      <c r="N51" s="260">
        <f t="shared" si="41"/>
        <v>2</v>
      </c>
      <c r="O51" s="260">
        <f t="shared" si="41"/>
        <v>56</v>
      </c>
      <c r="P51" s="260">
        <f t="shared" si="41"/>
        <v>0.41493775933609961</v>
      </c>
      <c r="Q51" s="260">
        <f t="shared" si="42"/>
        <v>5</v>
      </c>
      <c r="R51" s="260">
        <f t="shared" si="42"/>
        <v>56</v>
      </c>
      <c r="S51" s="260">
        <f t="shared" si="42"/>
        <v>0.59523809523809523</v>
      </c>
      <c r="T51" s="260">
        <f t="shared" si="43"/>
        <v>3</v>
      </c>
      <c r="U51" s="260">
        <f t="shared" si="43"/>
        <v>53</v>
      </c>
      <c r="V51" s="260">
        <f t="shared" si="43"/>
        <v>0.35714285714285715</v>
      </c>
      <c r="W51" s="260">
        <f t="shared" si="44"/>
        <v>1</v>
      </c>
      <c r="X51" s="260">
        <f t="shared" si="44"/>
        <v>57</v>
      </c>
      <c r="Y51" s="260">
        <f t="shared" si="44"/>
        <v>0.18400000035762787</v>
      </c>
      <c r="Z51" s="260">
        <f t="shared" si="45"/>
        <v>3</v>
      </c>
      <c r="AA51" s="260">
        <f t="shared" si="45"/>
        <v>63</v>
      </c>
      <c r="AB51" s="260">
        <f t="shared" si="45"/>
        <v>0.42300000786781311</v>
      </c>
      <c r="AC51" s="260">
        <f t="shared" si="46"/>
        <v>2</v>
      </c>
      <c r="AD51" s="260">
        <f t="shared" si="46"/>
        <v>61</v>
      </c>
      <c r="AE51" s="260">
        <f t="shared" si="46"/>
        <v>0.29100000858306885</v>
      </c>
      <c r="AF51" s="260">
        <f t="shared" si="47"/>
        <v>2</v>
      </c>
      <c r="AG51" s="260">
        <f t="shared" si="47"/>
        <v>57</v>
      </c>
      <c r="AH51" s="260">
        <f t="shared" si="47"/>
        <v>0.50499999523162842</v>
      </c>
      <c r="AI51" s="260">
        <f t="shared" si="48"/>
        <v>0</v>
      </c>
      <c r="AJ51" s="260">
        <f t="shared" si="48"/>
        <v>60</v>
      </c>
      <c r="AK51" s="260">
        <f t="shared" si="48"/>
        <v>0</v>
      </c>
      <c r="AL51" s="260">
        <f t="shared" si="49"/>
        <v>4</v>
      </c>
      <c r="AM51" s="260">
        <f t="shared" si="49"/>
        <v>58</v>
      </c>
      <c r="AN51" s="260">
        <f t="shared" si="49"/>
        <v>0.57599997520446777</v>
      </c>
      <c r="AO51" s="260">
        <f t="shared" si="50"/>
        <v>1</v>
      </c>
      <c r="AP51" s="260">
        <f t="shared" si="50"/>
        <v>62</v>
      </c>
      <c r="AQ51" s="260">
        <f t="shared" si="50"/>
        <v>0.11599999666213989</v>
      </c>
      <c r="AR51" s="260">
        <f t="shared" si="51"/>
        <v>3</v>
      </c>
      <c r="AS51" s="260">
        <f t="shared" si="51"/>
        <v>59</v>
      </c>
      <c r="AT51" s="260">
        <f t="shared" si="51"/>
        <v>0.37099999189376831</v>
      </c>
      <c r="AU51" s="260">
        <f>C198</f>
        <v>5</v>
      </c>
      <c r="AV51" s="260">
        <f>D198</f>
        <v>63</v>
      </c>
      <c r="AW51" s="260">
        <f>E198</f>
        <v>0.46900001168251038</v>
      </c>
      <c r="AX51" s="260">
        <f>C199</f>
        <v>2</v>
      </c>
      <c r="AY51" s="260">
        <f>D199</f>
        <v>64</v>
      </c>
      <c r="AZ51" s="260">
        <f>E199</f>
        <v>0.22100000083446503</v>
      </c>
      <c r="BA51" s="230"/>
      <c r="BB51" s="232"/>
      <c r="BC51" s="232"/>
      <c r="BD51" s="232"/>
      <c r="BE51" s="229"/>
      <c r="BF51" s="151">
        <v>44009</v>
      </c>
      <c r="BG51" s="46" t="s">
        <v>7</v>
      </c>
      <c r="BH51" s="46"/>
      <c r="BI51" s="223">
        <v>7.8996709169251647</v>
      </c>
      <c r="BJ51" s="223">
        <v>4.678951481968415</v>
      </c>
      <c r="BK51" s="223">
        <v>2.7902354773740714</v>
      </c>
      <c r="BL51" s="144"/>
      <c r="BM51" s="144"/>
      <c r="BN51" s="144"/>
      <c r="BO51" s="144"/>
      <c r="BP51" s="144"/>
      <c r="BQ51" s="144"/>
      <c r="BR51" s="144"/>
      <c r="BS51" s="144"/>
      <c r="BT51" s="149">
        <f t="shared" si="17"/>
        <v>5.1229526254225499</v>
      </c>
      <c r="BU51">
        <f t="shared" si="18"/>
        <v>2.5834928661168397</v>
      </c>
      <c r="BV51" s="33"/>
      <c r="BW51" s="33"/>
      <c r="BX51" s="33">
        <v>1</v>
      </c>
      <c r="BY51" s="33">
        <v>0.10905125408942204</v>
      </c>
      <c r="BZ51" s="184">
        <v>59</v>
      </c>
      <c r="CA51" s="2">
        <v>44008</v>
      </c>
      <c r="CB51" s="107"/>
      <c r="CC51" s="3">
        <v>1102</v>
      </c>
      <c r="CD51" s="3">
        <v>3</v>
      </c>
      <c r="CE51" s="3">
        <f t="shared" si="19"/>
        <v>0.27223230490018147</v>
      </c>
      <c r="CF51" s="3">
        <v>14</v>
      </c>
      <c r="CG51" s="3">
        <v>0</v>
      </c>
      <c r="CH51" s="3">
        <f t="shared" si="20"/>
        <v>0</v>
      </c>
      <c r="CI51" s="3">
        <f t="shared" si="21"/>
        <v>1116</v>
      </c>
      <c r="CJ51" s="3">
        <f t="shared" si="21"/>
        <v>3</v>
      </c>
      <c r="CK51" s="3" t="e">
        <f>CJ51+#REF!</f>
        <v>#REF!</v>
      </c>
      <c r="CL51" s="3">
        <f t="shared" si="22"/>
        <v>0.26881720430107531</v>
      </c>
      <c r="CM51" s="25"/>
      <c r="CN51" s="33"/>
      <c r="CO51" s="33"/>
      <c r="CP51" s="33"/>
      <c r="CQ51" s="33"/>
    </row>
    <row r="52" spans="1:95" ht="38" thickBot="1" x14ac:dyDescent="0.4">
      <c r="A52" s="26">
        <v>43876</v>
      </c>
      <c r="B52" s="106">
        <v>43876</v>
      </c>
      <c r="C52" s="241">
        <v>0</v>
      </c>
      <c r="D52">
        <v>1</v>
      </c>
      <c r="E52">
        <v>0</v>
      </c>
      <c r="F52" s="505"/>
      <c r="G52" s="263">
        <v>44012</v>
      </c>
      <c r="H52" s="260">
        <f>C188</f>
        <v>5</v>
      </c>
      <c r="I52" s="260">
        <f>D188</f>
        <v>56</v>
      </c>
      <c r="J52" s="260">
        <f>E188</f>
        <v>0.59523809523809523</v>
      </c>
      <c r="K52" s="260">
        <f>C189</f>
        <v>3</v>
      </c>
      <c r="L52" s="260">
        <f>D189</f>
        <v>53</v>
      </c>
      <c r="M52" s="260">
        <f>E189</f>
        <v>0.35714285714285715</v>
      </c>
      <c r="N52" s="260">
        <f>C190</f>
        <v>1</v>
      </c>
      <c r="O52" s="260">
        <f>D190</f>
        <v>57</v>
      </c>
      <c r="P52" s="260">
        <f>E190</f>
        <v>0.18400000035762787</v>
      </c>
      <c r="Q52" s="260">
        <f>C191</f>
        <v>3</v>
      </c>
      <c r="R52" s="260">
        <f>D191</f>
        <v>63</v>
      </c>
      <c r="S52" s="260">
        <f>E191</f>
        <v>0.42300000786781311</v>
      </c>
      <c r="T52" s="260">
        <f>C192</f>
        <v>2</v>
      </c>
      <c r="U52" s="260">
        <f>D192</f>
        <v>61</v>
      </c>
      <c r="V52" s="260">
        <f>E192</f>
        <v>0.29100000858306885</v>
      </c>
      <c r="W52" s="260">
        <f>C193</f>
        <v>2</v>
      </c>
      <c r="X52" s="260">
        <f>D193</f>
        <v>57</v>
      </c>
      <c r="Y52" s="260">
        <f>E193</f>
        <v>0.50499999523162842</v>
      </c>
      <c r="Z52" s="260">
        <f>C194</f>
        <v>0</v>
      </c>
      <c r="AA52" s="260">
        <f>D194</f>
        <v>60</v>
      </c>
      <c r="AB52" s="260">
        <f>E194</f>
        <v>0</v>
      </c>
      <c r="AC52" s="260">
        <f>C195</f>
        <v>4</v>
      </c>
      <c r="AD52" s="260">
        <f>D195</f>
        <v>58</v>
      </c>
      <c r="AE52" s="260">
        <f>E195</f>
        <v>0.57599997520446777</v>
      </c>
      <c r="AF52" s="260">
        <f>C196</f>
        <v>1</v>
      </c>
      <c r="AG52" s="260">
        <f>D196</f>
        <v>62</v>
      </c>
      <c r="AH52" s="260">
        <f>E196</f>
        <v>0.11599999666213989</v>
      </c>
      <c r="AI52" s="260">
        <f>C197</f>
        <v>3</v>
      </c>
      <c r="AJ52" s="260">
        <f>D197</f>
        <v>59</v>
      </c>
      <c r="AK52" s="260">
        <f>E197</f>
        <v>0.37099999189376831</v>
      </c>
      <c r="AL52" s="260">
        <f>C198</f>
        <v>5</v>
      </c>
      <c r="AM52" s="260">
        <f>D198</f>
        <v>63</v>
      </c>
      <c r="AN52" s="260">
        <f>E198</f>
        <v>0.46900001168251038</v>
      </c>
      <c r="AO52" s="260">
        <f>C199</f>
        <v>2</v>
      </c>
      <c r="AP52" s="260">
        <f>D199</f>
        <v>64</v>
      </c>
      <c r="AQ52" s="260">
        <f>E199</f>
        <v>0.22100000083446503</v>
      </c>
      <c r="AR52" s="260">
        <f>C200</f>
        <v>9</v>
      </c>
      <c r="AS52" s="260">
        <f>D200</f>
        <v>65</v>
      </c>
      <c r="AT52" s="260">
        <f>E200</f>
        <v>1.6890000104904175</v>
      </c>
      <c r="AU52" s="260">
        <f>C201</f>
        <v>2</v>
      </c>
      <c r="AV52" s="260">
        <f>D201</f>
        <v>75</v>
      </c>
      <c r="AW52" s="260">
        <f>E201</f>
        <v>0.4440000057220459</v>
      </c>
      <c r="AX52" s="260">
        <f>C202</f>
        <v>5</v>
      </c>
      <c r="AY52" s="260">
        <f>D202</f>
        <v>70</v>
      </c>
      <c r="AZ52" s="260">
        <f>E202</f>
        <v>0.66299998760223389</v>
      </c>
      <c r="BA52" s="230" t="s">
        <v>121</v>
      </c>
      <c r="BB52" s="251" t="e">
        <f>'Ottawa PGS QA Data (correl FORW'!$AF$89</f>
        <v>#REF!</v>
      </c>
      <c r="BC52" s="232" t="e">
        <f>'Ottawa PGS QA Data (correl FORW'!$AI$89</f>
        <v>#REF!</v>
      </c>
      <c r="BD52" s="232" t="e">
        <f>'Ottawa PGS QA Data (correl FORW'!$AL$89</f>
        <v>#REF!</v>
      </c>
      <c r="BE52" s="229">
        <f>'Ottawa PGS QA Data (correl FORW'!$AO$89</f>
        <v>-0.12070869753422687</v>
      </c>
      <c r="BF52" s="152">
        <v>44012</v>
      </c>
      <c r="BG52" s="153" t="s">
        <v>7</v>
      </c>
      <c r="BH52" s="153"/>
      <c r="BI52" s="225">
        <v>2.7276860090218191</v>
      </c>
      <c r="BJ52" s="225"/>
      <c r="BK52" s="225"/>
      <c r="BL52" s="154"/>
      <c r="BM52" s="154"/>
      <c r="BN52" s="154"/>
      <c r="BO52" s="154"/>
      <c r="BP52" s="154"/>
      <c r="BQ52" s="154"/>
      <c r="BR52" s="154"/>
      <c r="BS52" s="154"/>
      <c r="BT52" s="149">
        <f t="shared" si="17"/>
        <v>2.7276860090218191</v>
      </c>
      <c r="BU52" t="e">
        <f t="shared" si="18"/>
        <v>#DIV/0!</v>
      </c>
      <c r="BV52" s="33"/>
      <c r="BW52" s="33"/>
      <c r="BX52" s="33">
        <v>5</v>
      </c>
      <c r="BY52" s="33">
        <v>0.59523809523809523</v>
      </c>
      <c r="BZ52" s="184">
        <v>56</v>
      </c>
      <c r="CA52" s="2">
        <v>44009</v>
      </c>
      <c r="CB52" s="107"/>
      <c r="CC52" s="3">
        <v>873</v>
      </c>
      <c r="CD52" s="3">
        <v>1</v>
      </c>
      <c r="CE52" s="3">
        <f t="shared" si="19"/>
        <v>0.11454753722794961</v>
      </c>
      <c r="CF52" s="3">
        <v>44</v>
      </c>
      <c r="CG52" s="3">
        <v>0</v>
      </c>
      <c r="CH52" s="3">
        <f t="shared" si="20"/>
        <v>0</v>
      </c>
      <c r="CI52" s="3">
        <f t="shared" si="21"/>
        <v>917</v>
      </c>
      <c r="CJ52" s="3">
        <f t="shared" si="21"/>
        <v>1</v>
      </c>
      <c r="CK52" s="3" t="e">
        <f>CJ52+CK51</f>
        <v>#REF!</v>
      </c>
      <c r="CL52" s="3">
        <f t="shared" si="22"/>
        <v>0.10905125408942204</v>
      </c>
      <c r="CM52" s="25"/>
      <c r="CN52" s="33"/>
      <c r="CO52" s="33"/>
      <c r="CP52" s="33"/>
      <c r="CQ52" s="33"/>
    </row>
    <row r="53" spans="1:95" ht="18" x14ac:dyDescent="0.2">
      <c r="A53" s="26">
        <v>43877</v>
      </c>
      <c r="B53" s="106">
        <v>43877</v>
      </c>
      <c r="C53" s="241">
        <v>0</v>
      </c>
      <c r="D53">
        <v>1</v>
      </c>
      <c r="E53">
        <v>0</v>
      </c>
      <c r="F53"/>
      <c r="G53" s="247"/>
      <c r="U53" s="33"/>
      <c r="V53" s="33"/>
      <c r="AB53" s="155">
        <v>43929</v>
      </c>
      <c r="AC53" s="52" t="s">
        <v>8</v>
      </c>
      <c r="AD53" s="52"/>
      <c r="AE53" s="223">
        <v>1.9483927285400611</v>
      </c>
      <c r="AF53" s="223">
        <v>2.0912212433988961</v>
      </c>
      <c r="AG53" s="223">
        <v>3.7686409853028802</v>
      </c>
      <c r="AH53" s="156"/>
      <c r="AI53" s="156"/>
      <c r="AJ53" s="156"/>
      <c r="AK53" s="156"/>
      <c r="AL53" s="156"/>
      <c r="AM53" s="156"/>
      <c r="AN53" s="156"/>
      <c r="AO53" s="156"/>
      <c r="AP53" s="149">
        <f t="shared" ref="AP53:AP66" si="52">AVERAGE(AE53:AO53)</f>
        <v>2.602751652413946</v>
      </c>
      <c r="AQ53">
        <f t="shared" ref="AQ53:AQ66" si="53">STDEV(AE53:AO53)</f>
        <v>1.0122121559101864</v>
      </c>
      <c r="AW53" s="2">
        <v>44012</v>
      </c>
      <c r="AX53" s="107"/>
      <c r="AY53" s="3">
        <v>836</v>
      </c>
      <c r="AZ53" s="3">
        <v>5</v>
      </c>
      <c r="BA53" s="256" t="s">
        <v>120</v>
      </c>
      <c r="BB53" s="253" t="e">
        <f>_xlfn.T.TEST(R24:R37,BX42:BX55,2,1)</f>
        <v>#REF!</v>
      </c>
      <c r="BC53" s="253" t="e">
        <f>_xlfn.T.TEST(AK24:AK37,BX42:BX55,2,1)</f>
        <v>#REF!</v>
      </c>
      <c r="BD53" s="253" t="e">
        <f>_xlfn.T.TEST(BC24:BC37,BX42:BX55,2,1)</f>
        <v>#REF!</v>
      </c>
      <c r="BE53" s="254">
        <f>_xlfn.T.TEST(AP56:AP69,BX42:BX55,2,1)</f>
        <v>0.28458434660036369</v>
      </c>
      <c r="BF53" s="3">
        <f>AZ53+BC58</f>
        <v>5</v>
      </c>
      <c r="BG53" s="3" t="e">
        <f>BF53+#REF!</f>
        <v>#REF!</v>
      </c>
      <c r="BH53" s="3">
        <f>BF53/BE58*100</f>
        <v>0.59523809523809523</v>
      </c>
      <c r="BI53" s="25"/>
      <c r="BJ53" s="33"/>
      <c r="BK53" s="33"/>
      <c r="BL53" s="33"/>
      <c r="BM53" s="33"/>
    </row>
    <row r="54" spans="1:95" ht="37" x14ac:dyDescent="0.35">
      <c r="A54" s="26">
        <v>43878</v>
      </c>
      <c r="B54" s="106">
        <v>43878</v>
      </c>
      <c r="C54" s="241">
        <v>0</v>
      </c>
      <c r="D54">
        <v>1</v>
      </c>
      <c r="E54">
        <v>0</v>
      </c>
      <c r="F54" s="505" t="s">
        <v>113</v>
      </c>
      <c r="G54" s="247"/>
      <c r="H54" s="248">
        <v>0</v>
      </c>
      <c r="I54" s="248">
        <v>-1</v>
      </c>
      <c r="J54" s="248">
        <v>-2</v>
      </c>
      <c r="K54" s="248">
        <v>-3</v>
      </c>
      <c r="L54" s="248">
        <v>-4</v>
      </c>
      <c r="M54" s="248">
        <v>-5</v>
      </c>
      <c r="N54" s="248">
        <v>-6</v>
      </c>
      <c r="O54" s="248">
        <v>-7</v>
      </c>
      <c r="P54" s="248">
        <v>-8</v>
      </c>
      <c r="Q54" s="248">
        <v>-9</v>
      </c>
      <c r="R54" s="248">
        <v>-10</v>
      </c>
      <c r="S54" s="248">
        <v>-11</v>
      </c>
      <c r="T54" s="248">
        <v>-12</v>
      </c>
      <c r="U54" s="248">
        <v>-13</v>
      </c>
      <c r="V54" s="248">
        <v>-14</v>
      </c>
      <c r="AB54" s="148">
        <v>43945</v>
      </c>
      <c r="AC54" s="46" t="s">
        <v>8</v>
      </c>
      <c r="AD54" s="46"/>
      <c r="AE54" s="223">
        <v>3.7667717224136048</v>
      </c>
      <c r="AF54" s="223">
        <v>4.5241145357644275</v>
      </c>
      <c r="AG54" s="223">
        <v>2.5520464140541463</v>
      </c>
      <c r="AH54" s="144">
        <v>2.140696273578655</v>
      </c>
      <c r="AI54" s="144">
        <v>4.0000100462957642</v>
      </c>
      <c r="AJ54" s="144">
        <v>9.237706076413474</v>
      </c>
      <c r="AK54" s="144">
        <v>8.000582806381491</v>
      </c>
      <c r="AL54" s="144">
        <v>14.813026173362484</v>
      </c>
      <c r="AM54" s="144"/>
      <c r="AN54" s="144"/>
      <c r="AO54" s="144"/>
      <c r="AP54" s="149">
        <f t="shared" si="52"/>
        <v>6.1293692560330069</v>
      </c>
      <c r="AQ54">
        <f t="shared" si="53"/>
        <v>4.3089396564655722</v>
      </c>
      <c r="BA54" s="231" t="s">
        <v>122</v>
      </c>
      <c r="BB54" s="233" t="e">
        <f>'Ottawa PGS QA Data (correl FORW'!$AG$89</f>
        <v>#REF!</v>
      </c>
      <c r="BC54" s="233" t="e">
        <f>'Ottawa PGS QA Data (correl FORW'!$AJ$89</f>
        <v>#REF!</v>
      </c>
      <c r="BD54" s="233" t="e">
        <f>'Ottawa PGS QA Data (correl FORW'!$AM$89</f>
        <v>#REF!</v>
      </c>
      <c r="BE54" s="234">
        <f>'Ottawa PGS QA Data (correl FORW'!$AP$89</f>
        <v>0.30344367202283695</v>
      </c>
      <c r="BF54" s="33"/>
      <c r="BG54" s="33"/>
      <c r="BH54" s="33"/>
      <c r="BI54" s="25"/>
      <c r="BJ54" s="33"/>
      <c r="BK54" s="33"/>
      <c r="BL54" s="33"/>
      <c r="BM54" s="33"/>
    </row>
    <row r="55" spans="1:95" ht="18" x14ac:dyDescent="0.2">
      <c r="A55" s="26">
        <v>43879</v>
      </c>
      <c r="B55" s="106">
        <v>43879</v>
      </c>
      <c r="C55" s="241">
        <v>0</v>
      </c>
      <c r="D55">
        <v>1</v>
      </c>
      <c r="E55">
        <v>0</v>
      </c>
      <c r="F55" s="505"/>
      <c r="G55" s="244">
        <v>43929</v>
      </c>
      <c r="H55" s="240">
        <f>D105</f>
        <v>290</v>
      </c>
      <c r="I55" s="240">
        <f>'Ottawa PGS QA Data (correl FORW'!L39</f>
        <v>312</v>
      </c>
      <c r="J55" s="240">
        <f>'Ottawa PGS QA Data (correl FORW'!O39</f>
        <v>329</v>
      </c>
      <c r="K55" s="240">
        <f>'Ottawa PGS QA Data (correl FORW'!R39</f>
        <v>351</v>
      </c>
      <c r="L55" s="240">
        <f>'Ottawa PGS QA Data (correl FORW'!U39</f>
        <v>361</v>
      </c>
      <c r="M55" s="240">
        <f>'Ottawa PGS QA Data (correl FORW'!X39</f>
        <v>358</v>
      </c>
      <c r="N55" s="240">
        <f>'Ottawa PGS QA Data (correl FORW'!AA39</f>
        <v>373</v>
      </c>
      <c r="O55" s="240">
        <f>'Ottawa PGS QA Data (correl FORW'!AD39</f>
        <v>371</v>
      </c>
      <c r="P55" s="240">
        <f>'Ottawa PGS QA Data (correl FORW'!AG39</f>
        <v>425</v>
      </c>
      <c r="Q55" s="240">
        <f>'Ottawa PGS QA Data (correl FORW'!AJ39</f>
        <v>428</v>
      </c>
      <c r="R55" s="240">
        <f>'Ottawa PGS QA Data (correl FORW'!AM39</f>
        <v>448</v>
      </c>
      <c r="S55" s="240">
        <f>'Ottawa PGS QA Data (correl FORW'!AP39</f>
        <v>435</v>
      </c>
      <c r="T55" s="240">
        <f>'Ottawa PGS QA Data (correl FORW'!AS39</f>
        <v>473</v>
      </c>
      <c r="U55" s="240">
        <f>'Ottawa PGS QA Data (correl FORW'!AV39</f>
        <v>482</v>
      </c>
      <c r="V55" s="240">
        <f>'Ottawa PGS QA Data (correl FORW'!AY39</f>
        <v>498</v>
      </c>
      <c r="AB55" s="148">
        <v>43956</v>
      </c>
      <c r="AC55" s="46" t="s">
        <v>8</v>
      </c>
      <c r="AD55" s="46"/>
      <c r="AE55" s="223">
        <v>2.4641991931305096</v>
      </c>
      <c r="AF55" s="223">
        <v>3.2527013549251644</v>
      </c>
      <c r="AG55" s="223">
        <v>6.9167943228904836</v>
      </c>
      <c r="AH55" s="144">
        <v>9.2729741918459823</v>
      </c>
      <c r="AI55" s="144">
        <v>4.9093782201103489</v>
      </c>
      <c r="AJ55" s="144"/>
      <c r="AK55" s="144"/>
      <c r="AL55" s="144"/>
      <c r="AM55" s="144"/>
      <c r="AN55" s="144"/>
      <c r="AO55" s="144"/>
      <c r="AP55" s="149">
        <f t="shared" si="52"/>
        <v>5.3632094565804973</v>
      </c>
      <c r="AQ55">
        <f t="shared" si="53"/>
        <v>2.7732811779501447</v>
      </c>
      <c r="BE55" s="33"/>
      <c r="BF55" s="33"/>
      <c r="BG55" s="33"/>
      <c r="BH55" s="33"/>
      <c r="BI55" s="25"/>
      <c r="BJ55" s="33"/>
      <c r="BK55" s="33"/>
      <c r="BL55" s="33"/>
      <c r="BM55" s="33"/>
    </row>
    <row r="56" spans="1:95" ht="18" x14ac:dyDescent="0.2">
      <c r="A56" s="26">
        <v>43880</v>
      </c>
      <c r="B56" s="106">
        <v>43880</v>
      </c>
      <c r="C56" s="241">
        <v>0</v>
      </c>
      <c r="D56">
        <v>1</v>
      </c>
      <c r="E56">
        <v>0</v>
      </c>
      <c r="F56" s="505"/>
      <c r="G56" s="245">
        <v>43945</v>
      </c>
      <c r="H56" s="240">
        <f>D121</f>
        <v>511</v>
      </c>
      <c r="I56" s="240">
        <f>'Ottawa PGS QA Data (correl FORW'!L40</f>
        <v>571</v>
      </c>
      <c r="J56" s="240">
        <f>'Ottawa PGS QA Data (correl FORW'!O40</f>
        <v>588</v>
      </c>
      <c r="K56" s="240">
        <f>'Ottawa PGS QA Data (correl FORW'!R40</f>
        <v>621</v>
      </c>
      <c r="L56" s="240">
        <f>'Ottawa PGS QA Data (correl FORW'!U40</f>
        <v>603</v>
      </c>
      <c r="M56" s="240">
        <f>'Ottawa PGS QA Data (correl FORW'!X40</f>
        <v>592</v>
      </c>
      <c r="N56" s="240">
        <f>'Ottawa PGS QA Data (correl FORW'!AA40</f>
        <v>547</v>
      </c>
      <c r="O56" s="240">
        <f>'Ottawa PGS QA Data (correl FORW'!AD40</f>
        <v>545</v>
      </c>
      <c r="P56" s="240">
        <f>'Ottawa PGS QA Data (correl FORW'!AG40</f>
        <v>526</v>
      </c>
      <c r="Q56" s="240">
        <f>'Ottawa PGS QA Data (correl FORW'!AJ40</f>
        <v>526</v>
      </c>
      <c r="R56" s="240">
        <f>'Ottawa PGS QA Data (correl FORW'!AM40</f>
        <v>497</v>
      </c>
      <c r="S56" s="240">
        <f>'Ottawa PGS QA Data (correl FORW'!AP40</f>
        <v>488</v>
      </c>
      <c r="T56" s="240">
        <f>'Ottawa PGS QA Data (correl FORW'!AS40</f>
        <v>465</v>
      </c>
      <c r="U56" s="240">
        <f>'Ottawa PGS QA Data (correl FORW'!AV40</f>
        <v>443</v>
      </c>
      <c r="V56" s="240">
        <f>'Ottawa PGS QA Data (correl FORW'!AY40</f>
        <v>420</v>
      </c>
      <c r="AB56" s="148">
        <v>43970</v>
      </c>
      <c r="AC56" s="46" t="s">
        <v>8</v>
      </c>
      <c r="AD56" s="46"/>
      <c r="AE56" s="223">
        <v>2.355047044552649</v>
      </c>
      <c r="AF56" s="223">
        <v>2.5411360267368099</v>
      </c>
      <c r="AG56" s="223">
        <v>1.9937976641140842</v>
      </c>
      <c r="AH56" s="144">
        <v>2.3915504316607636</v>
      </c>
      <c r="AI56" s="144">
        <v>6.5128828860427461</v>
      </c>
      <c r="AJ56" s="144"/>
      <c r="AK56" s="144"/>
      <c r="AL56" s="144"/>
      <c r="AM56" s="144"/>
      <c r="AN56" s="144"/>
      <c r="AO56" s="144"/>
      <c r="AP56" s="149">
        <f t="shared" si="52"/>
        <v>3.1588828106214106</v>
      </c>
      <c r="AQ56">
        <f t="shared" si="53"/>
        <v>1.8856896558123541</v>
      </c>
      <c r="BE56" s="33"/>
      <c r="BF56" s="33"/>
      <c r="BG56" s="33"/>
      <c r="BH56" s="33"/>
      <c r="BI56" s="25"/>
      <c r="BJ56" s="33"/>
      <c r="BK56" s="33"/>
      <c r="BL56" s="33"/>
      <c r="BM56" s="33"/>
    </row>
    <row r="57" spans="1:95" ht="18" x14ac:dyDescent="0.2">
      <c r="A57" s="26">
        <v>43881</v>
      </c>
      <c r="B57" s="106">
        <v>43881</v>
      </c>
      <c r="C57" s="241">
        <v>0</v>
      </c>
      <c r="D57">
        <v>2</v>
      </c>
      <c r="E57">
        <v>0</v>
      </c>
      <c r="F57" s="505"/>
      <c r="G57" s="245">
        <v>43956</v>
      </c>
      <c r="H57" s="240">
        <f>D132</f>
        <v>488</v>
      </c>
      <c r="I57" s="240">
        <f>'Ottawa PGS QA Data (correl FORW'!L41</f>
        <v>465</v>
      </c>
      <c r="J57" s="240">
        <f>'Ottawa PGS QA Data (correl FORW'!O41</f>
        <v>443</v>
      </c>
      <c r="K57" s="240">
        <f>'Ottawa PGS QA Data (correl FORW'!R41</f>
        <v>420</v>
      </c>
      <c r="L57" s="240">
        <f>'Ottawa PGS QA Data (correl FORW'!U41</f>
        <v>342</v>
      </c>
      <c r="M57" s="240">
        <f>'Ottawa PGS QA Data (correl FORW'!X41</f>
        <v>296</v>
      </c>
      <c r="N57" s="240">
        <f>'Ottawa PGS QA Data (correl FORW'!AA41</f>
        <v>265</v>
      </c>
      <c r="O57" s="240">
        <f>'Ottawa PGS QA Data (correl FORW'!AD41</f>
        <v>269</v>
      </c>
      <c r="P57" s="240">
        <f>'Ottawa PGS QA Data (correl FORW'!AG41</f>
        <v>269</v>
      </c>
      <c r="Q57" s="240">
        <f>'Ottawa PGS QA Data (correl FORW'!AJ41</f>
        <v>267</v>
      </c>
      <c r="R57" s="240">
        <f>'Ottawa PGS QA Data (correl FORW'!AM41</f>
        <v>261</v>
      </c>
      <c r="S57" s="240">
        <f>'Ottawa PGS QA Data (correl FORW'!AP41</f>
        <v>252</v>
      </c>
      <c r="T57" s="240">
        <f>'Ottawa PGS QA Data (correl FORW'!AS41</f>
        <v>243</v>
      </c>
      <c r="U57" s="240">
        <f>'Ottawa PGS QA Data (correl FORW'!AV41</f>
        <v>235</v>
      </c>
      <c r="V57" s="240">
        <f>'Ottawa PGS QA Data (correl FORW'!AY41</f>
        <v>232</v>
      </c>
      <c r="AB57" s="148">
        <v>43984</v>
      </c>
      <c r="AC57" s="46" t="s">
        <v>8</v>
      </c>
      <c r="AD57" s="46"/>
      <c r="AE57" s="223">
        <v>4.699907339770351</v>
      </c>
      <c r="AF57" s="223">
        <v>4.9435882974941823</v>
      </c>
      <c r="AG57" s="223">
        <v>3.1738764211668795</v>
      </c>
      <c r="AH57" s="144">
        <v>7.9312060175309131</v>
      </c>
      <c r="AI57" s="144">
        <v>9.6946142328526292</v>
      </c>
      <c r="AJ57" s="144">
        <v>3.7834294716782759</v>
      </c>
      <c r="AK57" s="144">
        <v>3.560305257989925</v>
      </c>
      <c r="AL57" s="144">
        <v>3.0461114561415128</v>
      </c>
      <c r="AM57" s="144">
        <v>8.0415022811979551</v>
      </c>
      <c r="AN57" s="144">
        <v>5.5022253080817345</v>
      </c>
      <c r="AO57" s="144"/>
      <c r="AP57" s="149">
        <f t="shared" si="52"/>
        <v>5.4376766083904355</v>
      </c>
      <c r="AQ57">
        <f t="shared" si="53"/>
        <v>2.3337413980380193</v>
      </c>
      <c r="BE57" s="33"/>
      <c r="BF57" s="33"/>
      <c r="BG57" s="33"/>
      <c r="BH57" s="33"/>
      <c r="BI57" s="25"/>
      <c r="BJ57" s="33"/>
      <c r="BK57" s="33"/>
      <c r="BL57" s="33"/>
      <c r="BM57" s="33"/>
    </row>
    <row r="58" spans="1:95" ht="18" x14ac:dyDescent="0.2">
      <c r="A58" s="26">
        <v>43882</v>
      </c>
      <c r="B58" s="106">
        <v>43882</v>
      </c>
      <c r="C58" s="241">
        <v>0</v>
      </c>
      <c r="D58">
        <v>2</v>
      </c>
      <c r="E58">
        <v>0</v>
      </c>
      <c r="F58" s="505"/>
      <c r="G58" s="245">
        <v>43970</v>
      </c>
      <c r="H58" s="240">
        <f>D146</f>
        <v>216</v>
      </c>
      <c r="I58" s="240">
        <f>'Ottawa PGS QA Data (correl FORW'!L42</f>
        <v>217</v>
      </c>
      <c r="J58" s="240">
        <f>'Ottawa PGS QA Data (correl FORW'!O42</f>
        <v>203</v>
      </c>
      <c r="K58" s="240">
        <f>'Ottawa PGS QA Data (correl FORW'!R42</f>
        <v>199</v>
      </c>
      <c r="L58" s="240">
        <f>'Ottawa PGS QA Data (correl FORW'!U42</f>
        <v>193</v>
      </c>
      <c r="M58" s="240">
        <f>'Ottawa PGS QA Data (correl FORW'!X42</f>
        <v>193</v>
      </c>
      <c r="N58" s="240">
        <f>'Ottawa PGS QA Data (correl FORW'!AA42</f>
        <v>188</v>
      </c>
      <c r="O58" s="240">
        <f>'Ottawa PGS QA Data (correl FORW'!AD42</f>
        <v>173</v>
      </c>
      <c r="P58" s="240">
        <f>'Ottawa PGS QA Data (correl FORW'!AG42</f>
        <v>158</v>
      </c>
      <c r="Q58" s="240">
        <f>'Ottawa PGS QA Data (correl FORW'!AJ42</f>
        <v>150</v>
      </c>
      <c r="R58" s="240">
        <f>'Ottawa PGS QA Data (correl FORW'!AM42</f>
        <v>136</v>
      </c>
      <c r="S58" s="240">
        <f>'Ottawa PGS QA Data (correl FORW'!AP42</f>
        <v>125</v>
      </c>
      <c r="T58" s="240">
        <f>'Ottawa PGS QA Data (correl FORW'!AS42</f>
        <v>116</v>
      </c>
      <c r="U58" s="240">
        <f>'Ottawa PGS QA Data (correl FORW'!AV42</f>
        <v>113</v>
      </c>
      <c r="V58" s="240">
        <f>'Ottawa PGS QA Data (correl FORW'!AY42</f>
        <v>106</v>
      </c>
      <c r="AB58" s="148">
        <v>43992</v>
      </c>
      <c r="AC58" s="46" t="s">
        <v>8</v>
      </c>
      <c r="AD58" s="46"/>
      <c r="AE58" s="223">
        <v>5.9803499708055634</v>
      </c>
      <c r="AF58" s="223">
        <v>7.7011068473313777</v>
      </c>
      <c r="AG58" s="223">
        <v>2.3061780049952021</v>
      </c>
      <c r="AH58" s="144">
        <v>3.3684650111469248</v>
      </c>
      <c r="AI58" s="144">
        <v>3.3615511697825977</v>
      </c>
      <c r="AJ58" s="144"/>
      <c r="AK58" s="144"/>
      <c r="AL58" s="144"/>
      <c r="AM58" s="144"/>
      <c r="AN58" s="144"/>
      <c r="AO58" s="144"/>
      <c r="AP58" s="149">
        <f t="shared" si="52"/>
        <v>4.5435302008123326</v>
      </c>
      <c r="AQ58">
        <f t="shared" si="53"/>
        <v>2.2258896428153725</v>
      </c>
      <c r="BA58" s="3">
        <f>AZ53/AY53*100</f>
        <v>0.59808612440191389</v>
      </c>
      <c r="BB58" s="3">
        <v>4</v>
      </c>
      <c r="BC58" s="3">
        <v>0</v>
      </c>
      <c r="BD58" s="3">
        <f>BC58/BB58*100</f>
        <v>0</v>
      </c>
      <c r="BE58" s="3">
        <f>AY53+BB58</f>
        <v>840</v>
      </c>
      <c r="BF58" s="33"/>
      <c r="BG58" s="33"/>
      <c r="BH58" s="25"/>
      <c r="BI58" s="33"/>
      <c r="BJ58" s="33"/>
      <c r="BK58" s="33"/>
      <c r="BL58" s="33"/>
    </row>
    <row r="59" spans="1:95" ht="18" x14ac:dyDescent="0.2">
      <c r="A59" s="26">
        <v>43883</v>
      </c>
      <c r="B59" s="106">
        <v>43883</v>
      </c>
      <c r="C59" s="241">
        <v>0</v>
      </c>
      <c r="D59">
        <v>3</v>
      </c>
      <c r="E59">
        <v>0</v>
      </c>
      <c r="F59" s="505"/>
      <c r="G59" s="245">
        <v>43984</v>
      </c>
      <c r="H59" s="240">
        <f>D160</f>
        <v>106</v>
      </c>
      <c r="I59" s="240">
        <f>'Ottawa PGS QA Data (correl FORW'!L43</f>
        <v>103</v>
      </c>
      <c r="J59" s="240">
        <f>'Ottawa PGS QA Data (correl FORW'!O43</f>
        <v>101</v>
      </c>
      <c r="K59" s="240">
        <f>'Ottawa PGS QA Data (correl FORW'!R43</f>
        <v>98</v>
      </c>
      <c r="L59" s="240">
        <f>'Ottawa PGS QA Data (correl FORW'!U43</f>
        <v>92</v>
      </c>
      <c r="M59" s="240">
        <f>'Ottawa PGS QA Data (correl FORW'!X43</f>
        <v>82</v>
      </c>
      <c r="N59" s="240">
        <f>'Ottawa PGS QA Data (correl FORW'!AA43</f>
        <v>69</v>
      </c>
      <c r="O59" s="240">
        <f>'Ottawa PGS QA Data (correl FORW'!AD43</f>
        <v>72</v>
      </c>
      <c r="P59" s="240">
        <f>'Ottawa PGS QA Data (correl FORW'!AG43</f>
        <v>76</v>
      </c>
      <c r="Q59" s="240">
        <f>'Ottawa PGS QA Data (correl FORW'!AJ43</f>
        <v>77</v>
      </c>
      <c r="R59" s="240">
        <f>'Ottawa PGS QA Data (correl FORW'!AM43</f>
        <v>77</v>
      </c>
      <c r="S59" s="240">
        <f>'Ottawa PGS QA Data (correl FORW'!AP43</f>
        <v>77</v>
      </c>
      <c r="T59" s="240">
        <f>'Ottawa PGS QA Data (correl FORW'!AS43</f>
        <v>77</v>
      </c>
      <c r="U59" s="240">
        <f>'Ottawa PGS QA Data (correl FORW'!AV43</f>
        <v>71</v>
      </c>
      <c r="V59" s="240">
        <f>'Ottawa PGS QA Data (correl FORW'!AY43</f>
        <v>74</v>
      </c>
      <c r="AB59" s="148">
        <v>43998</v>
      </c>
      <c r="AC59" s="46" t="s">
        <v>8</v>
      </c>
      <c r="AD59" s="46"/>
      <c r="AE59" s="223">
        <v>2.3047771050262904</v>
      </c>
      <c r="AF59" s="223">
        <v>4.6343950719895517</v>
      </c>
      <c r="AG59" s="223">
        <v>1.8904918312650989</v>
      </c>
      <c r="AH59" s="144">
        <v>6.8961163828384011</v>
      </c>
      <c r="AI59" s="144">
        <v>5.2495665539555452</v>
      </c>
      <c r="AJ59" s="144">
        <v>5.6766620849433282</v>
      </c>
      <c r="AK59" s="144"/>
      <c r="AL59" s="144"/>
      <c r="AM59" s="144"/>
      <c r="AN59" s="144"/>
      <c r="AO59" s="144"/>
      <c r="AP59" s="149">
        <f t="shared" si="52"/>
        <v>4.4420015050030361</v>
      </c>
      <c r="AQ59">
        <f t="shared" si="53"/>
        <v>1.9654095209504339</v>
      </c>
      <c r="BE59" s="33"/>
      <c r="BF59" s="33"/>
      <c r="BG59" s="33"/>
      <c r="BH59" s="25"/>
      <c r="BI59" s="33"/>
      <c r="BJ59" s="33"/>
      <c r="BK59" s="33"/>
      <c r="BL59" s="33"/>
    </row>
    <row r="60" spans="1:95" ht="18" x14ac:dyDescent="0.2">
      <c r="A60" s="26">
        <v>43884</v>
      </c>
      <c r="B60" s="106">
        <v>43884</v>
      </c>
      <c r="C60" s="241">
        <v>0</v>
      </c>
      <c r="D60">
        <v>4</v>
      </c>
      <c r="E60">
        <v>0</v>
      </c>
      <c r="F60" s="505"/>
      <c r="G60" s="245">
        <v>43992</v>
      </c>
      <c r="H60" s="240">
        <f>D168</f>
        <v>76</v>
      </c>
      <c r="I60" s="240">
        <f>'Ottawa PGS QA Data (correl FORW'!L44</f>
        <v>77</v>
      </c>
      <c r="J60" s="240">
        <f>'Ottawa PGS QA Data (correl FORW'!O44</f>
        <v>77</v>
      </c>
      <c r="K60" s="240">
        <f>'Ottawa PGS QA Data (correl FORW'!R44</f>
        <v>77</v>
      </c>
      <c r="L60" s="240">
        <f>'Ottawa PGS QA Data (correl FORW'!U44</f>
        <v>77</v>
      </c>
      <c r="M60" s="240">
        <f>'Ottawa PGS QA Data (correl FORW'!X44</f>
        <v>71</v>
      </c>
      <c r="N60" s="240">
        <f>'Ottawa PGS QA Data (correl FORW'!AA44</f>
        <v>74</v>
      </c>
      <c r="O60" s="240">
        <f>'Ottawa PGS QA Data (correl FORW'!AD44</f>
        <v>68</v>
      </c>
      <c r="P60" s="240">
        <f>'Ottawa PGS QA Data (correl FORW'!AG44</f>
        <v>62</v>
      </c>
      <c r="Q60" s="240">
        <f>'Ottawa PGS QA Data (correl FORW'!AJ44</f>
        <v>61</v>
      </c>
      <c r="R60" s="240">
        <f>'Ottawa PGS QA Data (correl FORW'!AM44</f>
        <v>63</v>
      </c>
      <c r="S60" s="240">
        <f>'Ottawa PGS QA Data (correl FORW'!AP44</f>
        <v>67</v>
      </c>
      <c r="T60" s="240">
        <f>'Ottawa PGS QA Data (correl FORW'!AS44</f>
        <v>67</v>
      </c>
      <c r="U60" s="240">
        <f>'Ottawa PGS QA Data (correl FORW'!AV44</f>
        <v>67</v>
      </c>
      <c r="V60" s="240">
        <f>'Ottawa PGS QA Data (correl FORW'!AY44</f>
        <v>61</v>
      </c>
      <c r="AB60" s="148">
        <v>43999</v>
      </c>
      <c r="AC60" s="46" t="s">
        <v>8</v>
      </c>
      <c r="AD60" s="46"/>
      <c r="AE60" s="223">
        <v>3.216842119214288</v>
      </c>
      <c r="AF60" s="223">
        <v>3.478219071014478</v>
      </c>
      <c r="AG60" s="223">
        <v>0</v>
      </c>
      <c r="AH60" s="144">
        <v>6.6826651745816772</v>
      </c>
      <c r="AI60" s="144">
        <v>5.4504157081499205</v>
      </c>
      <c r="AJ60" s="144">
        <v>6.3948365354923347</v>
      </c>
      <c r="AK60" s="144"/>
      <c r="AL60" s="144"/>
      <c r="AM60" s="144"/>
      <c r="AN60" s="144"/>
      <c r="AO60" s="144"/>
      <c r="AP60" s="149">
        <f t="shared" si="52"/>
        <v>4.2038297680754493</v>
      </c>
      <c r="AQ60">
        <f t="shared" si="53"/>
        <v>2.5168215016189741</v>
      </c>
      <c r="BE60" s="33"/>
      <c r="BF60" s="33"/>
      <c r="BG60" s="33"/>
      <c r="BH60" s="25"/>
      <c r="BI60" s="33"/>
      <c r="BJ60" s="33"/>
      <c r="BK60" s="33"/>
      <c r="BL60" s="33"/>
    </row>
    <row r="61" spans="1:95" ht="18" x14ac:dyDescent="0.2">
      <c r="A61" s="26">
        <v>43885</v>
      </c>
      <c r="B61" s="106">
        <v>43885</v>
      </c>
      <c r="C61" s="241">
        <v>0</v>
      </c>
      <c r="D61">
        <v>4</v>
      </c>
      <c r="E61">
        <v>0</v>
      </c>
      <c r="F61" s="505"/>
      <c r="G61" s="245">
        <v>43998</v>
      </c>
      <c r="H61" s="240">
        <f>D174</f>
        <v>74</v>
      </c>
      <c r="I61" s="240">
        <f>'Ottawa PGS QA Data (correl FORW'!L45</f>
        <v>68</v>
      </c>
      <c r="J61" s="240">
        <f>'Ottawa PGS QA Data (correl FORW'!O45</f>
        <v>62</v>
      </c>
      <c r="K61" s="240">
        <f>'Ottawa PGS QA Data (correl FORW'!R45</f>
        <v>61</v>
      </c>
      <c r="L61" s="240">
        <f>'Ottawa PGS QA Data (correl FORW'!U45</f>
        <v>63</v>
      </c>
      <c r="M61" s="240">
        <f>'Ottawa PGS QA Data (correl FORW'!X45</f>
        <v>67</v>
      </c>
      <c r="N61" s="240">
        <f>'Ottawa PGS QA Data (correl FORW'!AA45</f>
        <v>67</v>
      </c>
      <c r="O61" s="240">
        <f>'Ottawa PGS QA Data (correl FORW'!AD45</f>
        <v>67</v>
      </c>
      <c r="P61" s="240">
        <f>'Ottawa PGS QA Data (correl FORW'!AG45</f>
        <v>61</v>
      </c>
      <c r="Q61" s="240">
        <f>'Ottawa PGS QA Data (correl FORW'!AJ45</f>
        <v>60</v>
      </c>
      <c r="R61" s="240">
        <f>'Ottawa PGS QA Data (correl FORW'!AM45</f>
        <v>58</v>
      </c>
      <c r="S61" s="240">
        <f>'Ottawa PGS QA Data (correl FORW'!AP45</f>
        <v>59</v>
      </c>
      <c r="T61" s="240">
        <f>'Ottawa PGS QA Data (correl FORW'!AS45</f>
        <v>58</v>
      </c>
      <c r="U61" s="240">
        <f>'Ottawa PGS QA Data (correl FORW'!AV45</f>
        <v>56</v>
      </c>
      <c r="V61" s="240">
        <f>'Ottawa PGS QA Data (correl FORW'!AY45</f>
        <v>56</v>
      </c>
      <c r="AB61" s="148">
        <v>44001</v>
      </c>
      <c r="AC61" s="46" t="s">
        <v>8</v>
      </c>
      <c r="AD61" s="46"/>
      <c r="AE61" s="223">
        <v>3.6730708544177566</v>
      </c>
      <c r="AF61" s="223">
        <v>2.5207124471277105</v>
      </c>
      <c r="AG61" s="223">
        <v>2.8020135894403264</v>
      </c>
      <c r="AH61" s="144">
        <v>4.255100394729225</v>
      </c>
      <c r="AI61" s="144">
        <v>5.2851914919219807</v>
      </c>
      <c r="AJ61" s="144">
        <v>7.7175203928256364</v>
      </c>
      <c r="AK61" s="144"/>
      <c r="AL61" s="144"/>
      <c r="AM61" s="144"/>
      <c r="AN61" s="144"/>
      <c r="AO61" s="144"/>
      <c r="AP61" s="149">
        <f t="shared" si="52"/>
        <v>4.3756015284104395</v>
      </c>
      <c r="AQ61">
        <f t="shared" si="53"/>
        <v>1.9194081366248406</v>
      </c>
      <c r="BE61" s="33"/>
      <c r="BF61" s="33"/>
      <c r="BG61" s="33"/>
      <c r="BH61" s="25"/>
      <c r="BI61" s="33"/>
      <c r="BJ61" s="33"/>
      <c r="BK61" s="33"/>
      <c r="BL61" s="33"/>
    </row>
    <row r="62" spans="1:95" ht="18" x14ac:dyDescent="0.2">
      <c r="A62" s="26">
        <v>43886</v>
      </c>
      <c r="B62" s="106">
        <v>43886</v>
      </c>
      <c r="C62" s="241">
        <v>0</v>
      </c>
      <c r="D62">
        <v>4</v>
      </c>
      <c r="E62">
        <v>0</v>
      </c>
      <c r="F62" s="505"/>
      <c r="G62" s="245">
        <v>43999</v>
      </c>
      <c r="H62" s="240">
        <f>D175</f>
        <v>68</v>
      </c>
      <c r="I62" s="240">
        <f>'Ottawa PGS QA Data (correl FORW'!L46</f>
        <v>62</v>
      </c>
      <c r="J62" s="240">
        <f>'Ottawa PGS QA Data (correl FORW'!O46</f>
        <v>61</v>
      </c>
      <c r="K62" s="240">
        <f>'Ottawa PGS QA Data (correl FORW'!R46</f>
        <v>63</v>
      </c>
      <c r="L62" s="240">
        <f>'Ottawa PGS QA Data (correl FORW'!U46</f>
        <v>67</v>
      </c>
      <c r="M62" s="240">
        <f>'Ottawa PGS QA Data (correl FORW'!X46</f>
        <v>67</v>
      </c>
      <c r="N62" s="240">
        <f>'Ottawa PGS QA Data (correl FORW'!AA46</f>
        <v>67</v>
      </c>
      <c r="O62" s="240">
        <f>'Ottawa PGS QA Data (correl FORW'!AD46</f>
        <v>61</v>
      </c>
      <c r="P62" s="240">
        <f>'Ottawa PGS QA Data (correl FORW'!AG46</f>
        <v>60</v>
      </c>
      <c r="Q62" s="240">
        <f>'Ottawa PGS QA Data (correl FORW'!AJ46</f>
        <v>58</v>
      </c>
      <c r="R62" s="240">
        <f>'Ottawa PGS QA Data (correl FORW'!AM46</f>
        <v>59</v>
      </c>
      <c r="S62" s="240">
        <f>'Ottawa PGS QA Data (correl FORW'!AP46</f>
        <v>58</v>
      </c>
      <c r="T62" s="240">
        <f>'Ottawa PGS QA Data (correl FORW'!AS46</f>
        <v>56</v>
      </c>
      <c r="U62" s="240">
        <f>'Ottawa PGS QA Data (correl FORW'!AV46</f>
        <v>56</v>
      </c>
      <c r="V62" s="240">
        <f>'Ottawa PGS QA Data (correl FORW'!AY46</f>
        <v>53</v>
      </c>
      <c r="AB62" s="148">
        <v>44003</v>
      </c>
      <c r="AC62" s="46" t="s">
        <v>8</v>
      </c>
      <c r="AD62" s="46"/>
      <c r="AE62" s="223">
        <v>5.2801301335719559</v>
      </c>
      <c r="AF62" s="223">
        <v>2.8243034051855163</v>
      </c>
      <c r="AG62" s="223">
        <v>10.545171382040754</v>
      </c>
      <c r="AH62" s="144">
        <v>7.5555974168914934</v>
      </c>
      <c r="AI62" s="144">
        <v>9.6617129846083341</v>
      </c>
      <c r="AJ62" s="144">
        <v>7.1110178210177448</v>
      </c>
      <c r="AK62" s="144">
        <v>8.2562244769931539</v>
      </c>
      <c r="AL62" s="144">
        <v>9.2243403163811504</v>
      </c>
      <c r="AM62" s="144"/>
      <c r="AN62" s="144"/>
      <c r="AO62" s="144"/>
      <c r="AP62" s="149">
        <f t="shared" si="52"/>
        <v>7.5573122420862635</v>
      </c>
      <c r="AQ62">
        <f t="shared" si="53"/>
        <v>2.5187689253269112</v>
      </c>
      <c r="BE62" s="33"/>
      <c r="BF62" s="33"/>
      <c r="BG62" s="33"/>
      <c r="BH62" s="25"/>
      <c r="BI62" s="33"/>
      <c r="BJ62" s="33"/>
      <c r="BK62" s="33"/>
      <c r="BL62" s="33"/>
    </row>
    <row r="63" spans="1:95" ht="18" x14ac:dyDescent="0.2">
      <c r="A63" s="26">
        <v>43887</v>
      </c>
      <c r="B63" s="106">
        <v>43887</v>
      </c>
      <c r="C63" s="241">
        <v>0</v>
      </c>
      <c r="D63">
        <v>4</v>
      </c>
      <c r="E63">
        <v>0</v>
      </c>
      <c r="F63" s="505"/>
      <c r="G63" s="245">
        <v>44001</v>
      </c>
      <c r="H63" s="240">
        <f>D177</f>
        <v>61</v>
      </c>
      <c r="I63" s="240">
        <f>'Ottawa PGS QA Data (correl FORW'!L47</f>
        <v>63</v>
      </c>
      <c r="J63" s="240">
        <f>'Ottawa PGS QA Data (correl FORW'!O47</f>
        <v>67</v>
      </c>
      <c r="K63" s="240">
        <f>'Ottawa PGS QA Data (correl FORW'!R47</f>
        <v>67</v>
      </c>
      <c r="L63" s="240">
        <f>'Ottawa PGS QA Data (correl FORW'!U47</f>
        <v>67</v>
      </c>
      <c r="M63" s="240">
        <f>'Ottawa PGS QA Data (correl FORW'!X47</f>
        <v>61</v>
      </c>
      <c r="N63" s="240">
        <f>'Ottawa PGS QA Data (correl FORW'!AA47</f>
        <v>60</v>
      </c>
      <c r="O63" s="240">
        <f>'Ottawa PGS QA Data (correl FORW'!AD47</f>
        <v>58</v>
      </c>
      <c r="P63" s="240">
        <f>'Ottawa PGS QA Data (correl FORW'!AG47</f>
        <v>59</v>
      </c>
      <c r="Q63" s="240">
        <f>'Ottawa PGS QA Data (correl FORW'!AJ47</f>
        <v>58</v>
      </c>
      <c r="R63" s="240">
        <f>'Ottawa PGS QA Data (correl FORW'!AM47</f>
        <v>56</v>
      </c>
      <c r="S63" s="240">
        <f>'Ottawa PGS QA Data (correl FORW'!AP47</f>
        <v>56</v>
      </c>
      <c r="T63" s="240">
        <f>'Ottawa PGS QA Data (correl FORW'!AS47</f>
        <v>53</v>
      </c>
      <c r="U63" s="240">
        <f>'Ottawa PGS QA Data (correl FORW'!AV47</f>
        <v>57</v>
      </c>
      <c r="V63" s="240">
        <f>'Ottawa PGS QA Data (correl FORW'!AY47</f>
        <v>63</v>
      </c>
      <c r="AB63" s="148">
        <v>44005</v>
      </c>
      <c r="AC63" s="46" t="s">
        <v>8</v>
      </c>
      <c r="AD63" s="46"/>
      <c r="AE63" s="223">
        <v>2.4031167143979593</v>
      </c>
      <c r="AF63" s="223">
        <v>2.5832081042936474</v>
      </c>
      <c r="AG63" s="223">
        <v>5.2243880608804192</v>
      </c>
      <c r="AH63" s="144"/>
      <c r="AI63" s="144"/>
      <c r="AJ63" s="144"/>
      <c r="AK63" s="144"/>
      <c r="AL63" s="144"/>
      <c r="AM63" s="144"/>
      <c r="AN63" s="144"/>
      <c r="AO63" s="144"/>
      <c r="AP63" s="149">
        <f t="shared" si="52"/>
        <v>3.4035709598573418</v>
      </c>
      <c r="AQ63">
        <f t="shared" si="53"/>
        <v>1.5794427541738267</v>
      </c>
      <c r="BE63" s="33"/>
      <c r="BF63" s="33"/>
      <c r="BG63" s="33"/>
      <c r="BH63" s="25"/>
      <c r="BI63" s="33"/>
      <c r="BJ63" s="33"/>
      <c r="BK63" s="33"/>
      <c r="BL63" s="33"/>
    </row>
    <row r="64" spans="1:95" ht="18" x14ac:dyDescent="0.2">
      <c r="A64" s="26">
        <v>43888</v>
      </c>
      <c r="B64" s="106">
        <v>43888</v>
      </c>
      <c r="C64" s="241">
        <v>0</v>
      </c>
      <c r="D64">
        <v>4</v>
      </c>
      <c r="E64">
        <v>0</v>
      </c>
      <c r="F64" s="505"/>
      <c r="G64" s="245">
        <v>44003</v>
      </c>
      <c r="H64" s="240">
        <f>D179</f>
        <v>67</v>
      </c>
      <c r="I64" s="240">
        <f>'Ottawa PGS QA Data (correl FORW'!L48</f>
        <v>67</v>
      </c>
      <c r="J64" s="240">
        <f>'Ottawa PGS QA Data (correl FORW'!O48</f>
        <v>67</v>
      </c>
      <c r="K64" s="240">
        <f>'Ottawa PGS QA Data (correl FORW'!R48</f>
        <v>61</v>
      </c>
      <c r="L64" s="240">
        <f>'Ottawa PGS QA Data (correl FORW'!U48</f>
        <v>60</v>
      </c>
      <c r="M64" s="240">
        <f>'Ottawa PGS QA Data (correl FORW'!X48</f>
        <v>58</v>
      </c>
      <c r="N64" s="240">
        <f>'Ottawa PGS QA Data (correl FORW'!AA48</f>
        <v>59</v>
      </c>
      <c r="O64" s="240">
        <f>'Ottawa PGS QA Data (correl FORW'!AD48</f>
        <v>58</v>
      </c>
      <c r="P64" s="240">
        <f>'Ottawa PGS QA Data (correl FORW'!AG48</f>
        <v>56</v>
      </c>
      <c r="Q64" s="240">
        <f>'Ottawa PGS QA Data (correl FORW'!AJ48</f>
        <v>56</v>
      </c>
      <c r="R64" s="240">
        <f>'Ottawa PGS QA Data (correl FORW'!AM48</f>
        <v>53</v>
      </c>
      <c r="S64" s="240">
        <f>'Ottawa PGS QA Data (correl FORW'!AP48</f>
        <v>57</v>
      </c>
      <c r="T64" s="240">
        <f>'Ottawa PGS QA Data (correl FORW'!AS48</f>
        <v>63</v>
      </c>
      <c r="U64" s="240">
        <f>'Ottawa PGS QA Data (correl FORW'!AV48</f>
        <v>61</v>
      </c>
      <c r="V64" s="240">
        <f>'Ottawa PGS QA Data (correl FORW'!AY48</f>
        <v>60</v>
      </c>
      <c r="AB64" s="150">
        <v>44008</v>
      </c>
      <c r="AC64" s="46" t="s">
        <v>8</v>
      </c>
      <c r="AD64" s="46"/>
      <c r="AE64" s="226">
        <v>2.4745438708680498</v>
      </c>
      <c r="AF64" s="226"/>
      <c r="AG64" s="226"/>
      <c r="AH64" s="145"/>
      <c r="AI64" s="145"/>
      <c r="AJ64" s="145"/>
      <c r="AK64" s="145"/>
      <c r="AL64" s="145"/>
      <c r="AM64" s="145"/>
      <c r="AN64" s="145"/>
      <c r="AO64" s="145"/>
      <c r="AP64" s="149">
        <f t="shared" si="52"/>
        <v>2.4745438708680498</v>
      </c>
      <c r="AQ64" t="e">
        <f t="shared" si="53"/>
        <v>#DIV/0!</v>
      </c>
      <c r="BE64" s="33"/>
      <c r="BF64" s="33"/>
      <c r="BG64" s="33"/>
      <c r="BH64" s="25"/>
      <c r="BI64" s="33"/>
      <c r="BJ64" s="33"/>
      <c r="BK64" s="33"/>
      <c r="BL64" s="33"/>
    </row>
    <row r="65" spans="1:64" ht="18" x14ac:dyDescent="0.2">
      <c r="A65" s="26">
        <v>43889</v>
      </c>
      <c r="B65" s="106">
        <v>43889</v>
      </c>
      <c r="C65" s="241">
        <v>0</v>
      </c>
      <c r="D65">
        <v>4</v>
      </c>
      <c r="E65">
        <v>0</v>
      </c>
      <c r="F65" s="505"/>
      <c r="G65" s="245">
        <v>44005</v>
      </c>
      <c r="H65" s="240">
        <f>D181</f>
        <v>67</v>
      </c>
      <c r="I65" s="240">
        <f>'Ottawa PGS QA Data (correl FORW'!L49</f>
        <v>61</v>
      </c>
      <c r="J65" s="240">
        <f>'Ottawa PGS QA Data (correl FORW'!O49</f>
        <v>60</v>
      </c>
      <c r="K65" s="240">
        <f>'Ottawa PGS QA Data (correl FORW'!R49</f>
        <v>58</v>
      </c>
      <c r="L65" s="240">
        <f>'Ottawa PGS QA Data (correl FORW'!U49</f>
        <v>59</v>
      </c>
      <c r="M65" s="240">
        <f>'Ottawa PGS QA Data (correl FORW'!X49</f>
        <v>58</v>
      </c>
      <c r="N65" s="240">
        <f>'Ottawa PGS QA Data (correl FORW'!AA49</f>
        <v>56</v>
      </c>
      <c r="O65" s="240">
        <f>'Ottawa PGS QA Data (correl FORW'!AD49</f>
        <v>56</v>
      </c>
      <c r="P65" s="240">
        <f>'Ottawa PGS QA Data (correl FORW'!AG49</f>
        <v>53</v>
      </c>
      <c r="Q65" s="240">
        <f>'Ottawa PGS QA Data (correl FORW'!AJ49</f>
        <v>57</v>
      </c>
      <c r="R65" s="240">
        <f>'Ottawa PGS QA Data (correl FORW'!AM49</f>
        <v>63</v>
      </c>
      <c r="S65" s="240">
        <f>'Ottawa PGS QA Data (correl FORW'!AP49</f>
        <v>61</v>
      </c>
      <c r="T65" s="240">
        <f>'Ottawa PGS QA Data (correl FORW'!AS49</f>
        <v>57</v>
      </c>
      <c r="U65" s="240">
        <f>'Ottawa PGS QA Data (correl FORW'!AV49</f>
        <v>60</v>
      </c>
      <c r="V65" s="240">
        <f>'Ottawa PGS QA Data (correl FORW'!AY49</f>
        <v>58</v>
      </c>
      <c r="AB65" s="151">
        <v>44009</v>
      </c>
      <c r="AC65" s="46" t="s">
        <v>8</v>
      </c>
      <c r="AD65" s="46"/>
      <c r="AE65" s="226">
        <v>1.8216034472657825</v>
      </c>
      <c r="AF65" s="226"/>
      <c r="AG65" s="226"/>
      <c r="AH65" s="145"/>
      <c r="AI65" s="145"/>
      <c r="AJ65" s="145"/>
      <c r="AK65" s="145"/>
      <c r="AL65" s="145"/>
      <c r="AM65" s="145"/>
      <c r="AN65" s="145"/>
      <c r="AO65" s="145"/>
      <c r="AP65" s="149">
        <f t="shared" si="52"/>
        <v>1.8216034472657825</v>
      </c>
      <c r="AQ65" t="e">
        <f t="shared" si="53"/>
        <v>#DIV/0!</v>
      </c>
      <c r="BE65" s="33"/>
      <c r="BF65" s="33"/>
      <c r="BG65" s="33"/>
      <c r="BH65" s="25"/>
      <c r="BI65" s="33"/>
      <c r="BJ65" s="33"/>
      <c r="BK65" s="33"/>
      <c r="BL65" s="33"/>
    </row>
    <row r="66" spans="1:64" ht="19" thickBot="1" x14ac:dyDescent="0.25">
      <c r="A66" s="26">
        <v>43890</v>
      </c>
      <c r="B66" s="106">
        <v>43890</v>
      </c>
      <c r="C66" s="241">
        <v>0</v>
      </c>
      <c r="D66">
        <v>4</v>
      </c>
      <c r="E66">
        <v>0</v>
      </c>
      <c r="F66" s="505"/>
      <c r="G66" s="245">
        <v>44008</v>
      </c>
      <c r="H66" s="240">
        <f>D184</f>
        <v>58</v>
      </c>
      <c r="I66" s="240">
        <f>'Ottawa PGS QA Data (correl FORW'!L50</f>
        <v>59</v>
      </c>
      <c r="J66" s="240">
        <f>'Ottawa PGS QA Data (correl FORW'!O50</f>
        <v>58</v>
      </c>
      <c r="K66" s="240">
        <f>'Ottawa PGS QA Data (correl FORW'!R50</f>
        <v>56</v>
      </c>
      <c r="L66" s="240">
        <f>'Ottawa PGS QA Data (correl FORW'!U50</f>
        <v>56</v>
      </c>
      <c r="M66" s="240">
        <f>'Ottawa PGS QA Data (correl FORW'!X50</f>
        <v>53</v>
      </c>
      <c r="N66" s="240">
        <f>'Ottawa PGS QA Data (correl FORW'!AA50</f>
        <v>57</v>
      </c>
      <c r="O66" s="240">
        <f>'Ottawa PGS QA Data (correl FORW'!AD50</f>
        <v>63</v>
      </c>
      <c r="P66" s="240">
        <f>'Ottawa PGS QA Data (correl FORW'!AG50</f>
        <v>61</v>
      </c>
      <c r="Q66" s="240">
        <f>'Ottawa PGS QA Data (correl FORW'!AJ50</f>
        <v>57</v>
      </c>
      <c r="R66" s="240">
        <f>'Ottawa PGS QA Data (correl FORW'!AM50</f>
        <v>60</v>
      </c>
      <c r="S66" s="240">
        <f>'Ottawa PGS QA Data (correl FORW'!AP50</f>
        <v>58</v>
      </c>
      <c r="T66" s="240">
        <f>'Ottawa PGS QA Data (correl FORW'!AS50</f>
        <v>62</v>
      </c>
      <c r="U66" s="240">
        <f>'Ottawa PGS QA Data (correl FORW'!AV50</f>
        <v>62</v>
      </c>
      <c r="V66" s="240">
        <f>'Ottawa PGS QA Data (correl FORW'!AY50</f>
        <v>59</v>
      </c>
      <c r="AB66" s="157">
        <v>44012</v>
      </c>
      <c r="AC66" s="93" t="s">
        <v>8</v>
      </c>
      <c r="AD66" s="212"/>
      <c r="AE66" s="226">
        <v>2.279724710256736</v>
      </c>
      <c r="AF66" s="226"/>
      <c r="AG66" s="226"/>
      <c r="AH66" s="145"/>
      <c r="AI66" s="145"/>
      <c r="AJ66" s="145"/>
      <c r="AK66" s="145"/>
      <c r="AL66" s="145"/>
      <c r="AM66" s="145"/>
      <c r="AN66" s="145"/>
      <c r="AO66" s="145"/>
      <c r="AP66" s="149">
        <f t="shared" si="52"/>
        <v>2.279724710256736</v>
      </c>
      <c r="AQ66" t="e">
        <f t="shared" si="53"/>
        <v>#DIV/0!</v>
      </c>
      <c r="BE66" s="33"/>
      <c r="BF66" s="33"/>
      <c r="BG66" s="33"/>
      <c r="BH66" s="25"/>
      <c r="BI66" s="33"/>
      <c r="BJ66" s="33"/>
      <c r="BK66" s="33"/>
      <c r="BL66" s="33"/>
    </row>
    <row r="67" spans="1:64" ht="19" thickTop="1" x14ac:dyDescent="0.2">
      <c r="A67" s="26">
        <v>43891</v>
      </c>
      <c r="B67" s="106">
        <v>43891</v>
      </c>
      <c r="C67" s="241">
        <v>0</v>
      </c>
      <c r="D67">
        <v>6</v>
      </c>
      <c r="E67">
        <v>0</v>
      </c>
      <c r="F67" s="505"/>
      <c r="G67" s="245">
        <v>44009</v>
      </c>
      <c r="H67" s="240">
        <f>D185</f>
        <v>59</v>
      </c>
      <c r="I67" s="240">
        <f>'Ottawa PGS QA Data (correl FORW'!L51</f>
        <v>58</v>
      </c>
      <c r="J67" s="240">
        <f>'Ottawa PGS QA Data (correl FORW'!O51</f>
        <v>56</v>
      </c>
      <c r="K67" s="240">
        <f>'Ottawa PGS QA Data (correl FORW'!R51</f>
        <v>56</v>
      </c>
      <c r="L67" s="240">
        <f>'Ottawa PGS QA Data (correl FORW'!U51</f>
        <v>53</v>
      </c>
      <c r="M67" s="240">
        <f>'Ottawa PGS QA Data (correl FORW'!X51</f>
        <v>57</v>
      </c>
      <c r="N67" s="240">
        <f>'Ottawa PGS QA Data (correl FORW'!AA51</f>
        <v>63</v>
      </c>
      <c r="O67" s="240">
        <f>'Ottawa PGS QA Data (correl FORW'!AD51</f>
        <v>61</v>
      </c>
      <c r="P67" s="240">
        <f>'Ottawa PGS QA Data (correl FORW'!AG51</f>
        <v>57</v>
      </c>
      <c r="Q67" s="240">
        <f>'Ottawa PGS QA Data (correl FORW'!AJ51</f>
        <v>60</v>
      </c>
      <c r="R67" s="240">
        <f>'Ottawa PGS QA Data (correl FORW'!AM51</f>
        <v>58</v>
      </c>
      <c r="S67" s="240">
        <f>'Ottawa PGS QA Data (correl FORW'!AP51</f>
        <v>62</v>
      </c>
      <c r="T67" s="240">
        <f>'Ottawa PGS QA Data (correl FORW'!AS51</f>
        <v>59</v>
      </c>
      <c r="U67" s="240">
        <f>'Ottawa PGS QA Data (correl FORW'!AV51</f>
        <v>63</v>
      </c>
      <c r="V67" s="240">
        <f>'Ottawa PGS QA Data (correl FORW'!AY51</f>
        <v>64</v>
      </c>
      <c r="AC67" s="49"/>
      <c r="AD67" s="49"/>
      <c r="AE67"/>
      <c r="AF67"/>
      <c r="AG67"/>
      <c r="AH67"/>
      <c r="AI67"/>
      <c r="AJ67"/>
      <c r="AK67"/>
      <c r="AL67"/>
      <c r="AM67"/>
      <c r="AN67"/>
      <c r="AO67"/>
      <c r="BE67" s="33"/>
      <c r="BF67" s="33"/>
      <c r="BG67" s="33"/>
      <c r="BH67" s="25"/>
      <c r="BI67" s="33"/>
      <c r="BJ67" s="33"/>
      <c r="BK67" s="33"/>
      <c r="BL67" s="33"/>
    </row>
    <row r="68" spans="1:64" ht="18" x14ac:dyDescent="0.2">
      <c r="A68" s="26">
        <v>43892</v>
      </c>
      <c r="B68" s="106">
        <v>43892</v>
      </c>
      <c r="C68" s="241">
        <v>0</v>
      </c>
      <c r="D68">
        <v>9</v>
      </c>
      <c r="E68">
        <v>0</v>
      </c>
      <c r="F68" s="505"/>
      <c r="G68" s="246">
        <v>44012</v>
      </c>
      <c r="H68" s="240">
        <f>D188</f>
        <v>56</v>
      </c>
      <c r="I68" s="240">
        <f>'Ottawa PGS QA Data (correl FORW'!L52</f>
        <v>53</v>
      </c>
      <c r="J68" s="240">
        <f>'Ottawa PGS QA Data (correl FORW'!O52</f>
        <v>57</v>
      </c>
      <c r="K68" s="240">
        <f>'Ottawa PGS QA Data (correl FORW'!R52</f>
        <v>63</v>
      </c>
      <c r="L68" s="240">
        <f>'Ottawa PGS QA Data (correl FORW'!U52</f>
        <v>61</v>
      </c>
      <c r="M68" s="240">
        <f>'Ottawa PGS QA Data (correl FORW'!X52</f>
        <v>57</v>
      </c>
      <c r="N68" s="240">
        <f>'Ottawa PGS QA Data (correl FORW'!AA52</f>
        <v>60</v>
      </c>
      <c r="O68" s="240">
        <f>'Ottawa PGS QA Data (correl FORW'!AD52</f>
        <v>58</v>
      </c>
      <c r="P68" s="240">
        <f>'Ottawa PGS QA Data (correl FORW'!AG52</f>
        <v>62</v>
      </c>
      <c r="Q68" s="240">
        <f>'Ottawa PGS QA Data (correl FORW'!AJ52</f>
        <v>59</v>
      </c>
      <c r="R68" s="240">
        <f>'Ottawa PGS QA Data (correl FORW'!AM52</f>
        <v>63</v>
      </c>
      <c r="S68" s="240">
        <f>'Ottawa PGS QA Data (correl FORW'!AP52</f>
        <v>64</v>
      </c>
      <c r="T68" s="240">
        <f>'Ottawa PGS QA Data (correl FORW'!AS52</f>
        <v>65</v>
      </c>
      <c r="U68" s="240">
        <f>'Ottawa PGS QA Data (correl FORW'!AV52</f>
        <v>75</v>
      </c>
      <c r="V68" s="240">
        <f>'Ottawa PGS QA Data (correl FORW'!AY52</f>
        <v>70</v>
      </c>
      <c r="AC68" s="49"/>
      <c r="AD68" s="49"/>
      <c r="BE68" s="33"/>
      <c r="BF68" s="33"/>
      <c r="BG68" s="33"/>
      <c r="BH68" s="25"/>
      <c r="BI68" s="33"/>
      <c r="BJ68" s="33"/>
      <c r="BK68" s="33"/>
      <c r="BL68" s="33"/>
    </row>
    <row r="69" spans="1:64" ht="16" x14ac:dyDescent="0.2">
      <c r="A69" s="26">
        <v>43893</v>
      </c>
      <c r="B69" s="106">
        <v>43893</v>
      </c>
      <c r="C69" s="241">
        <v>0</v>
      </c>
      <c r="D69">
        <v>10</v>
      </c>
      <c r="E69">
        <v>0</v>
      </c>
      <c r="U69" s="33"/>
      <c r="V69" s="33"/>
      <c r="AC69" s="49"/>
      <c r="AD69" s="510" t="s">
        <v>112</v>
      </c>
      <c r="AE69" s="511" t="s">
        <v>103</v>
      </c>
      <c r="AF69" s="511"/>
      <c r="AG69" s="511"/>
      <c r="AH69" s="508" t="s">
        <v>106</v>
      </c>
      <c r="AI69" s="508"/>
      <c r="AJ69" s="508"/>
      <c r="AK69" s="508" t="s">
        <v>107</v>
      </c>
      <c r="AL69" s="508"/>
      <c r="AM69" s="508"/>
      <c r="AN69" s="508" t="s">
        <v>108</v>
      </c>
      <c r="AO69" s="508"/>
      <c r="AP69" s="508"/>
      <c r="BE69" s="33"/>
      <c r="BF69" s="33"/>
      <c r="BG69" s="33"/>
      <c r="BH69" s="25"/>
      <c r="BI69" s="33"/>
      <c r="BJ69" s="33"/>
      <c r="BK69" s="33"/>
      <c r="BL69" s="33"/>
    </row>
    <row r="70" spans="1:64" ht="18" x14ac:dyDescent="0.2">
      <c r="A70" s="26">
        <v>43894</v>
      </c>
      <c r="B70" s="106">
        <v>43894</v>
      </c>
      <c r="C70" s="241">
        <v>0</v>
      </c>
      <c r="D70">
        <v>11</v>
      </c>
      <c r="E70">
        <v>0</v>
      </c>
      <c r="F70" s="505" t="s">
        <v>111</v>
      </c>
      <c r="G70" s="247"/>
      <c r="H70" s="248">
        <v>0</v>
      </c>
      <c r="I70" s="248">
        <v>-1</v>
      </c>
      <c r="J70" s="248">
        <v>-2</v>
      </c>
      <c r="K70" s="248">
        <v>-3</v>
      </c>
      <c r="L70" s="248">
        <v>-4</v>
      </c>
      <c r="M70" s="248">
        <v>-5</v>
      </c>
      <c r="N70" s="248">
        <v>-6</v>
      </c>
      <c r="O70" s="248">
        <v>-7</v>
      </c>
      <c r="P70" s="248">
        <v>-8</v>
      </c>
      <c r="Q70" s="248">
        <v>-9</v>
      </c>
      <c r="R70" s="248">
        <v>-10</v>
      </c>
      <c r="S70" s="248">
        <v>-11</v>
      </c>
      <c r="T70" s="248">
        <v>-12</v>
      </c>
      <c r="U70" s="248">
        <v>-13</v>
      </c>
      <c r="V70" s="248">
        <v>-14</v>
      </c>
      <c r="AC70" s="49"/>
      <c r="AD70" s="510"/>
      <c r="AE70" s="267" t="s">
        <v>104</v>
      </c>
      <c r="AF70" s="267" t="s">
        <v>105</v>
      </c>
      <c r="AG70" s="267" t="s">
        <v>8</v>
      </c>
      <c r="AH70" s="237" t="s">
        <v>104</v>
      </c>
      <c r="AI70" s="237" t="s">
        <v>105</v>
      </c>
      <c r="AJ70" s="237" t="s">
        <v>8</v>
      </c>
      <c r="AK70" s="237" t="s">
        <v>104</v>
      </c>
      <c r="AL70" s="237" t="s">
        <v>105</v>
      </c>
      <c r="AM70" s="237" t="s">
        <v>8</v>
      </c>
      <c r="AN70" s="237" t="s">
        <v>104</v>
      </c>
      <c r="AO70" s="237" t="s">
        <v>105</v>
      </c>
      <c r="AP70" s="237" t="s">
        <v>8</v>
      </c>
      <c r="BE70" s="33"/>
      <c r="BF70" s="33"/>
      <c r="BG70" s="33"/>
      <c r="BH70" s="25"/>
      <c r="BI70" s="33"/>
      <c r="BJ70" s="33"/>
      <c r="BK70" s="33"/>
      <c r="BL70" s="33"/>
    </row>
    <row r="71" spans="1:64" ht="18" x14ac:dyDescent="0.2">
      <c r="A71" s="26">
        <v>43895</v>
      </c>
      <c r="B71" s="106">
        <v>43895</v>
      </c>
      <c r="C71" s="241">
        <v>0</v>
      </c>
      <c r="D71">
        <v>16</v>
      </c>
      <c r="E71">
        <v>0</v>
      </c>
      <c r="F71" s="505"/>
      <c r="G71" s="244">
        <v>43929</v>
      </c>
      <c r="H71" s="33">
        <f>'Ottawa PGS QA Data (correl FORW'!J39</f>
        <v>8.0188679245283012</v>
      </c>
      <c r="I71" s="33">
        <f>'Ottawa PGS QA Data (correl FORW'!M39</f>
        <v>16.25</v>
      </c>
      <c r="J71" s="33">
        <f>'Ottawa PGS QA Data (correl FORW'!P39</f>
        <v>10.526315789473683</v>
      </c>
      <c r="K71" s="33">
        <f>'Ottawa PGS QA Data (correl FORW'!S39</f>
        <v>19.548872180451127</v>
      </c>
      <c r="L71" s="33">
        <f>'Ottawa PGS QA Data (correl FORW'!V39</f>
        <v>15.753424657534246</v>
      </c>
      <c r="M71" s="33">
        <f>'Ottawa PGS QA Data (correl FORW'!Y39</f>
        <v>9.0163934426229506</v>
      </c>
      <c r="N71" s="33">
        <f>'Ottawa PGS QA Data (correl FORW'!AB39</f>
        <v>11.570247933884298</v>
      </c>
      <c r="O71" s="33">
        <f>'Ottawa PGS QA Data (correl FORW'!AE39</f>
        <v>17.446808510638299</v>
      </c>
      <c r="P71" s="33">
        <f>'Ottawa PGS QA Data (correl FORW'!AH39</f>
        <v>3.804347826086957</v>
      </c>
      <c r="Q71" s="33">
        <f>'Ottawa PGS QA Data (correl FORW'!AK39</f>
        <v>22.448979591836736</v>
      </c>
      <c r="R71" s="33">
        <f>'Ottawa PGS QA Data (correl FORW'!AN39</f>
        <v>7.8740157480314963</v>
      </c>
      <c r="S71" s="33">
        <f>'Ottawa PGS QA Data (correl FORW'!AQ39</f>
        <v>6.8259385665529013</v>
      </c>
      <c r="T71" s="33">
        <f>'Ottawa PGS QA Data (correl FORW'!AT39</f>
        <v>7.3529411764705888</v>
      </c>
      <c r="U71" s="33">
        <f>'Ottawa PGS QA Data (correl FORW'!AW39</f>
        <v>8.761329305135952</v>
      </c>
      <c r="V71" s="33">
        <f>'Ottawa PGS QA Data (correl FORW'!AZ39</f>
        <v>5.7569296375266523</v>
      </c>
      <c r="AC71" s="49"/>
      <c r="AD71" s="510"/>
      <c r="AE71" s="267">
        <v>0</v>
      </c>
      <c r="AF71" s="268" t="e">
        <f>CORREL($R$7:$R$20,H39:H52)</f>
        <v>#REF!</v>
      </c>
      <c r="AG71" s="268" t="e">
        <f>CORREL($R$21:$R$34,H39:H52)</f>
        <v>#REF!</v>
      </c>
      <c r="AH71" s="237">
        <v>0</v>
      </c>
      <c r="AI71" s="238" t="e">
        <f>CORREL($AK$7:$AK$20,H39:H52)</f>
        <v>#REF!</v>
      </c>
      <c r="AJ71" s="238" t="e">
        <f>CORREL($AK$21:$AK$34,H39:H52)</f>
        <v>#REF!</v>
      </c>
      <c r="AK71" s="237">
        <v>0</v>
      </c>
      <c r="AL71" s="238" t="e">
        <f>CORREL($BC$7:$BC$20,H39:H52)</f>
        <v>#REF!</v>
      </c>
      <c r="AM71" s="238" t="e">
        <f>CORREL($BC$21:$BC$34,H39:H52)</f>
        <v>#REF!</v>
      </c>
      <c r="AN71" s="237">
        <v>0</v>
      </c>
      <c r="AO71" s="238">
        <f>CORREL($BT$39:$BT$52,H39:H52)</f>
        <v>-7.8519082111748628E-2</v>
      </c>
      <c r="AP71" s="238">
        <f>CORREL($AP$53:$AP$66,H39:H52)</f>
        <v>0.31607298162547154</v>
      </c>
      <c r="BE71" s="33"/>
      <c r="BF71" s="33"/>
      <c r="BG71" s="33"/>
      <c r="BH71" s="25"/>
      <c r="BI71" s="33"/>
      <c r="BJ71" s="33"/>
      <c r="BK71" s="33"/>
      <c r="BL71" s="33"/>
    </row>
    <row r="72" spans="1:64" ht="18" x14ac:dyDescent="0.2">
      <c r="A72" s="26">
        <v>43896</v>
      </c>
      <c r="B72" s="106">
        <v>43896</v>
      </c>
      <c r="C72" s="241">
        <v>0</v>
      </c>
      <c r="D72">
        <v>21</v>
      </c>
      <c r="E72">
        <v>0</v>
      </c>
      <c r="F72" s="505"/>
      <c r="G72" s="245">
        <v>43945</v>
      </c>
      <c r="H72" s="33">
        <f>'Ottawa PGS QA Data (correl FORW'!J40</f>
        <v>8.3870967741935498</v>
      </c>
      <c r="I72" s="33">
        <f>'Ottawa PGS QA Data (correl FORW'!M40</f>
        <v>8.1570996978851973</v>
      </c>
      <c r="J72" s="33">
        <f>'Ottawa PGS QA Data (correl FORW'!P40</f>
        <v>6.563706563706563</v>
      </c>
      <c r="K72" s="33">
        <f>'Ottawa PGS QA Data (correl FORW'!S40</f>
        <v>10.126582278481013</v>
      </c>
      <c r="L72" s="33">
        <f>'Ottawa PGS QA Data (correl FORW'!V40</f>
        <v>8.6065573770491799</v>
      </c>
      <c r="M72" s="33">
        <f>'Ottawa PGS QA Data (correl FORW'!Y40</f>
        <v>8.5106382978723403</v>
      </c>
      <c r="N72" s="33">
        <f>'Ottawa PGS QA Data (correl FORW'!AB40</f>
        <v>7.2072072072072073</v>
      </c>
      <c r="O72" s="33">
        <f>'Ottawa PGS QA Data (correl FORW'!AE40</f>
        <v>5.9880239520958085</v>
      </c>
      <c r="P72" s="33">
        <f>'Ottawa PGS QA Data (correl FORW'!AH40</f>
        <v>8.2822085889570545</v>
      </c>
      <c r="Q72" s="33">
        <f>'Ottawa PGS QA Data (correl FORW'!AK40</f>
        <v>3.3527696793002915</v>
      </c>
      <c r="R72" s="33">
        <f>'Ottawa PGS QA Data (correl FORW'!AN40</f>
        <v>2.3094688221709005</v>
      </c>
      <c r="S72" s="33">
        <f>'Ottawa PGS QA Data (correl FORW'!AQ40</f>
        <v>5.0335570469798654</v>
      </c>
      <c r="T72" s="33">
        <f>'Ottawa PGS QA Data (correl FORW'!AT40</f>
        <v>3.6866359447004609</v>
      </c>
      <c r="U72" s="33">
        <f>'Ottawa PGS QA Data (correl FORW'!AW40</f>
        <v>7.4313408723747978</v>
      </c>
      <c r="V72" s="33">
        <f>'Ottawa PGS QA Data (correl FORW'!AZ40</f>
        <v>2.5454545454545454</v>
      </c>
      <c r="AC72" s="49"/>
      <c r="AD72" s="510"/>
      <c r="AE72" s="269">
        <v>-1</v>
      </c>
      <c r="AF72" s="268" t="e">
        <f>CORREL($R$7:$R$20,K39:K52)</f>
        <v>#REF!</v>
      </c>
      <c r="AG72" s="268" t="e">
        <f>CORREL($R$21:$R$34,K39:K52)</f>
        <v>#REF!</v>
      </c>
      <c r="AH72" s="239">
        <v>-1</v>
      </c>
      <c r="AI72" s="238" t="e">
        <f>CORREL($AK$7:$AK$20,K39:K52)</f>
        <v>#REF!</v>
      </c>
      <c r="AJ72" s="238" t="e">
        <f>CORREL($AK$21:$AK$34,K39:K52)</f>
        <v>#REF!</v>
      </c>
      <c r="AK72" s="239">
        <v>-1</v>
      </c>
      <c r="AL72" s="238" t="e">
        <f>CORREL($BC$7:$BC$20,K39:K52)</f>
        <v>#REF!</v>
      </c>
      <c r="AM72" s="238" t="e">
        <f>CORREL($BC$21:$BC$34,K39:K52)</f>
        <v>#REF!</v>
      </c>
      <c r="AN72" s="239">
        <v>-1</v>
      </c>
      <c r="AO72" s="238">
        <f>CORREL($BT$39:$BT$52,K39:K52)</f>
        <v>-5.5162987633046778E-2</v>
      </c>
      <c r="AP72" s="238">
        <f>CORREL($AP$53:$AP$66,K39:K52)</f>
        <v>6.0986553341603605E-2</v>
      </c>
      <c r="BE72" s="33"/>
      <c r="BF72" s="33"/>
      <c r="BG72" s="33"/>
      <c r="BH72" s="25"/>
      <c r="BI72" s="33"/>
      <c r="BJ72" s="33"/>
      <c r="BK72" s="33"/>
      <c r="BL72" s="33"/>
    </row>
    <row r="73" spans="1:64" ht="18" x14ac:dyDescent="0.2">
      <c r="A73" s="26">
        <v>43897</v>
      </c>
      <c r="B73" s="106">
        <v>43897</v>
      </c>
      <c r="C73" s="241">
        <v>0</v>
      </c>
      <c r="D73">
        <v>24</v>
      </c>
      <c r="E73">
        <v>0</v>
      </c>
      <c r="F73" s="505"/>
      <c r="G73" s="245">
        <v>43956</v>
      </c>
      <c r="H73" s="33">
        <f>'Ottawa PGS QA Data (correl FORW'!J41</f>
        <v>5.0335570469798654</v>
      </c>
      <c r="I73" s="33">
        <f>'Ottawa PGS QA Data (correl FORW'!M41</f>
        <v>3.6866359447004609</v>
      </c>
      <c r="J73" s="33">
        <f>'Ottawa PGS QA Data (correl FORW'!P41</f>
        <v>7.4313408723747978</v>
      </c>
      <c r="K73" s="33">
        <f>'Ottawa PGS QA Data (correl FORW'!S41</f>
        <v>2.5454545454545454</v>
      </c>
      <c r="L73" s="33">
        <f>'Ottawa PGS QA Data (correl FORW'!V41</f>
        <v>4.1147132169576057</v>
      </c>
      <c r="M73" s="33">
        <f>'Ottawa PGS QA Data (correl FORW'!Y41</f>
        <v>2.1319796954314718</v>
      </c>
      <c r="N73" s="33">
        <f>'Ottawa PGS QA Data (correl FORW'!AB41</f>
        <v>3.1683168316831685</v>
      </c>
      <c r="O73" s="33">
        <f>'Ottawa PGS QA Data (correl FORW'!AE41</f>
        <v>0.91533180778032042</v>
      </c>
      <c r="P73" s="33">
        <f>'Ottawa PGS QA Data (correl FORW'!AH41</f>
        <v>0.91533180778032042</v>
      </c>
      <c r="Q73" s="33">
        <f>'Ottawa PGS QA Data (correl FORW'!AK41</f>
        <v>2.2132796780684103</v>
      </c>
      <c r="R73" s="33">
        <f>'Ottawa PGS QA Data (correl FORW'!AN41</f>
        <v>3.4846884899683213</v>
      </c>
      <c r="S73" s="33">
        <f>'Ottawa PGS QA Data (correl FORW'!AQ41</f>
        <v>2.4364406779661016</v>
      </c>
      <c r="T73" s="33">
        <f>'Ottawa PGS QA Data (correl FORW'!AT41</f>
        <v>2.3769100169779285</v>
      </c>
      <c r="U73" s="33">
        <f>'Ottawa PGS QA Data (correl FORW'!AW41</f>
        <v>7.1065989847715745</v>
      </c>
      <c r="V73" s="33">
        <f>'Ottawa PGS QA Data (correl FORW'!AZ41</f>
        <v>6.2200956937799043</v>
      </c>
      <c r="AC73" s="49"/>
      <c r="AD73" s="510"/>
      <c r="AE73" s="267">
        <v>-2</v>
      </c>
      <c r="AF73" s="268" t="e">
        <f>CORREL($R$7:$R$20,N39:N52)</f>
        <v>#REF!</v>
      </c>
      <c r="AG73" s="268" t="e">
        <f>CORREL($R$21:$R$34,N39:N52)</f>
        <v>#REF!</v>
      </c>
      <c r="AH73" s="237">
        <v>-2</v>
      </c>
      <c r="AI73" s="238" t="e">
        <f>CORREL($AK$7:$AK$20,N39:N52)</f>
        <v>#REF!</v>
      </c>
      <c r="AJ73" s="238" t="e">
        <f>CORREL($AK$21:$AK$34,N39:N52)</f>
        <v>#REF!</v>
      </c>
      <c r="AK73" s="237">
        <v>-2</v>
      </c>
      <c r="AL73" s="238" t="e">
        <f>CORREL($BC$7:$BC$20,N39:N52)</f>
        <v>#REF!</v>
      </c>
      <c r="AM73" s="238" t="e">
        <f>CORREL($BC$21:$BC$34,N39:N52)</f>
        <v>#REF!</v>
      </c>
      <c r="AN73" s="237">
        <v>-2</v>
      </c>
      <c r="AO73" s="238">
        <f>CORREL($BT$39:$BT$52,N39:N52)</f>
        <v>-2.9013352267044674E-2</v>
      </c>
      <c r="AP73" s="238">
        <f>CORREL($AP$53:$AP$66,N39:N52)</f>
        <v>0.30133721239797101</v>
      </c>
      <c r="BE73" s="33"/>
      <c r="BF73" s="33"/>
      <c r="BG73" s="33"/>
      <c r="BH73" s="25"/>
      <c r="BI73" s="33"/>
      <c r="BJ73" s="33"/>
      <c r="BK73" s="33"/>
      <c r="BL73" s="33"/>
    </row>
    <row r="74" spans="1:64" ht="18" x14ac:dyDescent="0.2">
      <c r="A74" s="26">
        <v>43898</v>
      </c>
      <c r="B74" s="106">
        <v>43898</v>
      </c>
      <c r="C74" s="241">
        <v>0</v>
      </c>
      <c r="D74">
        <v>32</v>
      </c>
      <c r="E74">
        <v>0</v>
      </c>
      <c r="F74" s="505"/>
      <c r="G74" s="245">
        <v>43970</v>
      </c>
      <c r="H74" s="33">
        <f>'Ottawa PGS QA Data (correl FORW'!J42</f>
        <v>8.2987551867219906</v>
      </c>
      <c r="I74" s="33">
        <f>'Ottawa PGS QA Data (correl FORW'!M42</f>
        <v>6.4367816091954024</v>
      </c>
      <c r="J74" s="33">
        <f>'Ottawa PGS QA Data (correl FORW'!P42</f>
        <v>3.6544850498338874</v>
      </c>
      <c r="K74" s="33">
        <f>'Ottawa PGS QA Data (correl FORW'!S42</f>
        <v>2.6490066225165565</v>
      </c>
      <c r="L74" s="33">
        <f>'Ottawa PGS QA Data (correl FORW'!V42</f>
        <v>3.0581039755351682</v>
      </c>
      <c r="M74" s="33">
        <f>'Ottawa PGS QA Data (correl FORW'!Y42</f>
        <v>4.2105263157894735</v>
      </c>
      <c r="N74" s="33">
        <f>'Ottawa PGS QA Data (correl FORW'!AB42</f>
        <v>4.2105263157894735</v>
      </c>
      <c r="O74" s="33">
        <f>'Ottawa PGS QA Data (correl FORW'!AE42</f>
        <v>1.088646967340591</v>
      </c>
      <c r="P74" s="33">
        <f>'Ottawa PGS QA Data (correl FORW'!AH42</f>
        <v>1.2903225806451613</v>
      </c>
      <c r="Q74" s="33">
        <f>'Ottawa PGS QA Data (correl FORW'!AK42</f>
        <v>0.62421972534332082</v>
      </c>
      <c r="R74" s="33">
        <f>'Ottawa PGS QA Data (correl FORW'!AN42</f>
        <v>1.2787723785166241</v>
      </c>
      <c r="S74" s="33">
        <f>'Ottawa PGS QA Data (correl FORW'!AQ42</f>
        <v>2.083333333333333</v>
      </c>
      <c r="T74" s="33">
        <f>'Ottawa PGS QA Data (correl FORW'!AT42</f>
        <v>0.76335877862595414</v>
      </c>
      <c r="U74" s="33">
        <f>'Ottawa PGS QA Data (correl FORW'!AW42</f>
        <v>0.73710073710073709</v>
      </c>
      <c r="V74" s="33">
        <f>'Ottawa PGS QA Data (correl FORW'!AZ42</f>
        <v>3.2119914346895073</v>
      </c>
      <c r="AC74" s="49"/>
      <c r="AD74" s="510"/>
      <c r="AE74" s="267">
        <v>-3</v>
      </c>
      <c r="AF74" s="268" t="e">
        <f>CORREL($R$7:$R$20,Q39:Q52)</f>
        <v>#REF!</v>
      </c>
      <c r="AG74" s="268" t="e">
        <f>CORREL($R$21:$R$34,Q39:Q52)</f>
        <v>#REF!</v>
      </c>
      <c r="AH74" s="237">
        <v>-3</v>
      </c>
      <c r="AI74" s="238" t="e">
        <f>CORREL($AK$7:$AK$20,Q39:Q52)</f>
        <v>#REF!</v>
      </c>
      <c r="AJ74" s="238" t="e">
        <f>CORREL($AK$21:$AK$34,Q39:Q52)</f>
        <v>#REF!</v>
      </c>
      <c r="AK74" s="237">
        <v>-3</v>
      </c>
      <c r="AL74" s="238" t="e">
        <f>CORREL($BC$7:$BC$20,Q39:Q52)</f>
        <v>#REF!</v>
      </c>
      <c r="AM74" s="238" t="e">
        <f>CORREL($BC$21:$BC$34,Q39:Q52)</f>
        <v>#REF!</v>
      </c>
      <c r="AN74" s="237">
        <v>-3</v>
      </c>
      <c r="AO74" s="238">
        <f>CORREL($BT$39:$BT$52,Q39:Q52)</f>
        <v>-0.14200861928176578</v>
      </c>
      <c r="AP74" s="238">
        <f>CORREL($AP$53:$AP$66,Q39:Q52)</f>
        <v>0.14467800722430574</v>
      </c>
      <c r="BE74" s="33"/>
      <c r="BF74" s="33"/>
      <c r="BG74" s="33"/>
      <c r="BH74" s="25"/>
      <c r="BI74" s="33"/>
      <c r="BJ74" s="33"/>
      <c r="BK74" s="33"/>
      <c r="BL74" s="33"/>
    </row>
    <row r="75" spans="1:64" ht="18" x14ac:dyDescent="0.2">
      <c r="A75" s="26">
        <v>43899</v>
      </c>
      <c r="B75" s="106">
        <v>43899</v>
      </c>
      <c r="C75" s="241">
        <v>0</v>
      </c>
      <c r="D75">
        <v>40</v>
      </c>
      <c r="E75">
        <v>0</v>
      </c>
      <c r="F75" s="505"/>
      <c r="G75" s="245">
        <v>43984</v>
      </c>
      <c r="H75" s="33">
        <f>'Ottawa PGS QA Data (correl FORW'!J43</f>
        <v>3.2119914346895073</v>
      </c>
      <c r="I75" s="33">
        <f>'Ottawa PGS QA Data (correl FORW'!M43</f>
        <v>0.87976539589442826</v>
      </c>
      <c r="J75" s="33">
        <f>'Ottawa PGS QA Data (correl FORW'!P43</f>
        <v>2.0725388601036272</v>
      </c>
      <c r="K75" s="33">
        <f>'Ottawa PGS QA Data (correl FORW'!S43</f>
        <v>2.0592020592020592</v>
      </c>
      <c r="L75" s="33">
        <f>'Ottawa PGS QA Data (correl FORW'!V43</f>
        <v>0.93896713615023475</v>
      </c>
      <c r="M75" s="33">
        <f>'Ottawa PGS QA Data (correl FORW'!Y43</f>
        <v>0.81632653061224492</v>
      </c>
      <c r="N75" s="33">
        <f>'Ottawa PGS QA Data (correl FORW'!AB43</f>
        <v>0.99750623441396502</v>
      </c>
      <c r="O75" s="33">
        <f>'Ottawa PGS QA Data (correl FORW'!AE43</f>
        <v>0.70422535211267612</v>
      </c>
      <c r="P75" s="33">
        <f>'Ottawa PGS QA Data (correl FORW'!AH43</f>
        <v>0.5494505494505495</v>
      </c>
      <c r="Q75" s="33">
        <f>'Ottawa PGS QA Data (correl FORW'!AK43</f>
        <v>0.66225165562913912</v>
      </c>
      <c r="R75" s="33">
        <f>'Ottawa PGS QA Data (correl FORW'!AN43</f>
        <v>1.5521064301552108</v>
      </c>
      <c r="S75" s="33">
        <f>'Ottawa PGS QA Data (correl FORW'!AQ43</f>
        <v>0.36585365853658541</v>
      </c>
      <c r="T75" s="33">
        <f>'Ottawa PGS QA Data (correl FORW'!AT43</f>
        <v>0</v>
      </c>
      <c r="U75" s="33">
        <f>'Ottawa PGS QA Data (correl FORW'!AW43</f>
        <v>1.1467889908256881</v>
      </c>
      <c r="V75" s="33">
        <f>'Ottawa PGS QA Data (correl FORW'!AZ43</f>
        <v>0.29585798816568049</v>
      </c>
      <c r="AC75" s="49"/>
      <c r="AD75" s="510"/>
      <c r="AE75" s="267">
        <v>-4</v>
      </c>
      <c r="AF75" s="268" t="e">
        <f>CORREL($R$7:$R$20,T39:T52)</f>
        <v>#REF!</v>
      </c>
      <c r="AG75" s="268" t="e">
        <f>CORREL($R$21:$R$34,T39:T52)</f>
        <v>#REF!</v>
      </c>
      <c r="AH75" s="237">
        <v>-4</v>
      </c>
      <c r="AI75" s="238" t="e">
        <f>CORREL($AK$7:$AK$20,T39:T52)</f>
        <v>#REF!</v>
      </c>
      <c r="AJ75" s="238" t="e">
        <f>CORREL($AK$21:$AK$34,T39:T52)</f>
        <v>#REF!</v>
      </c>
      <c r="AK75" s="237">
        <v>-4</v>
      </c>
      <c r="AL75" s="238" t="e">
        <f>CORREL($BC$7:$BC$20,T39:T52)</f>
        <v>#REF!</v>
      </c>
      <c r="AM75" s="238" t="e">
        <f>CORREL($BC$21:$BC$34,T39:T52)</f>
        <v>#REF!</v>
      </c>
      <c r="AN75" s="237">
        <v>-4</v>
      </c>
      <c r="AO75" s="238">
        <f>CORREL($BT$39:$BT$52,T39:T52)</f>
        <v>-9.4779821848567772E-2</v>
      </c>
      <c r="AP75" s="238">
        <f>CORREL($AP$53:$AP$66,T39:T52)</f>
        <v>0.19308069866798425</v>
      </c>
      <c r="BE75" s="33"/>
      <c r="BF75" s="33"/>
      <c r="BG75" s="33"/>
      <c r="BH75" s="25"/>
      <c r="BI75" s="33"/>
      <c r="BJ75" s="33"/>
      <c r="BK75" s="33"/>
      <c r="BL75" s="33"/>
    </row>
    <row r="76" spans="1:64" ht="18" x14ac:dyDescent="0.2">
      <c r="A76" s="26">
        <v>43900</v>
      </c>
      <c r="B76" s="106">
        <v>43900</v>
      </c>
      <c r="C76" s="241">
        <v>0</v>
      </c>
      <c r="D76">
        <v>47</v>
      </c>
      <c r="E76">
        <v>0</v>
      </c>
      <c r="F76" s="505"/>
      <c r="G76" s="245">
        <v>43992</v>
      </c>
      <c r="H76" s="33">
        <f>'Ottawa PGS QA Data (correl FORW'!J44</f>
        <v>0.5494505494505495</v>
      </c>
      <c r="I76" s="33">
        <f>'Ottawa PGS QA Data (correl FORW'!M44</f>
        <v>0.66225165562913912</v>
      </c>
      <c r="J76" s="33">
        <f>'Ottawa PGS QA Data (correl FORW'!P44</f>
        <v>1.5521064301552108</v>
      </c>
      <c r="K76" s="33">
        <f>'Ottawa PGS QA Data (correl FORW'!S44</f>
        <v>0.36585365853658541</v>
      </c>
      <c r="L76" s="33">
        <f>'Ottawa PGS QA Data (correl FORW'!V44</f>
        <v>0</v>
      </c>
      <c r="M76" s="33">
        <f>'Ottawa PGS QA Data (correl FORW'!Y44</f>
        <v>1.1467889908256881</v>
      </c>
      <c r="N76" s="33">
        <f>'Ottawa PGS QA Data (correl FORW'!AB44</f>
        <v>0.29585798816568049</v>
      </c>
      <c r="O76" s="33">
        <f>'Ottawa PGS QA Data (correl FORW'!AE44</f>
        <v>0.78247261345852892</v>
      </c>
      <c r="P76" s="33">
        <f>'Ottawa PGS QA Data (correl FORW'!AH44</f>
        <v>0.48780487804878048</v>
      </c>
      <c r="Q76" s="33">
        <f>'Ottawa PGS QA Data (correl FORW'!AK44</f>
        <v>0.28382213812677387</v>
      </c>
      <c r="R76" s="33">
        <f>'Ottawa PGS QA Data (correl FORW'!AN44</f>
        <v>0.17094017094017094</v>
      </c>
      <c r="S76" s="33">
        <f>'Ottawa PGS QA Data (correl FORW'!AQ44</f>
        <v>0.70126227208976155</v>
      </c>
      <c r="T76" s="33">
        <f>'Ottawa PGS QA Data (correl FORW'!AT44</f>
        <v>0.65146579804560267</v>
      </c>
      <c r="U76" s="33">
        <f>'Ottawa PGS QA Data (correl FORW'!AW44</f>
        <v>0.42735042735042739</v>
      </c>
      <c r="V76" s="33">
        <f>'Ottawa PGS QA Data (correl FORW'!AZ44</f>
        <v>0.2061855670103093</v>
      </c>
      <c r="AC76" s="49"/>
      <c r="AD76" s="510"/>
      <c r="AE76" s="267">
        <v>-5</v>
      </c>
      <c r="AF76" s="268" t="e">
        <f>CORREL($R$7:$R$20,W39:W52)</f>
        <v>#REF!</v>
      </c>
      <c r="AG76" s="268" t="e">
        <f>CORREL($R$21:$R$34,W39:W52)</f>
        <v>#REF!</v>
      </c>
      <c r="AH76" s="237">
        <v>-5</v>
      </c>
      <c r="AI76" s="238" t="e">
        <f>CORREL($AK$7:$AK$20,W39:W52)</f>
        <v>#REF!</v>
      </c>
      <c r="AJ76" s="238" t="e">
        <f>CORREL($AK$21:$AK$34,W39:W52)</f>
        <v>#REF!</v>
      </c>
      <c r="AK76" s="237">
        <v>-5</v>
      </c>
      <c r="AL76" s="238" t="e">
        <f>CORREL($BC$7:$BC$20,W39:W52)</f>
        <v>#REF!</v>
      </c>
      <c r="AM76" s="238" t="e">
        <f>CORREL($BC$21:$BC$34,W39:W52)</f>
        <v>#REF!</v>
      </c>
      <c r="AN76" s="237">
        <v>-5</v>
      </c>
      <c r="AO76" s="238">
        <f>CORREL($BT$39:$BT$52,W39:W52)</f>
        <v>-0.12418135348412887</v>
      </c>
      <c r="AP76" s="238">
        <f>CORREL($AP$53:$AP$66,W39:W52)</f>
        <v>0.38731060209353829</v>
      </c>
      <c r="BE76" s="33"/>
      <c r="BF76" s="33"/>
      <c r="BG76" s="33"/>
      <c r="BH76" s="25"/>
      <c r="BI76" s="33"/>
      <c r="BJ76" s="33"/>
      <c r="BK76" s="33"/>
      <c r="BL76" s="33"/>
    </row>
    <row r="77" spans="1:64" ht="18" x14ac:dyDescent="0.2">
      <c r="A77" s="26">
        <v>43901</v>
      </c>
      <c r="B77" s="106">
        <v>43901</v>
      </c>
      <c r="C77" s="241">
        <v>2</v>
      </c>
      <c r="D77">
        <v>56</v>
      </c>
      <c r="E77">
        <v>4.2553191489361701</v>
      </c>
      <c r="F77" s="505"/>
      <c r="G77" s="245">
        <v>43998</v>
      </c>
      <c r="H77" s="33">
        <f>'Ottawa PGS QA Data (correl FORW'!J45</f>
        <v>0.29585798816568049</v>
      </c>
      <c r="I77" s="33">
        <f>'Ottawa PGS QA Data (correl FORW'!M45</f>
        <v>0.78247261345852892</v>
      </c>
      <c r="J77" s="33">
        <f>'Ottawa PGS QA Data (correl FORW'!P45</f>
        <v>0.48780487804878048</v>
      </c>
      <c r="K77" s="33">
        <f>'Ottawa PGS QA Data (correl FORW'!S45</f>
        <v>0.28382213812677387</v>
      </c>
      <c r="L77" s="33">
        <f>'Ottawa PGS QA Data (correl FORW'!V45</f>
        <v>0.17094017094017094</v>
      </c>
      <c r="M77" s="33">
        <f>'Ottawa PGS QA Data (correl FORW'!Y45</f>
        <v>0.70126227208976155</v>
      </c>
      <c r="N77" s="33">
        <f>'Ottawa PGS QA Data (correl FORW'!AB45</f>
        <v>0.65146579804560267</v>
      </c>
      <c r="O77" s="33">
        <f>'Ottawa PGS QA Data (correl FORW'!AE45</f>
        <v>0.42735042735042739</v>
      </c>
      <c r="P77" s="33">
        <f>'Ottawa PGS QA Data (correl FORW'!AH45</f>
        <v>0.2061855670103093</v>
      </c>
      <c r="Q77" s="33">
        <f>'Ottawa PGS QA Data (correl FORW'!AK45</f>
        <v>0.30241935483870969</v>
      </c>
      <c r="R77" s="33">
        <f>'Ottawa PGS QA Data (correl FORW'!AN45</f>
        <v>0.26881720430107531</v>
      </c>
      <c r="S77" s="33">
        <f>'Ottawa PGS QA Data (correl FORW'!AQ45</f>
        <v>0.10905125408942204</v>
      </c>
      <c r="T77" s="33">
        <f>'Ottawa PGS QA Data (correl FORW'!AT45</f>
        <v>0.40733197556008144</v>
      </c>
      <c r="U77" s="33">
        <f>'Ottawa PGS QA Data (correl FORW'!AW45</f>
        <v>0.41493775933609961</v>
      </c>
      <c r="V77" s="33">
        <f>'Ottawa PGS QA Data (correl FORW'!AZ45</f>
        <v>0.59523809523809523</v>
      </c>
      <c r="AC77" s="49"/>
      <c r="AD77" s="510"/>
      <c r="AE77" s="267">
        <v>-6</v>
      </c>
      <c r="AF77" s="268" t="e">
        <f>CORREL($R$7:$R$20,Z39:Z52)</f>
        <v>#REF!</v>
      </c>
      <c r="AG77" s="268" t="e">
        <f>CORREL($R$21:$R$34,Z39:Z52)</f>
        <v>#REF!</v>
      </c>
      <c r="AH77" s="237">
        <v>-6</v>
      </c>
      <c r="AI77" s="238" t="e">
        <f>CORREL($AK$7:$AK$20,Z39:Z52)</f>
        <v>#REF!</v>
      </c>
      <c r="AJ77" s="238" t="e">
        <f>CORREL($AK$21:$AK$34,Z39:Z52)</f>
        <v>#REF!</v>
      </c>
      <c r="AK77" s="237">
        <v>-6</v>
      </c>
      <c r="AL77" s="238" t="e">
        <f>CORREL($BC$7:$BC$20,Z39:Z52)</f>
        <v>#REF!</v>
      </c>
      <c r="AM77" s="238" t="e">
        <f>CORREL($BC$21:$BC$34,Z39:Z52)</f>
        <v>#REF!</v>
      </c>
      <c r="AN77" s="237">
        <v>-6</v>
      </c>
      <c r="AO77" s="238">
        <f>CORREL($BT$39:$BT$52,Z39:Z52)</f>
        <v>-9.7167838793480413E-2</v>
      </c>
      <c r="AP77" s="238">
        <f>CORREL($AP$53:$AP$66,Z39:Z52)</f>
        <v>0.263679669283715</v>
      </c>
      <c r="BE77" s="33"/>
      <c r="BF77" s="33"/>
      <c r="BG77" s="33"/>
      <c r="BH77" s="25"/>
      <c r="BI77" s="33"/>
      <c r="BJ77" s="33"/>
      <c r="BK77" s="33"/>
      <c r="BL77" s="33"/>
    </row>
    <row r="78" spans="1:64" ht="18" x14ac:dyDescent="0.2">
      <c r="A78" s="26">
        <v>43902</v>
      </c>
      <c r="B78" s="106">
        <v>43902</v>
      </c>
      <c r="C78" s="241">
        <v>1</v>
      </c>
      <c r="D78">
        <v>70</v>
      </c>
      <c r="E78">
        <v>1.7241379310344827</v>
      </c>
      <c r="F78" s="505"/>
      <c r="G78" s="245">
        <v>43999</v>
      </c>
      <c r="H78" s="33">
        <f>'Ottawa PGS QA Data (correl FORW'!J46</f>
        <v>0.78247261345852892</v>
      </c>
      <c r="I78" s="33">
        <f>'Ottawa PGS QA Data (correl FORW'!M46</f>
        <v>0.48780487804878048</v>
      </c>
      <c r="J78" s="33">
        <f>'Ottawa PGS QA Data (correl FORW'!P46</f>
        <v>0.28382213812677387</v>
      </c>
      <c r="K78" s="33">
        <f>'Ottawa PGS QA Data (correl FORW'!S46</f>
        <v>0.17094017094017094</v>
      </c>
      <c r="L78" s="33">
        <f>'Ottawa PGS QA Data (correl FORW'!V46</f>
        <v>0.70126227208976155</v>
      </c>
      <c r="M78" s="33">
        <f>'Ottawa PGS QA Data (correl FORW'!Y46</f>
        <v>0.65146579804560267</v>
      </c>
      <c r="N78" s="33">
        <f>'Ottawa PGS QA Data (correl FORW'!AB46</f>
        <v>0.42735042735042739</v>
      </c>
      <c r="O78" s="33">
        <f>'Ottawa PGS QA Data (correl FORW'!AE46</f>
        <v>0.2061855670103093</v>
      </c>
      <c r="P78" s="33">
        <f>'Ottawa PGS QA Data (correl FORW'!AH46</f>
        <v>0.30241935483870969</v>
      </c>
      <c r="Q78" s="33">
        <f>'Ottawa PGS QA Data (correl FORW'!AK46</f>
        <v>0.26881720430107531</v>
      </c>
      <c r="R78" s="33">
        <f>'Ottawa PGS QA Data (correl FORW'!AN46</f>
        <v>0.10905125408942204</v>
      </c>
      <c r="S78" s="33">
        <f>'Ottawa PGS QA Data (correl FORW'!AQ46</f>
        <v>0.40733197556008144</v>
      </c>
      <c r="T78" s="33">
        <f>'Ottawa PGS QA Data (correl FORW'!AT46</f>
        <v>0.41493775933609961</v>
      </c>
      <c r="U78" s="33">
        <f>'Ottawa PGS QA Data (correl FORW'!AW46</f>
        <v>0.59523809523809523</v>
      </c>
      <c r="V78" s="33">
        <f>'Ottawa PGS QA Data (correl FORW'!AZ46</f>
        <v>0.35714285714285715</v>
      </c>
      <c r="AC78" s="49"/>
      <c r="AD78" s="510"/>
      <c r="AE78" s="267">
        <v>-7</v>
      </c>
      <c r="AF78" s="268" t="e">
        <f>CORREL($R$7:$R$20,AC39:AC52)</f>
        <v>#REF!</v>
      </c>
      <c r="AG78" s="268" t="e">
        <f>CORREL($R$21:$R$34,AC39:AC52)</f>
        <v>#REF!</v>
      </c>
      <c r="AH78" s="237">
        <v>-7</v>
      </c>
      <c r="AI78" s="238" t="e">
        <f>CORREL($AK$7:$AK$20,AC39:AC52)</f>
        <v>#REF!</v>
      </c>
      <c r="AJ78" s="238" t="e">
        <f>CORREL($AK$21:$AK$34,AC39:AC52)</f>
        <v>#REF!</v>
      </c>
      <c r="AK78" s="237">
        <v>-7</v>
      </c>
      <c r="AL78" s="238" t="e">
        <f>CORREL($BC$7:$BC$20,AC39:AC52)</f>
        <v>#REF!</v>
      </c>
      <c r="AM78" s="238" t="e">
        <f>CORREL($BC$21:$BC$34,AC39:AC52)</f>
        <v>#REF!</v>
      </c>
      <c r="AN78" s="237">
        <v>-7</v>
      </c>
      <c r="AO78" s="238">
        <f>CORREL($BT$39:$BT$52,AC39:AC52)</f>
        <v>-0.10383617460674027</v>
      </c>
      <c r="AP78" s="238">
        <f>CORREL($AP$53:$AP$66,AC39:AC52)</f>
        <v>-0.10095535489145104</v>
      </c>
      <c r="BE78" s="33"/>
      <c r="BF78" s="33"/>
      <c r="BG78" s="33"/>
      <c r="BH78" s="25"/>
      <c r="BI78" s="33"/>
      <c r="BJ78" s="33"/>
      <c r="BK78" s="33"/>
      <c r="BL78" s="33"/>
    </row>
    <row r="79" spans="1:64" ht="18" x14ac:dyDescent="0.2">
      <c r="A79" s="26">
        <v>43903</v>
      </c>
      <c r="B79" s="106">
        <v>43903</v>
      </c>
      <c r="C79" s="241">
        <v>4</v>
      </c>
      <c r="D79">
        <v>92</v>
      </c>
      <c r="E79">
        <v>4.5454545454545459</v>
      </c>
      <c r="F79" s="505"/>
      <c r="G79" s="245">
        <v>44001</v>
      </c>
      <c r="H79" s="33">
        <f>'Ottawa PGS QA Data (correl FORW'!J47</f>
        <v>0.28382213812677387</v>
      </c>
      <c r="I79" s="33">
        <f>'Ottawa PGS QA Data (correl FORW'!M47</f>
        <v>0.17094017094017094</v>
      </c>
      <c r="J79" s="33">
        <f>'Ottawa PGS QA Data (correl FORW'!P47</f>
        <v>0.70126227208976155</v>
      </c>
      <c r="K79" s="33">
        <f>'Ottawa PGS QA Data (correl FORW'!S47</f>
        <v>0.65146579804560267</v>
      </c>
      <c r="L79" s="33">
        <f>'Ottawa PGS QA Data (correl FORW'!V47</f>
        <v>0.42735042735042739</v>
      </c>
      <c r="M79" s="33">
        <f>'Ottawa PGS QA Data (correl FORW'!Y47</f>
        <v>0.2061855670103093</v>
      </c>
      <c r="N79" s="33">
        <f>'Ottawa PGS QA Data (correl FORW'!AB47</f>
        <v>0.30241935483870969</v>
      </c>
      <c r="O79" s="33">
        <f>'Ottawa PGS QA Data (correl FORW'!AE47</f>
        <v>0.26881720430107531</v>
      </c>
      <c r="P79" s="33">
        <f>'Ottawa PGS QA Data (correl FORW'!AH47</f>
        <v>0.10905125408942204</v>
      </c>
      <c r="Q79" s="33">
        <f>'Ottawa PGS QA Data (correl FORW'!AK47</f>
        <v>0.40733197556008144</v>
      </c>
      <c r="R79" s="33">
        <f>'Ottawa PGS QA Data (correl FORW'!AN47</f>
        <v>0.41493775933609961</v>
      </c>
      <c r="S79" s="33">
        <f>'Ottawa PGS QA Data (correl FORW'!AQ47</f>
        <v>0.59523809523809523</v>
      </c>
      <c r="T79" s="33">
        <f>'Ottawa PGS QA Data (correl FORW'!AT47</f>
        <v>0.35714285714285715</v>
      </c>
      <c r="U79" s="33">
        <f>'Ottawa PGS QA Data (correl FORW'!AW47</f>
        <v>0.18400000035762787</v>
      </c>
      <c r="V79" s="33">
        <f>'Ottawa PGS QA Data (correl FORW'!AZ47</f>
        <v>0.42300000786781311</v>
      </c>
      <c r="AC79" s="49"/>
      <c r="AD79" s="510"/>
      <c r="AE79" s="267">
        <v>-8</v>
      </c>
      <c r="AF79" s="268" t="e">
        <f>CORREL($R$7:$R$20,AF39:AF52)</f>
        <v>#REF!</v>
      </c>
      <c r="AG79" s="268" t="e">
        <f>CORREL($R$21:$R$34,AF39:AF52)</f>
        <v>#REF!</v>
      </c>
      <c r="AH79" s="237">
        <v>-8</v>
      </c>
      <c r="AI79" s="238" t="e">
        <f>CORREL($AK$7:$AK$20,AF39:AF52)</f>
        <v>#REF!</v>
      </c>
      <c r="AJ79" s="238" t="e">
        <f>CORREL($AK$21:$AK$34,AF39:AF52)</f>
        <v>#REF!</v>
      </c>
      <c r="AK79" s="237">
        <v>-8</v>
      </c>
      <c r="AL79" s="238" t="e">
        <f>CORREL($BC$7:$BC$20,AF39:AF52)</f>
        <v>#REF!</v>
      </c>
      <c r="AM79" s="238" t="e">
        <f>CORREL($BC$21:$BC$34,AF39:AF52)</f>
        <v>#REF!</v>
      </c>
      <c r="AN79" s="237">
        <v>-8</v>
      </c>
      <c r="AO79" s="238">
        <f>CORREL($BT$39:$BT$52,AF39:AF52)</f>
        <v>-4.4103888169376403E-2</v>
      </c>
      <c r="AP79" s="238">
        <f>CORREL($AP$53:$AP$66,AF39:AF52)</f>
        <v>0.34080936151009955</v>
      </c>
      <c r="BE79" s="33"/>
      <c r="BF79" s="33"/>
      <c r="BG79" s="33"/>
      <c r="BH79" s="25"/>
      <c r="BI79" s="33"/>
      <c r="BJ79" s="33"/>
      <c r="BK79" s="33"/>
      <c r="BL79" s="33"/>
    </row>
    <row r="80" spans="1:64" ht="18" x14ac:dyDescent="0.2">
      <c r="A80" s="26">
        <v>43904</v>
      </c>
      <c r="B80" s="106">
        <v>43904</v>
      </c>
      <c r="C80" s="241">
        <v>3</v>
      </c>
      <c r="D80">
        <v>110</v>
      </c>
      <c r="E80">
        <v>1.8404907975460123</v>
      </c>
      <c r="F80" s="505"/>
      <c r="G80" s="245">
        <v>44003</v>
      </c>
      <c r="H80" s="33">
        <f>'Ottawa PGS QA Data (correl FORW'!J48</f>
        <v>0.70126227208976155</v>
      </c>
      <c r="I80" s="33">
        <f>'Ottawa PGS QA Data (correl FORW'!M48</f>
        <v>0.65146579804560267</v>
      </c>
      <c r="J80" s="33">
        <f>'Ottawa PGS QA Data (correl FORW'!P48</f>
        <v>0.42735042735042739</v>
      </c>
      <c r="K80" s="33">
        <f>'Ottawa PGS QA Data (correl FORW'!S48</f>
        <v>0.2061855670103093</v>
      </c>
      <c r="L80" s="33">
        <f>'Ottawa PGS QA Data (correl FORW'!V48</f>
        <v>0.30241935483870969</v>
      </c>
      <c r="M80" s="33">
        <f>'Ottawa PGS QA Data (correl FORW'!Y48</f>
        <v>0.26881720430107531</v>
      </c>
      <c r="N80" s="33">
        <f>'Ottawa PGS QA Data (correl FORW'!AB48</f>
        <v>0.10905125408942204</v>
      </c>
      <c r="O80" s="33">
        <f>'Ottawa PGS QA Data (correl FORW'!AE48</f>
        <v>0.40733197556008144</v>
      </c>
      <c r="P80" s="33">
        <f>'Ottawa PGS QA Data (correl FORW'!AH48</f>
        <v>0.41493775933609961</v>
      </c>
      <c r="Q80" s="33">
        <f>'Ottawa PGS QA Data (correl FORW'!AK48</f>
        <v>0.59523809523809523</v>
      </c>
      <c r="R80" s="33">
        <f>'Ottawa PGS QA Data (correl FORW'!AN48</f>
        <v>0.35714285714285715</v>
      </c>
      <c r="S80" s="33">
        <f>'Ottawa PGS QA Data (correl FORW'!AQ48</f>
        <v>0.18400000035762787</v>
      </c>
      <c r="T80" s="33">
        <f>'Ottawa PGS QA Data (correl FORW'!AT48</f>
        <v>0.42300000786781311</v>
      </c>
      <c r="U80" s="33">
        <f>'Ottawa PGS QA Data (correl FORW'!AW48</f>
        <v>0.29100000858306885</v>
      </c>
      <c r="V80" s="33">
        <f>'Ottawa PGS QA Data (correl FORW'!AZ48</f>
        <v>0</v>
      </c>
      <c r="AC80" s="49"/>
      <c r="AD80" s="510"/>
      <c r="AE80" s="267">
        <v>-9</v>
      </c>
      <c r="AF80" s="268" t="e">
        <f>CORREL($R$7:$R$20,AI39:AI52)</f>
        <v>#REF!</v>
      </c>
      <c r="AG80" s="268" t="e">
        <f>CORREL($R$21:$R$34,AI39:AI52)</f>
        <v>#REF!</v>
      </c>
      <c r="AH80" s="237">
        <v>-9</v>
      </c>
      <c r="AI80" s="238" t="e">
        <f>CORREL($AK$7:$AK$20,AI39:AI52)</f>
        <v>#REF!</v>
      </c>
      <c r="AJ80" s="238" t="e">
        <f>CORREL($AK$21:$AK$34,AI39:AI52)</f>
        <v>#REF!</v>
      </c>
      <c r="AK80" s="237">
        <v>-9</v>
      </c>
      <c r="AL80" s="238" t="e">
        <f>CORREL($BC$7:$BC$20,AI39:AI52)</f>
        <v>#REF!</v>
      </c>
      <c r="AM80" s="238" t="e">
        <f>CORREL($BC$21:$BC$34,AI39:AI52)</f>
        <v>#REF!</v>
      </c>
      <c r="AN80" s="237">
        <v>-9</v>
      </c>
      <c r="AO80" s="238">
        <f>CORREL($BT$39:$BT$52,AI39:AI52)</f>
        <v>-6.2013283495384541E-2</v>
      </c>
      <c r="AP80" s="238">
        <f>CORREL($AP$53:$AP$66,AI39:AI52)</f>
        <v>-3.7494752557746383E-2</v>
      </c>
      <c r="BE80" s="33"/>
      <c r="BF80" s="33"/>
      <c r="BG80" s="33"/>
      <c r="BH80" s="25"/>
      <c r="BI80" s="33"/>
      <c r="BJ80" s="33"/>
      <c r="BK80" s="33"/>
      <c r="BL80" s="33"/>
    </row>
    <row r="81" spans="1:64" ht="18" x14ac:dyDescent="0.2">
      <c r="A81" s="26">
        <v>43905</v>
      </c>
      <c r="B81" s="106">
        <v>43905</v>
      </c>
      <c r="C81" s="241">
        <v>2</v>
      </c>
      <c r="D81">
        <v>135</v>
      </c>
      <c r="E81">
        <v>1.6</v>
      </c>
      <c r="F81" s="505"/>
      <c r="G81" s="245">
        <v>44005</v>
      </c>
      <c r="H81" s="33">
        <f>'Ottawa PGS QA Data (correl FORW'!J49</f>
        <v>0.42735042735042739</v>
      </c>
      <c r="I81" s="33">
        <f>'Ottawa PGS QA Data (correl FORW'!M49</f>
        <v>0.2061855670103093</v>
      </c>
      <c r="J81" s="33">
        <f>'Ottawa PGS QA Data (correl FORW'!P49</f>
        <v>0.30241935483870969</v>
      </c>
      <c r="K81" s="33">
        <f>'Ottawa PGS QA Data (correl FORW'!S49</f>
        <v>0.26881720430107531</v>
      </c>
      <c r="L81" s="33">
        <f>'Ottawa PGS QA Data (correl FORW'!V49</f>
        <v>0.10905125408942204</v>
      </c>
      <c r="M81" s="33">
        <f>'Ottawa PGS QA Data (correl FORW'!Y49</f>
        <v>0.40733197556008144</v>
      </c>
      <c r="N81" s="33">
        <f>'Ottawa PGS QA Data (correl FORW'!AB49</f>
        <v>0.41493775933609961</v>
      </c>
      <c r="O81" s="33">
        <f>'Ottawa PGS QA Data (correl FORW'!AE49</f>
        <v>0.59523809523809523</v>
      </c>
      <c r="P81" s="33">
        <f>'Ottawa PGS QA Data (correl FORW'!AH49</f>
        <v>0.35714285714285715</v>
      </c>
      <c r="Q81" s="33">
        <f>'Ottawa PGS QA Data (correl FORW'!AK49</f>
        <v>0.18400000035762787</v>
      </c>
      <c r="R81" s="33">
        <f>'Ottawa PGS QA Data (correl FORW'!AN49</f>
        <v>0.42300000786781311</v>
      </c>
      <c r="S81" s="33">
        <f>'Ottawa PGS QA Data (correl FORW'!AQ49</f>
        <v>0.29100000858306885</v>
      </c>
      <c r="T81" s="33">
        <f>'Ottawa PGS QA Data (correl FORW'!AT49</f>
        <v>0.50499999523162842</v>
      </c>
      <c r="U81" s="33">
        <f>'Ottawa PGS QA Data (correl FORW'!AW49</f>
        <v>0</v>
      </c>
      <c r="V81" s="33">
        <f>'Ottawa PGS QA Data (correl FORW'!AZ49</f>
        <v>0.57599997520446777</v>
      </c>
      <c r="AC81" s="49"/>
      <c r="AD81" s="510"/>
      <c r="AE81" s="267">
        <v>-10</v>
      </c>
      <c r="AF81" s="268" t="e">
        <f>CORREL($R$7:$R$20,AL39:AL52)</f>
        <v>#REF!</v>
      </c>
      <c r="AG81" s="268" t="e">
        <f>CORREL($R$21:$R$34,AL39:AL52)</f>
        <v>#REF!</v>
      </c>
      <c r="AH81" s="237">
        <v>-10</v>
      </c>
      <c r="AI81" s="238" t="e">
        <f>CORREL($AK$7:$AK$20,AL39:AL52)</f>
        <v>#REF!</v>
      </c>
      <c r="AJ81" s="238" t="e">
        <f>CORREL($AK$21:$AK$34,AL39:AL52)</f>
        <v>#REF!</v>
      </c>
      <c r="AK81" s="237">
        <v>-10</v>
      </c>
      <c r="AL81" s="238" t="e">
        <f>CORREL($BC$7:$BC$20,AL39:AL52)</f>
        <v>#REF!</v>
      </c>
      <c r="AM81" s="238" t="e">
        <f>CORREL($BC$21:$BC$34,AL39:AL52)</f>
        <v>#REF!</v>
      </c>
      <c r="AN81" s="237">
        <v>-10</v>
      </c>
      <c r="AO81" s="238">
        <f>CORREL($BT$39:$BT$52,AL39:AL52)</f>
        <v>-0.16316261737195475</v>
      </c>
      <c r="AP81" s="238">
        <f>CORREL($AP$53:$AP$66,AL39:AL52)</f>
        <v>0.15851204216647238</v>
      </c>
      <c r="BE81" s="33"/>
      <c r="BF81" s="33"/>
      <c r="BG81" s="33"/>
      <c r="BH81" s="25" t="e">
        <f>(#REF!+#REF!+#REF!+#REF!+#REF!+#REF!+#REF!)/(#REF!+#REF!+#REF!+#REF!+#REF!+#REF!+#REF!)*100</f>
        <v>#REF!</v>
      </c>
      <c r="BI81" s="33"/>
      <c r="BJ81" s="33"/>
      <c r="BK81" s="33"/>
      <c r="BL81" s="33"/>
    </row>
    <row r="82" spans="1:64" ht="18" x14ac:dyDescent="0.2">
      <c r="A82" s="26">
        <v>43906</v>
      </c>
      <c r="B82" s="106">
        <v>43906</v>
      </c>
      <c r="C82" s="241">
        <v>1</v>
      </c>
      <c r="D82">
        <v>147</v>
      </c>
      <c r="E82">
        <v>1.1494252873563218</v>
      </c>
      <c r="F82" s="505"/>
      <c r="G82" s="245">
        <v>44008</v>
      </c>
      <c r="H82" s="33">
        <f>'Ottawa PGS QA Data (correl FORW'!J50</f>
        <v>0.26881720430107531</v>
      </c>
      <c r="I82" s="33">
        <f>'Ottawa PGS QA Data (correl FORW'!M50</f>
        <v>0.10905125408942204</v>
      </c>
      <c r="J82" s="33">
        <f>'Ottawa PGS QA Data (correl FORW'!P50</f>
        <v>0.40733197556008144</v>
      </c>
      <c r="K82" s="33">
        <f>'Ottawa PGS QA Data (correl FORW'!S50</f>
        <v>0.41493775933609961</v>
      </c>
      <c r="L82" s="33">
        <f>'Ottawa PGS QA Data (correl FORW'!V50</f>
        <v>0.59523809523809523</v>
      </c>
      <c r="M82" s="33">
        <f>'Ottawa PGS QA Data (correl FORW'!Y50</f>
        <v>0.35714285714285715</v>
      </c>
      <c r="N82" s="33">
        <f>'Ottawa PGS QA Data (correl FORW'!AB50</f>
        <v>0.18400000035762787</v>
      </c>
      <c r="O82" s="33">
        <f>'Ottawa PGS QA Data (correl FORW'!AE50</f>
        <v>0.42300000786781311</v>
      </c>
      <c r="P82" s="33">
        <f>'Ottawa PGS QA Data (correl FORW'!AH50</f>
        <v>0.29100000858306885</v>
      </c>
      <c r="Q82" s="33">
        <f>'Ottawa PGS QA Data (correl FORW'!AK50</f>
        <v>0.50499999523162842</v>
      </c>
      <c r="R82" s="33">
        <f>'Ottawa PGS QA Data (correl FORW'!AN50</f>
        <v>0</v>
      </c>
      <c r="S82" s="33">
        <f>'Ottawa PGS QA Data (correl FORW'!AQ50</f>
        <v>0.57599997520446777</v>
      </c>
      <c r="T82" s="33">
        <f>'Ottawa PGS QA Data (correl FORW'!AT50</f>
        <v>0.11599999666213989</v>
      </c>
      <c r="U82" s="33">
        <f>'Ottawa PGS QA Data (correl FORW'!AW50</f>
        <v>0.11599999666213989</v>
      </c>
      <c r="V82" s="33">
        <f>'Ottawa PGS QA Data (correl FORW'!AZ50</f>
        <v>0.37099999189376831</v>
      </c>
      <c r="AC82" s="49"/>
      <c r="AD82" s="510"/>
      <c r="AE82" s="267">
        <v>-11</v>
      </c>
      <c r="AF82" s="268" t="e">
        <f>CORREL($R$7:$R$20,AO39:AO52)</f>
        <v>#REF!</v>
      </c>
      <c r="AG82" s="268" t="e">
        <f>CORREL($R$21:$R$34,AO39:AO52)</f>
        <v>#REF!</v>
      </c>
      <c r="AH82" s="237">
        <v>-11</v>
      </c>
      <c r="AI82" s="238" t="e">
        <f>CORREL($AK$7:$AK$20,AO39:AO52)</f>
        <v>#REF!</v>
      </c>
      <c r="AJ82" s="238" t="e">
        <f>CORREL($AK$21:$AK$34,AO39:AO52)</f>
        <v>#REF!</v>
      </c>
      <c r="AK82" s="237">
        <v>-11</v>
      </c>
      <c r="AL82" s="238" t="e">
        <f>CORREL($BC$7:$BC$20,AO39:AO52)</f>
        <v>#REF!</v>
      </c>
      <c r="AM82" s="238" t="e">
        <f>CORREL($BC$21:$BC$34,AO39:AO52)</f>
        <v>#REF!</v>
      </c>
      <c r="AN82" s="237">
        <v>-11</v>
      </c>
      <c r="AO82" s="238">
        <f>CORREL($BT$39:$BT$52,AO39:AO52)</f>
        <v>-0.13696054680409067</v>
      </c>
      <c r="AP82" s="238">
        <f>CORREL($AP$53:$AP$66,AO39:AO52)</f>
        <v>0.21439756096099771</v>
      </c>
      <c r="BE82" s="33"/>
      <c r="BF82" s="33"/>
      <c r="BG82" s="33"/>
      <c r="BH82" s="25" t="e">
        <f>(#REF!+#REF!+#REF!+#REF!+#REF!+#REF!+#REF!)/(#REF!+#REF!+#REF!+#REF!+#REF!+#REF!+#REF!)*100</f>
        <v>#REF!</v>
      </c>
      <c r="BI82" s="33"/>
      <c r="BJ82" s="33"/>
      <c r="BK82" s="33"/>
      <c r="BL82" s="33"/>
    </row>
    <row r="83" spans="1:64" ht="18" x14ac:dyDescent="0.2">
      <c r="A83" s="26">
        <v>43907</v>
      </c>
      <c r="B83" s="106">
        <v>43907</v>
      </c>
      <c r="C83" s="241">
        <v>1</v>
      </c>
      <c r="D83">
        <v>169</v>
      </c>
      <c r="E83">
        <v>0.66666666666666674</v>
      </c>
      <c r="F83" s="505"/>
      <c r="G83" s="245">
        <v>44009</v>
      </c>
      <c r="H83" s="33">
        <f>'Ottawa PGS QA Data (correl FORW'!J51</f>
        <v>0.10905125408942204</v>
      </c>
      <c r="I83" s="33">
        <f>'Ottawa PGS QA Data (correl FORW'!M51</f>
        <v>0.40733197556008144</v>
      </c>
      <c r="J83" s="33">
        <f>'Ottawa PGS QA Data (correl FORW'!P51</f>
        <v>0.41493775933609961</v>
      </c>
      <c r="K83" s="33">
        <f>'Ottawa PGS QA Data (correl FORW'!S51</f>
        <v>0.59523809523809523</v>
      </c>
      <c r="L83" s="33">
        <f>'Ottawa PGS QA Data (correl FORW'!V51</f>
        <v>0.35714285714285715</v>
      </c>
      <c r="M83" s="33">
        <f>'Ottawa PGS QA Data (correl FORW'!Y51</f>
        <v>0.18400000035762787</v>
      </c>
      <c r="N83" s="33">
        <f>'Ottawa PGS QA Data (correl FORW'!AB51</f>
        <v>0.42300000786781311</v>
      </c>
      <c r="O83" s="33">
        <f>'Ottawa PGS QA Data (correl FORW'!AE51</f>
        <v>0.29100000858306885</v>
      </c>
      <c r="P83" s="33">
        <f>'Ottawa PGS QA Data (correl FORW'!AH51</f>
        <v>0.50499999523162842</v>
      </c>
      <c r="Q83" s="33">
        <f>'Ottawa PGS QA Data (correl FORW'!AK51</f>
        <v>0</v>
      </c>
      <c r="R83" s="33">
        <f>'Ottawa PGS QA Data (correl FORW'!AN51</f>
        <v>0.57599997520446777</v>
      </c>
      <c r="S83" s="33">
        <f>'Ottawa PGS QA Data (correl FORW'!AQ51</f>
        <v>0.11599999666213989</v>
      </c>
      <c r="T83" s="33">
        <f>'Ottawa PGS QA Data (correl FORW'!AT51</f>
        <v>0.37099999189376831</v>
      </c>
      <c r="U83" s="33">
        <f>'Ottawa PGS QA Data (correl FORW'!AW51</f>
        <v>0.46900001168251038</v>
      </c>
      <c r="V83" s="33">
        <f>'Ottawa PGS QA Data (correl FORW'!AZ51</f>
        <v>0.22100000083446503</v>
      </c>
      <c r="AC83" s="49"/>
      <c r="AD83" s="510"/>
      <c r="AE83" s="267">
        <v>-12</v>
      </c>
      <c r="AF83" s="268" t="e">
        <f>CORREL($R$7:$R$20,AR39:AR52)</f>
        <v>#REF!</v>
      </c>
      <c r="AG83" s="268" t="e">
        <f>CORREL($R$21:$R$34,AR39:AR52)</f>
        <v>#REF!</v>
      </c>
      <c r="AH83" s="237">
        <v>-12</v>
      </c>
      <c r="AI83" s="238" t="e">
        <f>CORREL($AK$7:$AK$20,AR39:AR52)</f>
        <v>#REF!</v>
      </c>
      <c r="AJ83" s="238" t="e">
        <f>CORREL($AK$21:$AK$34,AR39:AR52)</f>
        <v>#REF!</v>
      </c>
      <c r="AK83" s="237">
        <v>-12</v>
      </c>
      <c r="AL83" s="238" t="e">
        <f>CORREL($BC$7:$BC$20,AR39:AR52)</f>
        <v>#REF!</v>
      </c>
      <c r="AM83" s="238" t="e">
        <f>CORREL($BC$21:$BC$34,AR39:AR52)</f>
        <v>#REF!</v>
      </c>
      <c r="AN83" s="237">
        <v>-12</v>
      </c>
      <c r="AO83" s="238">
        <f>CORREL($BT$39:$BT$52,AR39:AR52)</f>
        <v>-0.25611379471039641</v>
      </c>
      <c r="AP83" s="238">
        <f>CORREL($AP$53:$AP$66,AR39:AR52)</f>
        <v>6.4038793259553389E-2</v>
      </c>
      <c r="BE83" s="33"/>
      <c r="BF83" s="33"/>
      <c r="BG83" s="33"/>
      <c r="BH83" s="25" t="e">
        <f>(#REF!+#REF!+#REF!+#REF!+#REF!+#REF!+#REF!)/(#REF!+#REF!+#REF!+#REF!+#REF!+#REF!+#REF!)*100</f>
        <v>#REF!</v>
      </c>
      <c r="BI83" s="33"/>
      <c r="BJ83" s="33"/>
      <c r="BK83" s="33"/>
      <c r="BL83" s="33"/>
    </row>
    <row r="84" spans="1:64" ht="18" x14ac:dyDescent="0.2">
      <c r="A84" s="26">
        <v>43908</v>
      </c>
      <c r="B84" s="106">
        <v>43908</v>
      </c>
      <c r="C84" s="241">
        <v>6</v>
      </c>
      <c r="D84">
        <v>184</v>
      </c>
      <c r="E84">
        <v>2.1052631578947367</v>
      </c>
      <c r="F84" s="505"/>
      <c r="G84" s="246">
        <v>44012</v>
      </c>
      <c r="H84" s="33">
        <f>'Ottawa PGS QA Data (correl FORW'!J52</f>
        <v>0.59523809523809523</v>
      </c>
      <c r="I84" s="33">
        <f>'Ottawa PGS QA Data (correl FORW'!M52</f>
        <v>0.35714285714285715</v>
      </c>
      <c r="J84" s="33">
        <f>'Ottawa PGS QA Data (correl FORW'!P52</f>
        <v>0.18400000035762787</v>
      </c>
      <c r="K84" s="33">
        <f>'Ottawa PGS QA Data (correl FORW'!S52</f>
        <v>0.42300000786781311</v>
      </c>
      <c r="L84" s="33">
        <f>'Ottawa PGS QA Data (correl FORW'!V52</f>
        <v>0.29100000858306885</v>
      </c>
      <c r="M84" s="33">
        <f>'Ottawa PGS QA Data (correl FORW'!Y52</f>
        <v>0.50499999523162842</v>
      </c>
      <c r="N84" s="33">
        <f>'Ottawa PGS QA Data (correl FORW'!AB52</f>
        <v>0</v>
      </c>
      <c r="O84" s="33">
        <f>'Ottawa PGS QA Data (correl FORW'!AE52</f>
        <v>0.57599997520446777</v>
      </c>
      <c r="P84" s="33">
        <f>'Ottawa PGS QA Data (correl FORW'!AH52</f>
        <v>0.11599999666213989</v>
      </c>
      <c r="Q84" s="33">
        <f>'Ottawa PGS QA Data (correl FORW'!AK52</f>
        <v>0.37099999189376831</v>
      </c>
      <c r="R84" s="33">
        <f>'Ottawa PGS QA Data (correl FORW'!AN52</f>
        <v>0.46900001168251038</v>
      </c>
      <c r="S84" s="33">
        <f>'Ottawa PGS QA Data (correl FORW'!AQ52</f>
        <v>0.22100000083446503</v>
      </c>
      <c r="T84" s="33">
        <f>'Ottawa PGS QA Data (correl FORW'!AT52</f>
        <v>1.6890000104904175</v>
      </c>
      <c r="U84" s="33">
        <f>'Ottawa PGS QA Data (correl FORW'!AW52</f>
        <v>0.4440000057220459</v>
      </c>
      <c r="V84" s="33">
        <f>'Ottawa PGS QA Data (correl FORW'!AZ52</f>
        <v>0.66299998760223389</v>
      </c>
      <c r="AC84" s="49"/>
      <c r="AD84" s="510"/>
      <c r="AE84" s="267">
        <v>-13</v>
      </c>
      <c r="AF84" s="268" t="e">
        <f>CORREL($R$7:$R$20,AU39:AU52)</f>
        <v>#REF!</v>
      </c>
      <c r="AG84" s="268" t="e">
        <f>CORREL($R$21:$R$34,AU39:AU52)</f>
        <v>#REF!</v>
      </c>
      <c r="AH84" s="237">
        <v>-13</v>
      </c>
      <c r="AI84" s="238" t="e">
        <f>CORREL($AK$7:$AK$20,AU39:AU52)</f>
        <v>#REF!</v>
      </c>
      <c r="AJ84" s="238" t="e">
        <f>CORREL($AK$21:$AK$34,AU39:AU52)</f>
        <v>#REF!</v>
      </c>
      <c r="AK84" s="237">
        <v>-13</v>
      </c>
      <c r="AL84" s="238" t="e">
        <f>CORREL($BC$7:$BC$20,AU39:AU52)</f>
        <v>#REF!</v>
      </c>
      <c r="AM84" s="238" t="e">
        <f>CORREL($BC$21:$BC$34,AU39:AU52)</f>
        <v>#REF!</v>
      </c>
      <c r="AN84" s="237">
        <v>-13</v>
      </c>
      <c r="AO84" s="238">
        <f>CORREL($BT$39:$BT$52,AU39:AU52)</f>
        <v>-6.3876358070234548E-2</v>
      </c>
      <c r="AP84" s="238">
        <f>CORREL($AP$53:$AP$66,AU39:AU52)</f>
        <v>0.21868285782820396</v>
      </c>
      <c r="BE84" s="33"/>
      <c r="BF84" s="33"/>
      <c r="BG84" s="33"/>
      <c r="BH84" s="25" t="e">
        <f>(#REF!+#REF!+#REF!+#REF!+#REF!+#REF!+#REF!)/(#REF!+#REF!+#REF!+#REF!+#REF!+#REF!+#REF!)*100</f>
        <v>#REF!</v>
      </c>
      <c r="BI84" s="33"/>
      <c r="BJ84" s="33"/>
      <c r="BK84" s="33"/>
      <c r="BL84" s="33"/>
    </row>
    <row r="85" spans="1:64" ht="16" x14ac:dyDescent="0.2">
      <c r="A85" s="26">
        <v>43909</v>
      </c>
      <c r="B85" s="106">
        <v>43909</v>
      </c>
      <c r="C85" s="241">
        <v>4</v>
      </c>
      <c r="D85">
        <v>203</v>
      </c>
      <c r="E85">
        <v>1.9230769230769231</v>
      </c>
      <c r="U85" s="33"/>
      <c r="V85" s="33"/>
      <c r="AC85" s="49"/>
      <c r="AD85" s="510"/>
      <c r="AE85" s="267">
        <v>-14</v>
      </c>
      <c r="AF85" s="268" t="e">
        <f>CORREL($R$7:$R$20,AX39:AX52)</f>
        <v>#REF!</v>
      </c>
      <c r="AG85" s="268" t="e">
        <f>CORREL($R$21:$R$34,AX39:AX52)</f>
        <v>#REF!</v>
      </c>
      <c r="AH85" s="237">
        <v>-14</v>
      </c>
      <c r="AI85" s="238" t="e">
        <f>CORREL($AK$7:$AK$20,AX39:AX52)</f>
        <v>#REF!</v>
      </c>
      <c r="AJ85" s="238" t="e">
        <f>CORREL($AK$21:$AK$34,AX39:AX52)</f>
        <v>#REF!</v>
      </c>
      <c r="AK85" s="237">
        <v>-14</v>
      </c>
      <c r="AL85" s="238" t="e">
        <f>CORREL($BC$7:$BC$20,AX39:AX52)</f>
        <v>#REF!</v>
      </c>
      <c r="AM85" s="238" t="e">
        <f>CORREL($BC$21:$BC$34,AX39:AX52)</f>
        <v>#REF!</v>
      </c>
      <c r="AN85" s="237">
        <v>-14</v>
      </c>
      <c r="AO85" s="238">
        <f>CORREL($BT$39:$BT$52,AX39:AX52)</f>
        <v>-0.17192935895532477</v>
      </c>
      <c r="AP85" s="238">
        <f>CORREL($AP$53:$AP$66,AX39:AX52)</f>
        <v>-0.1712960777746014</v>
      </c>
      <c r="BE85" s="33"/>
      <c r="BF85" s="33"/>
      <c r="BG85" s="33"/>
      <c r="BH85" s="25" t="e">
        <f>(#REF!+#REF!+#REF!+#REF!+#REF!+#REF!+#REF!)/(#REF!+#REF!+#REF!+#REF!+#REF!+#REF!+#REF!)*100</f>
        <v>#REF!</v>
      </c>
      <c r="BI85" s="33"/>
      <c r="BJ85" s="33"/>
      <c r="BK85" s="33"/>
      <c r="BL85" s="33"/>
    </row>
    <row r="86" spans="1:64" x14ac:dyDescent="0.2">
      <c r="A86" s="26">
        <v>43910</v>
      </c>
      <c r="B86" s="106">
        <v>43910</v>
      </c>
      <c r="C86" s="241">
        <v>3</v>
      </c>
      <c r="D86">
        <v>220</v>
      </c>
      <c r="E86">
        <v>1.1627906976744187</v>
      </c>
      <c r="U86" s="33"/>
      <c r="V86" s="33"/>
      <c r="AC86" s="49"/>
      <c r="AD86" s="49"/>
      <c r="AE86" s="270"/>
      <c r="AF86" s="271"/>
      <c r="AG86" s="271"/>
      <c r="BE86" s="33"/>
      <c r="BF86" s="33"/>
      <c r="BG86" s="33"/>
      <c r="BH86" s="25" t="e">
        <f>(#REF!+#REF!+#REF!+#REF!+#REF!+#REF!+#REF!)/(#REF!+#REF!+#REF!+#REF!+#REF!+#REF!+#REF!)*100</f>
        <v>#REF!</v>
      </c>
      <c r="BI86" s="33"/>
      <c r="BJ86" s="33"/>
      <c r="BK86" s="33"/>
      <c r="BL86" s="33"/>
    </row>
    <row r="87" spans="1:64" ht="16" x14ac:dyDescent="0.2">
      <c r="A87" s="26">
        <v>43911</v>
      </c>
      <c r="B87" s="106">
        <v>43911</v>
      </c>
      <c r="C87" s="241">
        <v>7</v>
      </c>
      <c r="D87">
        <v>237</v>
      </c>
      <c r="E87">
        <v>1.837270341207349</v>
      </c>
      <c r="U87" s="33"/>
      <c r="V87" s="33"/>
      <c r="AC87" s="49"/>
      <c r="AD87" s="510" t="s">
        <v>94</v>
      </c>
      <c r="AE87" s="512" t="s">
        <v>103</v>
      </c>
      <c r="AF87" s="512"/>
      <c r="AG87" s="512"/>
      <c r="AH87" s="508" t="s">
        <v>106</v>
      </c>
      <c r="AI87" s="508"/>
      <c r="AJ87" s="508"/>
      <c r="AK87" s="508" t="s">
        <v>107</v>
      </c>
      <c r="AL87" s="508"/>
      <c r="AM87" s="508"/>
      <c r="AN87" s="508" t="s">
        <v>108</v>
      </c>
      <c r="AO87" s="508"/>
      <c r="AP87" s="508"/>
      <c r="BE87" s="33"/>
      <c r="BF87" s="33"/>
      <c r="BG87" s="33"/>
      <c r="BH87" s="25" t="e">
        <f>(#REF!+#REF!+#REF!+#REF!+#REF!+#REF!+#REF!)/(#REF!+#REF!+#REF!+#REF!+#REF!+#REF!+#REF!)*100</f>
        <v>#REF!</v>
      </c>
      <c r="BI87" s="33"/>
      <c r="BJ87" s="33"/>
      <c r="BK87" s="33"/>
      <c r="BL87" s="33"/>
    </row>
    <row r="88" spans="1:64" ht="16" x14ac:dyDescent="0.2">
      <c r="A88" s="26">
        <v>43912</v>
      </c>
      <c r="B88" s="106">
        <v>43912</v>
      </c>
      <c r="C88" s="241">
        <v>4</v>
      </c>
      <c r="D88">
        <v>254</v>
      </c>
      <c r="E88">
        <v>1.4285714285714286</v>
      </c>
      <c r="U88" s="33"/>
      <c r="V88" s="33"/>
      <c r="AC88" s="49"/>
      <c r="AD88" s="510"/>
      <c r="AE88" s="267" t="s">
        <v>104</v>
      </c>
      <c r="AF88" s="267" t="s">
        <v>105</v>
      </c>
      <c r="AG88" s="249" t="s">
        <v>8</v>
      </c>
      <c r="AH88" s="237" t="s">
        <v>104</v>
      </c>
      <c r="AI88" s="237" t="s">
        <v>105</v>
      </c>
      <c r="AJ88" s="237" t="s">
        <v>8</v>
      </c>
      <c r="AK88" s="237" t="s">
        <v>104</v>
      </c>
      <c r="AL88" s="237" t="s">
        <v>105</v>
      </c>
      <c r="AM88" s="237" t="s">
        <v>8</v>
      </c>
      <c r="AN88" s="237" t="s">
        <v>104</v>
      </c>
      <c r="AO88" s="237" t="s">
        <v>105</v>
      </c>
      <c r="AP88" s="237" t="s">
        <v>8</v>
      </c>
      <c r="BE88" s="33"/>
      <c r="BF88" s="33"/>
      <c r="BG88" s="33"/>
      <c r="BH88" s="25" t="e">
        <f>(#REF!+#REF!+#REF!+#REF!+#REF!+#REF!+#REF!)/(#REF!+#REF!+#REF!+#REF!+#REF!+#REF!+#REF!)*100</f>
        <v>#REF!</v>
      </c>
      <c r="BI88" s="33"/>
      <c r="BJ88" s="33"/>
      <c r="BK88" s="33"/>
      <c r="BL88" s="33"/>
    </row>
    <row r="89" spans="1:64" ht="16" x14ac:dyDescent="0.2">
      <c r="A89" s="26">
        <v>43913</v>
      </c>
      <c r="B89" s="106">
        <v>43913</v>
      </c>
      <c r="C89" s="241">
        <v>10</v>
      </c>
      <c r="D89">
        <v>266</v>
      </c>
      <c r="E89">
        <v>4.5662100456620998</v>
      </c>
      <c r="U89" s="33"/>
      <c r="V89" s="33"/>
      <c r="AC89" s="49"/>
      <c r="AD89" s="510"/>
      <c r="AE89" s="267">
        <v>0</v>
      </c>
      <c r="AF89" s="268" t="e">
        <f>CORREL($R$7:$R$20,I39:I52)</f>
        <v>#REF!</v>
      </c>
      <c r="AG89" s="268" t="e">
        <f>CORREL($R$21:$R$34,H55:H68)</f>
        <v>#REF!</v>
      </c>
      <c r="AH89" s="237">
        <v>0</v>
      </c>
      <c r="AI89" s="238" t="e">
        <f>CORREL($AK$7:$AK$20,H55:H68)</f>
        <v>#REF!</v>
      </c>
      <c r="AJ89" s="238" t="e">
        <f>CORREL($AK$21:$AK$34,H55:H68)</f>
        <v>#REF!</v>
      </c>
      <c r="AK89" s="237">
        <v>0</v>
      </c>
      <c r="AL89" s="238" t="e">
        <f>CORREL($BC$7:$BC$20,H55:H68)</f>
        <v>#REF!</v>
      </c>
      <c r="AM89" s="238" t="e">
        <f>CORREL($BC$21:$BC$34,H55:H68)</f>
        <v>#REF!</v>
      </c>
      <c r="AN89" s="237">
        <v>0</v>
      </c>
      <c r="AO89" s="33">
        <f>CORREL($BT$39:$BT$52,H55:H68)</f>
        <v>-0.12070869753422687</v>
      </c>
      <c r="AP89" s="238">
        <f>CORREL($AP$53:$AP$66,H55:H68)</f>
        <v>0.30344367202283695</v>
      </c>
      <c r="BE89" s="33"/>
      <c r="BF89" s="33"/>
      <c r="BG89" s="33"/>
      <c r="BH89" s="25" t="e">
        <f>(#REF!+#REF!+#REF!+#REF!+#REF!+#REF!+#REF!)/(#REF!+#REF!+#REF!+#REF!+#REF!+#REF!+#REF!)*100</f>
        <v>#REF!</v>
      </c>
      <c r="BI89" s="33"/>
      <c r="BJ89" s="33"/>
      <c r="BK89" s="33"/>
      <c r="BL89" s="33"/>
    </row>
    <row r="90" spans="1:64" ht="16" x14ac:dyDescent="0.2">
      <c r="A90" s="26">
        <v>43914</v>
      </c>
      <c r="B90" s="106">
        <v>43914</v>
      </c>
      <c r="C90" s="241">
        <v>11</v>
      </c>
      <c r="D90">
        <v>275</v>
      </c>
      <c r="E90">
        <v>2.3305084745762712</v>
      </c>
      <c r="U90" s="33"/>
      <c r="V90" s="33"/>
      <c r="AC90" s="49"/>
      <c r="AD90" s="510"/>
      <c r="AE90" s="269">
        <v>-1</v>
      </c>
      <c r="AF90" s="268" t="e">
        <f>CORREL($R$7:$R$20,L39:L52)</f>
        <v>#REF!</v>
      </c>
      <c r="AG90" s="268" t="e">
        <f>CORREL($R$21:$R$34,I55:I68)</f>
        <v>#REF!</v>
      </c>
      <c r="AH90" s="239">
        <v>-1</v>
      </c>
      <c r="AI90" s="238" t="e">
        <f>CORREL($AK$7:$AK$20,I55:I68)</f>
        <v>#REF!</v>
      </c>
      <c r="AJ90" s="238" t="e">
        <f>CORREL($AK$21:$AK$34,I55:I68)</f>
        <v>#REF!</v>
      </c>
      <c r="AK90" s="239">
        <v>-1</v>
      </c>
      <c r="AL90" s="238" t="e">
        <f>CORREL($BC$7:$BC$20,I55:I68)</f>
        <v>#REF!</v>
      </c>
      <c r="AM90" s="238" t="e">
        <f>CORREL($BC$21:$BC$34,I55:I68)</f>
        <v>#REF!</v>
      </c>
      <c r="AN90" s="239">
        <v>-1</v>
      </c>
      <c r="AO90" s="33">
        <f>CORREL($BT$39:$BT$52,I55:I68)</f>
        <v>-0.1243595304258746</v>
      </c>
      <c r="AP90" s="238">
        <f>CORREL($AP$53:$AP$66,I55:I68)</f>
        <v>0.30355113683989465</v>
      </c>
      <c r="BE90" s="33"/>
      <c r="BF90" s="33"/>
      <c r="BG90" s="33"/>
      <c r="BH90" s="25" t="e">
        <f>(#REF!+#REF!+#REF!+#REF!+#REF!+#REF!+#REF!)/(#REF!+#REF!+#REF!+#REF!+#REF!+#REF!+#REF!)*100</f>
        <v>#REF!</v>
      </c>
      <c r="BI90" s="33"/>
      <c r="BJ90" s="33"/>
      <c r="BK90" s="33"/>
      <c r="BL90" s="33"/>
    </row>
    <row r="91" spans="1:64" ht="16" x14ac:dyDescent="0.2">
      <c r="A91" s="26">
        <v>43915</v>
      </c>
      <c r="B91" s="106">
        <v>43915</v>
      </c>
      <c r="C91" s="241">
        <v>16</v>
      </c>
      <c r="D91">
        <v>289</v>
      </c>
      <c r="E91">
        <v>6.2256809338521402</v>
      </c>
      <c r="U91" s="33"/>
      <c r="V91" s="33"/>
      <c r="AC91" s="49"/>
      <c r="AD91" s="510"/>
      <c r="AE91" s="267">
        <v>-2</v>
      </c>
      <c r="AF91" s="268" t="e">
        <f>CORREL($R$7:$R$20,O39:O52)</f>
        <v>#REF!</v>
      </c>
      <c r="AG91" s="268" t="e">
        <f>CORREL($R$21:$R$34,J55:J68)</f>
        <v>#REF!</v>
      </c>
      <c r="AH91" s="237">
        <v>-2</v>
      </c>
      <c r="AI91" s="238" t="e">
        <f>CORREL($AK$7:$AK$20,J55:J68)</f>
        <v>#REF!</v>
      </c>
      <c r="AJ91" s="238" t="e">
        <f>CORREL($AK$21:$AK$34,J55:J68)</f>
        <v>#REF!</v>
      </c>
      <c r="AK91" s="237">
        <v>-2</v>
      </c>
      <c r="AL91" s="238" t="e">
        <f>CORREL($BC$7:$BC$20,J55:J68)</f>
        <v>#REF!</v>
      </c>
      <c r="AM91" s="238" t="e">
        <f>CORREL($BC$21:$BC$34,J55:J68)</f>
        <v>#REF!</v>
      </c>
      <c r="AN91" s="237">
        <v>-2</v>
      </c>
      <c r="AO91" s="33">
        <f>CORREL($BT$39:$BT$52,J55:J68)</f>
        <v>-0.12748654855292757</v>
      </c>
      <c r="AP91" s="238">
        <f>CORREL($AP$53:$AP$66,J55:J68)</f>
        <v>0.29848577987771219</v>
      </c>
      <c r="BE91" s="33"/>
      <c r="BF91" s="33"/>
      <c r="BG91" s="33"/>
      <c r="BH91" s="25" t="e">
        <f>(#REF!+#REF!+#REF!+#REF!+#REF!+#REF!+#REF!)/(#REF!+#REF!+#REF!+#REF!+#REF!+#REF!+#REF!)*100</f>
        <v>#REF!</v>
      </c>
      <c r="BI91" s="33"/>
      <c r="BJ91" s="33"/>
      <c r="BK91" s="33"/>
      <c r="BL91" s="33"/>
    </row>
    <row r="92" spans="1:64" ht="16" x14ac:dyDescent="0.2">
      <c r="A92" s="26">
        <v>43916</v>
      </c>
      <c r="B92" s="106">
        <v>43916</v>
      </c>
      <c r="C92" s="241">
        <v>10</v>
      </c>
      <c r="D92">
        <v>289</v>
      </c>
      <c r="E92">
        <v>3.1545741324921135</v>
      </c>
      <c r="U92" s="33"/>
      <c r="V92" s="33"/>
      <c r="AC92" s="49"/>
      <c r="AD92" s="510"/>
      <c r="AE92" s="267">
        <v>-3</v>
      </c>
      <c r="AF92" s="268" t="e">
        <f>CORREL($R$7:$R$20,R39:R52)</f>
        <v>#REF!</v>
      </c>
      <c r="AG92" s="268" t="e">
        <f>CORREL($R$21:$R$34,K55:K68)</f>
        <v>#REF!</v>
      </c>
      <c r="AH92" s="237">
        <v>-3</v>
      </c>
      <c r="AI92" s="238" t="e">
        <f>CORREL($AK$7:$AK$20,K55:K68)</f>
        <v>#REF!</v>
      </c>
      <c r="AJ92" s="238" t="e">
        <f>CORREL($AK$21:$AK$34,K55:K68)</f>
        <v>#REF!</v>
      </c>
      <c r="AK92" s="237">
        <v>-3</v>
      </c>
      <c r="AL92" s="238" t="e">
        <f>CORREL($BC$7:$BC$20,K55:K68)</f>
        <v>#REF!</v>
      </c>
      <c r="AM92" s="238" t="e">
        <f>CORREL($BC$21:$BC$34,K55:K68)</f>
        <v>#REF!</v>
      </c>
      <c r="AN92" s="237">
        <v>-3</v>
      </c>
      <c r="AO92" s="33">
        <f>CORREL($BT$39:$BT$52,K55:K68)</f>
        <v>-0.12972631759449613</v>
      </c>
      <c r="AP92" s="238">
        <f>CORREL($AP$53:$AP$66,K55:K68)</f>
        <v>0.28291929763522938</v>
      </c>
      <c r="BE92" s="33"/>
      <c r="BF92" s="33"/>
      <c r="BG92" s="33"/>
      <c r="BH92" s="25" t="e">
        <f>(#REF!+#REF!+#REF!+#REF!+#REF!+#REF!+#REF!)/(#REF!+#REF!+#REF!+#REF!+#REF!+#REF!+#REF!)*100</f>
        <v>#REF!</v>
      </c>
      <c r="BI92" s="33"/>
      <c r="BJ92" s="33"/>
      <c r="BK92" s="33"/>
      <c r="BL92" s="33"/>
    </row>
    <row r="93" spans="1:64" ht="16" x14ac:dyDescent="0.2">
      <c r="A93" s="26">
        <v>43917</v>
      </c>
      <c r="B93" s="106">
        <v>43917</v>
      </c>
      <c r="C93" s="241">
        <v>29</v>
      </c>
      <c r="D93">
        <v>284</v>
      </c>
      <c r="E93">
        <v>3.5279805352798053</v>
      </c>
      <c r="U93" s="33"/>
      <c r="V93" s="33"/>
      <c r="AC93" s="49"/>
      <c r="AD93" s="510"/>
      <c r="AE93" s="267">
        <v>-4</v>
      </c>
      <c r="AF93" s="268" t="e">
        <f>CORREL($R$7:$R$20,U39:U52)</f>
        <v>#REF!</v>
      </c>
      <c r="AG93" s="268" t="e">
        <f>CORREL($R$21:$R$34,L55:L68)</f>
        <v>#REF!</v>
      </c>
      <c r="AH93" s="237">
        <v>-4</v>
      </c>
      <c r="AI93" s="238" t="e">
        <f>CORREL($AK$7:$AK$20,L55:L68)</f>
        <v>#REF!</v>
      </c>
      <c r="AJ93" s="238" t="e">
        <f>CORREL($AK$21:$AK$34,L55:L68)</f>
        <v>#REF!</v>
      </c>
      <c r="AK93" s="237">
        <v>-4</v>
      </c>
      <c r="AL93" s="238" t="e">
        <f>CORREL($BC$7:$BC$20,L55:L68)</f>
        <v>#REF!</v>
      </c>
      <c r="AM93" s="238" t="e">
        <f>CORREL($BC$21:$BC$34,L55:L68)</f>
        <v>#REF!</v>
      </c>
      <c r="AN93" s="237">
        <v>-4</v>
      </c>
      <c r="AO93" s="33">
        <f>CORREL($BT$39:$BT$52,L55:L68)</f>
        <v>-0.12126304068000676</v>
      </c>
      <c r="AP93" s="238">
        <f>CORREL($AP$53:$AP$66,L55:L68)</f>
        <v>0.26056974024690244</v>
      </c>
      <c r="BE93" s="33"/>
      <c r="BF93" s="33"/>
      <c r="BG93" s="33"/>
      <c r="BH93" s="25" t="e">
        <f>(#REF!+#REF!+#REF!+#REF!+#REF!+#REF!+#REF!)/(#REF!+#REF!+#REF!+#REF!+#REF!+#REF!+#REF!)*100</f>
        <v>#REF!</v>
      </c>
      <c r="BI93" s="33"/>
      <c r="BJ93" s="33"/>
      <c r="BK93" s="33"/>
      <c r="BL93" s="33"/>
    </row>
    <row r="94" spans="1:64" ht="16" x14ac:dyDescent="0.2">
      <c r="A94" s="26">
        <v>43918</v>
      </c>
      <c r="B94" s="106">
        <v>43918</v>
      </c>
      <c r="C94" s="241">
        <v>38</v>
      </c>
      <c r="D94">
        <v>288</v>
      </c>
      <c r="E94">
        <v>8.085106382978724</v>
      </c>
      <c r="U94" s="33"/>
      <c r="V94" s="33"/>
      <c r="AC94" s="49"/>
      <c r="AD94" s="510"/>
      <c r="AE94" s="267">
        <v>-5</v>
      </c>
      <c r="AF94" s="268" t="e">
        <f>CORREL($R$7:$R$20,X39:X52)</f>
        <v>#REF!</v>
      </c>
      <c r="AG94" s="268" t="e">
        <f>CORREL($R$21:$R$34,M55:M68)</f>
        <v>#REF!</v>
      </c>
      <c r="AH94" s="237">
        <v>-5</v>
      </c>
      <c r="AI94" s="238" t="e">
        <f>CORREL($AK$7:$AK$20,M55:M68)</f>
        <v>#REF!</v>
      </c>
      <c r="AJ94" s="238" t="e">
        <f>CORREL($AK$21:$AK$34,M55:M68)</f>
        <v>#REF!</v>
      </c>
      <c r="AK94" s="237">
        <v>-5</v>
      </c>
      <c r="AL94" s="238" t="e">
        <f>CORREL($BC$7:$BC$20,M55:M68)</f>
        <v>#REF!</v>
      </c>
      <c r="AM94" s="238" t="e">
        <f>CORREL($BC$21:$BC$34,M55:M68)</f>
        <v>#REF!</v>
      </c>
      <c r="AN94" s="237">
        <v>-5</v>
      </c>
      <c r="AO94" s="33">
        <f>CORREL($BT$39:$BT$52,M55:M68)</f>
        <v>-0.11725355308238589</v>
      </c>
      <c r="AP94" s="238">
        <f>CORREL($AP$53:$AP$66,M55:M68)</f>
        <v>0.24203384424005384</v>
      </c>
      <c r="BE94" s="33"/>
      <c r="BF94" s="33"/>
      <c r="BG94" s="33"/>
      <c r="BH94" s="25" t="e">
        <f>(#REF!+#REF!+#REF!+#REF!+#REF!+#REF!+#REF!)/(#REF!+#REF!+#REF!+#REF!+#REF!+#REF!+#REF!)*100</f>
        <v>#REF!</v>
      </c>
      <c r="BI94" s="33"/>
      <c r="BJ94" s="33"/>
      <c r="BK94" s="33"/>
      <c r="BL94" s="33"/>
    </row>
    <row r="95" spans="1:64" ht="16" x14ac:dyDescent="0.2">
      <c r="A95" s="26">
        <v>43919</v>
      </c>
      <c r="B95" s="106">
        <v>43919</v>
      </c>
      <c r="C95" s="241">
        <v>13</v>
      </c>
      <c r="D95">
        <v>281</v>
      </c>
      <c r="E95">
        <v>5.0387596899224807</v>
      </c>
      <c r="U95" s="33"/>
      <c r="V95" s="33"/>
      <c r="AC95" s="49"/>
      <c r="AD95" s="510"/>
      <c r="AE95" s="267">
        <v>-6</v>
      </c>
      <c r="AF95" s="268" t="e">
        <f>CORREL($R$7:$R$20,AA39:AA52)</f>
        <v>#REF!</v>
      </c>
      <c r="AG95" s="268" t="e">
        <f>CORREL($R$21:$R$34,N55:N68)</f>
        <v>#REF!</v>
      </c>
      <c r="AH95" s="237">
        <v>-6</v>
      </c>
      <c r="AI95" s="238" t="e">
        <f>CORREL($AK$7:$AK$20,N55:N68)</f>
        <v>#REF!</v>
      </c>
      <c r="AJ95" s="238" t="e">
        <f>CORREL($AK$21:$AK$34,N55:N68)</f>
        <v>#REF!</v>
      </c>
      <c r="AK95" s="237">
        <v>-6</v>
      </c>
      <c r="AL95" s="238" t="e">
        <f>CORREL($BC$7:$BC$20,N55:N68)</f>
        <v>#REF!</v>
      </c>
      <c r="AM95" s="238" t="e">
        <f>CORREL($BC$21:$BC$34,N55:N68)</f>
        <v>#REF!</v>
      </c>
      <c r="AN95" s="237">
        <v>-6</v>
      </c>
      <c r="AO95" s="33">
        <f>CORREL($BT$39:$BT$52,N55:N68)</f>
        <v>-0.11326247454536528</v>
      </c>
      <c r="AP95" s="238">
        <f>CORREL($AP$53:$AP$66,N55:N68)</f>
        <v>0.20092192529358296</v>
      </c>
      <c r="BE95" s="33"/>
      <c r="BF95" s="33"/>
      <c r="BG95" s="33"/>
      <c r="BH95" s="25" t="e">
        <f>(#REF!+#REF!+#REF!+#REF!+#REF!+#REF!+#REF!)/(#REF!+#REF!+#REF!+#REF!+#REF!+#REF!+#REF!)*100</f>
        <v>#REF!</v>
      </c>
      <c r="BI95" s="33"/>
      <c r="BJ95" s="33"/>
      <c r="BK95" s="33"/>
      <c r="BL95" s="33"/>
    </row>
    <row r="96" spans="1:64" ht="16" x14ac:dyDescent="0.2">
      <c r="A96" s="26">
        <v>43920</v>
      </c>
      <c r="B96" s="106">
        <v>43920</v>
      </c>
      <c r="C96" s="241">
        <v>83</v>
      </c>
      <c r="D96">
        <v>290</v>
      </c>
      <c r="E96">
        <v>8.6820083682008367</v>
      </c>
      <c r="U96" s="33"/>
      <c r="V96" s="33"/>
      <c r="AC96" s="49"/>
      <c r="AD96" s="510"/>
      <c r="AE96" s="267">
        <v>-7</v>
      </c>
      <c r="AF96" s="268" t="e">
        <f>CORREL($R$7:$R$20,AD39:AD52)</f>
        <v>#REF!</v>
      </c>
      <c r="AG96" s="268" t="e">
        <f>CORREL($R$21:$R$34,O55:O68)</f>
        <v>#REF!</v>
      </c>
      <c r="AH96" s="237">
        <v>-7</v>
      </c>
      <c r="AI96" s="238" t="e">
        <f>CORREL($AK$7:$AK$20,O55:O68)</f>
        <v>#REF!</v>
      </c>
      <c r="AJ96" s="238" t="e">
        <f>CORREL($AK$21:$AK$34,O55:O68)</f>
        <v>#REF!</v>
      </c>
      <c r="AK96" s="237">
        <v>-7</v>
      </c>
      <c r="AL96" s="238" t="e">
        <f>CORREL($BC$7:$BC$20,O55:O68)</f>
        <v>#REF!</v>
      </c>
      <c r="AM96" s="238" t="e">
        <f>CORREL($BC$21:$BC$34,O55:O68)</f>
        <v>#REF!</v>
      </c>
      <c r="AN96" s="237">
        <v>-7</v>
      </c>
      <c r="AO96" s="33">
        <f>CORREL($BT$39:$BT$52,O55:O68)</f>
        <v>-0.12448911459235505</v>
      </c>
      <c r="AP96" s="238">
        <f>CORREL($AP$53:$AP$66,O55:O68)</f>
        <v>0.20567864962407673</v>
      </c>
      <c r="BE96" s="33"/>
      <c r="BF96" s="33"/>
      <c r="BG96" s="33"/>
      <c r="BH96" s="25" t="e">
        <f>(#REF!+#REF!+#REF!+#REF!+#REF!+#REF!+#REF!)/(#REF!+#REF!+#REF!+#REF!+#REF!+#REF!+#REF!)*100</f>
        <v>#REF!</v>
      </c>
      <c r="BI96" s="33"/>
      <c r="BJ96" s="33"/>
      <c r="BK96" s="33"/>
      <c r="BL96" s="33"/>
    </row>
    <row r="97" spans="1:64" ht="16" x14ac:dyDescent="0.2">
      <c r="A97" s="2">
        <v>43921</v>
      </c>
      <c r="B97" s="107">
        <v>43921</v>
      </c>
      <c r="C97" s="241">
        <v>98</v>
      </c>
      <c r="D97">
        <v>284</v>
      </c>
      <c r="E97">
        <v>6.0085836909871242</v>
      </c>
      <c r="U97" s="33"/>
      <c r="V97" s="33"/>
      <c r="AC97" s="49"/>
      <c r="AD97" s="510"/>
      <c r="AE97" s="267">
        <v>-8</v>
      </c>
      <c r="AF97" s="268" t="e">
        <f>CORREL($R$7:$R$20,AG39:AG52)</f>
        <v>#REF!</v>
      </c>
      <c r="AG97" s="268" t="e">
        <f>CORREL($R$21:$R$34,P55:P68)</f>
        <v>#REF!</v>
      </c>
      <c r="AH97" s="237">
        <v>-8</v>
      </c>
      <c r="AI97" s="238" t="e">
        <f>CORREL($AK$7:$AK$20,P55:P68)</f>
        <v>#REF!</v>
      </c>
      <c r="AJ97" s="238" t="e">
        <f>CORREL($AK$21:$AK$34,P55:P68)</f>
        <v>#REF!</v>
      </c>
      <c r="AK97" s="237">
        <v>-8</v>
      </c>
      <c r="AL97" s="238" t="e">
        <f>CORREL($BC$7:$BC$20,P55:P68)</f>
        <v>#REF!</v>
      </c>
      <c r="AM97" s="238" t="e">
        <f>CORREL($BC$21:$BC$34,P55:P68)</f>
        <v>#REF!</v>
      </c>
      <c r="AN97" s="237">
        <v>-8</v>
      </c>
      <c r="AO97" s="33">
        <f>CORREL($BT$39:$BT$52,P55:P68)</f>
        <v>-0.12692091575008588</v>
      </c>
      <c r="AP97" s="238">
        <f>CORREL($AP$53:$AP$66,P55:P68)</f>
        <v>0.16897088201065555</v>
      </c>
      <c r="BE97" s="33"/>
      <c r="BF97" s="33"/>
      <c r="BG97" s="33"/>
      <c r="BH97" s="25" t="e">
        <f>(#REF!+#REF!+#REF!+#REF!+#REF!+#REF!+#REF!)/(#REF!+#REF!+#REF!+#REF!+#REF!+#REF!+#REF!)*100</f>
        <v>#REF!</v>
      </c>
      <c r="BI97" s="33"/>
      <c r="BJ97" s="33"/>
      <c r="BK97" s="33"/>
      <c r="BL97" s="33"/>
    </row>
    <row r="98" spans="1:64" ht="16" x14ac:dyDescent="0.2">
      <c r="A98" s="2">
        <v>43922</v>
      </c>
      <c r="B98" s="107">
        <v>43922</v>
      </c>
      <c r="C98" s="241">
        <v>62</v>
      </c>
      <c r="D98">
        <v>295</v>
      </c>
      <c r="E98">
        <v>6.4718162839248432</v>
      </c>
      <c r="U98" s="33"/>
      <c r="V98" s="33"/>
      <c r="AC98" s="49"/>
      <c r="AD98" s="510"/>
      <c r="AE98" s="267">
        <v>-9</v>
      </c>
      <c r="AF98" s="268" t="e">
        <f>CORREL($R$7:$R$20,AJ39:AJ52)</f>
        <v>#REF!</v>
      </c>
      <c r="AG98" s="268" t="e">
        <f>CORREL($R$21:$R$34,Q55:Q68)</f>
        <v>#REF!</v>
      </c>
      <c r="AH98" s="237">
        <v>-9</v>
      </c>
      <c r="AI98" s="238" t="e">
        <f>CORREL($AK$7:$AK$20,Q55:Q68)</f>
        <v>#REF!</v>
      </c>
      <c r="AJ98" s="238" t="e">
        <f>CORREL($AK$21:$AK$34,Q55:Q68)</f>
        <v>#REF!</v>
      </c>
      <c r="AK98" s="237">
        <v>-9</v>
      </c>
      <c r="AL98" s="238" t="e">
        <f>CORREL($BC$7:$BC$20,Q55:Q68)</f>
        <v>#REF!</v>
      </c>
      <c r="AM98" s="238" t="e">
        <f>CORREL($BC$21:$BC$34,Q55:Q68)</f>
        <v>#REF!</v>
      </c>
      <c r="AN98" s="237">
        <v>-9</v>
      </c>
      <c r="AO98" s="33">
        <f>CORREL($BT$39:$BT$52,Q55:Q68)</f>
        <v>-0.12728647969820273</v>
      </c>
      <c r="AP98" s="238">
        <f>CORREL($AP$53:$AP$66,Q55:Q68)</f>
        <v>0.16950788339470363</v>
      </c>
      <c r="BE98" s="33"/>
      <c r="BF98" s="33"/>
      <c r="BG98" s="33"/>
      <c r="BH98" s="25" t="e">
        <f>(#REF!+#REF!+#REF!+#REF!+#REF!+#REF!+#REF!)/(#REF!+#REF!+#REF!+#REF!+#REF!+#REF!+#REF!)*100</f>
        <v>#REF!</v>
      </c>
      <c r="BI98" s="33"/>
      <c r="BJ98" s="33"/>
      <c r="BK98" s="33"/>
      <c r="BL98" s="33"/>
    </row>
    <row r="99" spans="1:64" ht="16" x14ac:dyDescent="0.2">
      <c r="A99" s="2">
        <v>43923</v>
      </c>
      <c r="B99" s="107">
        <v>43923</v>
      </c>
      <c r="C99" s="241">
        <v>10</v>
      </c>
      <c r="D99">
        <v>285</v>
      </c>
      <c r="E99">
        <v>6.9930069930069934</v>
      </c>
      <c r="U99" s="33"/>
      <c r="V99" s="33"/>
      <c r="AC99" s="49"/>
      <c r="AD99" s="510"/>
      <c r="AE99" s="267">
        <v>-10</v>
      </c>
      <c r="AF99" s="268" t="e">
        <f>CORREL($R$7:$R$20,AM39:AM52)</f>
        <v>#REF!</v>
      </c>
      <c r="AG99" s="268" t="e">
        <f>CORREL($R$21:$R$34,R55:R68)</f>
        <v>#REF!</v>
      </c>
      <c r="AH99" s="237">
        <v>-10</v>
      </c>
      <c r="AI99" s="238" t="e">
        <f>CORREL($AK$7:$AK$20,R55:R68)</f>
        <v>#REF!</v>
      </c>
      <c r="AJ99" s="238" t="e">
        <f>CORREL($AK$21:$AK$34,R55:R68)</f>
        <v>#REF!</v>
      </c>
      <c r="AK99" s="237">
        <v>-10</v>
      </c>
      <c r="AL99" s="238" t="e">
        <f>CORREL($BC$7:$BC$20,R55:R68)</f>
        <v>#REF!</v>
      </c>
      <c r="AM99" s="238" t="e">
        <f>CORREL($BC$21:$BC$34,R55:R68)</f>
        <v>#REF!</v>
      </c>
      <c r="AN99" s="237">
        <v>-10</v>
      </c>
      <c r="AO99" s="33">
        <f>CORREL($BT$39:$BT$52,R55:R68)</f>
        <v>-0.12653529931049229</v>
      </c>
      <c r="AP99" s="238">
        <f>CORREL($AP$53:$AP$66,R55:R68)</f>
        <v>0.14034310334214484</v>
      </c>
      <c r="BE99" s="33"/>
      <c r="BF99" s="33"/>
      <c r="BG99" s="33"/>
      <c r="BH99" s="25" t="e">
        <f>(#REF!+#REF!+#REF!+#REF!+#REF!+#REF!+#REF!)/(#REF!+#REF!+#REF!+#REF!+#REF!+#REF!+#REF!)*100</f>
        <v>#REF!</v>
      </c>
      <c r="BI99" s="33"/>
      <c r="BJ99" s="33"/>
      <c r="BK99" s="33"/>
      <c r="BL99" s="33"/>
    </row>
    <row r="100" spans="1:64" ht="16" x14ac:dyDescent="0.2">
      <c r="A100" s="2">
        <v>43924</v>
      </c>
      <c r="B100" s="107">
        <v>43924</v>
      </c>
      <c r="C100" s="241">
        <v>32</v>
      </c>
      <c r="D100">
        <v>290</v>
      </c>
      <c r="E100">
        <v>12.075471698113208</v>
      </c>
      <c r="U100" s="33"/>
      <c r="V100" s="33"/>
      <c r="AC100" s="49"/>
      <c r="AD100" s="510"/>
      <c r="AE100" s="267">
        <v>-11</v>
      </c>
      <c r="AF100" s="268" t="e">
        <f>CORREL($R$7:$R$20,AP39:AP52)</f>
        <v>#REF!</v>
      </c>
      <c r="AG100" s="268" t="e">
        <f>CORREL($R$21:$R$34,S55:S68)</f>
        <v>#REF!</v>
      </c>
      <c r="AH100" s="237">
        <v>-11</v>
      </c>
      <c r="AI100" s="238" t="e">
        <f>CORREL($AK$7:$AK$20,S55:S68)</f>
        <v>#REF!</v>
      </c>
      <c r="AJ100" s="238" t="e">
        <f>CORREL($AK$21:$AK$34,S55:S68)</f>
        <v>#REF!</v>
      </c>
      <c r="AK100" s="237">
        <v>-11</v>
      </c>
      <c r="AL100" s="238" t="e">
        <f>CORREL($BC$7:$BC$20,S55:S68)</f>
        <v>#REF!</v>
      </c>
      <c r="AM100" s="238" t="e">
        <f>CORREL($BC$21:$BC$34,S55:S68)</f>
        <v>#REF!</v>
      </c>
      <c r="AN100" s="237">
        <v>-11</v>
      </c>
      <c r="AO100" s="33">
        <f>CORREL($BT$39:$BT$52,S55:S68)</f>
        <v>-0.12465070501064823</v>
      </c>
      <c r="AP100" s="238">
        <f>CORREL($AP$53:$AP$66,S55:S68)</f>
        <v>0.14807272210213202</v>
      </c>
      <c r="BE100" s="33"/>
      <c r="BF100" s="33"/>
      <c r="BG100" s="33"/>
      <c r="BH100" s="25" t="e">
        <f>(#REF!+#REF!+#REF!+#REF!+#REF!+#REF!+#REF!)/(#REF!+#REF!+#REF!+#REF!+#REF!+#REF!+#REF!)*100</f>
        <v>#REF!</v>
      </c>
      <c r="BI100" s="33"/>
      <c r="BJ100" s="33"/>
      <c r="BK100" s="33"/>
      <c r="BL100" s="33"/>
    </row>
    <row r="101" spans="1:64" ht="16" x14ac:dyDescent="0.2">
      <c r="A101" s="2">
        <v>43925</v>
      </c>
      <c r="B101" s="107">
        <v>43925</v>
      </c>
      <c r="C101" s="241">
        <v>14</v>
      </c>
      <c r="D101">
        <v>286</v>
      </c>
      <c r="E101">
        <v>5.2631578947368416</v>
      </c>
      <c r="U101" s="33"/>
      <c r="V101" s="33"/>
      <c r="AC101" s="49"/>
      <c r="AD101" s="510"/>
      <c r="AE101" s="267">
        <v>-12</v>
      </c>
      <c r="AF101" s="268" t="e">
        <f>CORREL($R$7:$R$20,AS39:AS52)</f>
        <v>#REF!</v>
      </c>
      <c r="AG101" s="268" t="e">
        <f>CORREL($R$21:$R$34,T55:T68)</f>
        <v>#REF!</v>
      </c>
      <c r="AH101" s="237">
        <v>-12</v>
      </c>
      <c r="AI101" s="238" t="e">
        <f>CORREL($AK$7:$AK$20,T55:T68)</f>
        <v>#REF!</v>
      </c>
      <c r="AJ101" s="238" t="e">
        <f>CORREL($AK$21:$AK$34,T55:T68)</f>
        <v>#REF!</v>
      </c>
      <c r="AK101" s="237">
        <v>-12</v>
      </c>
      <c r="AL101" s="238" t="e">
        <f>CORREL($BC$7:$BC$20,T55:T68)</f>
        <v>#REF!</v>
      </c>
      <c r="AM101" s="238" t="e">
        <f>CORREL($BC$21:$BC$34,T55:T68)</f>
        <v>#REF!</v>
      </c>
      <c r="AN101" s="237">
        <v>-12</v>
      </c>
      <c r="AO101" s="33">
        <f>CORREL($BT$39:$BT$52,T55:T68)</f>
        <v>-0.1180773973436048</v>
      </c>
      <c r="AP101" s="238">
        <f>CORREL($AP$53:$AP$66,T55:T68)</f>
        <v>0.11915618944151281</v>
      </c>
      <c r="BE101" s="33"/>
      <c r="BF101" s="33"/>
      <c r="BG101" s="33"/>
      <c r="BH101" s="25" t="e">
        <f>(#REF!+#REF!+#REF!+#REF!+#REF!+#REF!+#REF!)/(#REF!+#REF!+#REF!+#REF!+#REF!+#REF!+#REF!)*100</f>
        <v>#REF!</v>
      </c>
      <c r="BI101" s="33"/>
      <c r="BJ101" s="33"/>
      <c r="BK101" s="33"/>
      <c r="BL101" s="33"/>
    </row>
    <row r="102" spans="1:64" ht="16" x14ac:dyDescent="0.2">
      <c r="A102" s="2">
        <v>43926</v>
      </c>
      <c r="B102" s="107">
        <v>43926</v>
      </c>
      <c r="C102" s="241">
        <v>29</v>
      </c>
      <c r="D102">
        <v>287</v>
      </c>
      <c r="E102">
        <v>10.820895522388058</v>
      </c>
      <c r="U102" s="33"/>
      <c r="V102" s="33"/>
      <c r="AC102" s="49"/>
      <c r="AD102" s="510"/>
      <c r="AE102" s="267">
        <v>-13</v>
      </c>
      <c r="AF102" s="268" t="e">
        <f>CORREL($R$7:$R$20,AV39:AV52)</f>
        <v>#REF!</v>
      </c>
      <c r="AG102" s="268" t="e">
        <f>CORREL($R$21:$R$34,U55:U68)</f>
        <v>#REF!</v>
      </c>
      <c r="AH102" s="237">
        <v>-13</v>
      </c>
      <c r="AI102" s="238" t="e">
        <f>CORREL($AK$7:$AK$20,U55:U68)</f>
        <v>#REF!</v>
      </c>
      <c r="AJ102" s="238" t="e">
        <f>CORREL($AK$21:$AK$34,U55:U68)</f>
        <v>#REF!</v>
      </c>
      <c r="AK102" s="237">
        <v>-13</v>
      </c>
      <c r="AL102" s="238" t="e">
        <f>CORREL($BC$7:$BC$20,U55:U68)</f>
        <v>#REF!</v>
      </c>
      <c r="AM102" s="238" t="e">
        <f>CORREL($BC$21:$BC$34,U55:U68)</f>
        <v>#REF!</v>
      </c>
      <c r="AN102" s="237">
        <v>-13</v>
      </c>
      <c r="AO102" s="33">
        <f>CORREL($BT$39:$BT$52,U55:U68)</f>
        <v>-0.12589734930292509</v>
      </c>
      <c r="AP102" s="238">
        <f>CORREL($AP$53:$AP$66,U55:U68)</f>
        <v>8.637978000547307E-2</v>
      </c>
      <c r="BE102" s="33"/>
      <c r="BF102" s="33"/>
      <c r="BG102" s="33"/>
      <c r="BH102" s="25" t="e">
        <f>(#REF!+#REF!+#REF!+#REF!+#REF!+#REF!+#REF!)/(#REF!+#REF!+#REF!+#REF!+#REF!+#REF!+#REF!)*100</f>
        <v>#REF!</v>
      </c>
      <c r="BI102" s="33"/>
      <c r="BJ102" s="33"/>
      <c r="BK102" s="33"/>
      <c r="BL102" s="33"/>
    </row>
    <row r="103" spans="1:64" ht="16" x14ac:dyDescent="0.2">
      <c r="A103" s="2">
        <v>43927</v>
      </c>
      <c r="B103" s="107">
        <v>43927</v>
      </c>
      <c r="C103" s="241">
        <v>22</v>
      </c>
      <c r="D103">
        <v>286</v>
      </c>
      <c r="E103">
        <v>15.714285714285714</v>
      </c>
      <c r="U103" s="33"/>
      <c r="V103" s="33"/>
      <c r="AC103" s="49"/>
      <c r="AD103" s="510"/>
      <c r="AE103" s="267">
        <v>-14</v>
      </c>
      <c r="AF103" s="268" t="e">
        <f>CORREL($R$7:$R$20,AY39:AY52)</f>
        <v>#REF!</v>
      </c>
      <c r="AG103" s="268" t="e">
        <f>CORREL($R$21:$R$34,V55:V68)</f>
        <v>#REF!</v>
      </c>
      <c r="AH103" s="237">
        <v>-14</v>
      </c>
      <c r="AI103" s="238" t="e">
        <f>CORREL($AK$7:$AK$20,V55:V68)</f>
        <v>#REF!</v>
      </c>
      <c r="AJ103" s="238" t="e">
        <f>CORREL($AK$21:$AK$34,V55:V68)</f>
        <v>#REF!</v>
      </c>
      <c r="AK103" s="237">
        <v>-14</v>
      </c>
      <c r="AL103" s="238" t="e">
        <f>CORREL($BC$7:$BC$20,V55:V68)</f>
        <v>#REF!</v>
      </c>
      <c r="AM103" s="238" t="e">
        <f>CORREL($BC$21:$BC$34,V55:V68)</f>
        <v>#REF!</v>
      </c>
      <c r="AN103" s="237">
        <v>-14</v>
      </c>
      <c r="AO103" s="33">
        <f>CORREL($BT$39:$BT$52,V55:V68)</f>
        <v>-0.12973902658968603</v>
      </c>
      <c r="AP103" s="238">
        <f>CORREL($AP$53:$AP$66,V55:V68)</f>
        <v>6.8871066270546233E-2</v>
      </c>
      <c r="BE103" s="33"/>
      <c r="BF103" s="33"/>
      <c r="BG103" s="33"/>
      <c r="BH103" s="25" t="e">
        <f>(#REF!+#REF!+#REF!+#REF!+#REF!+#REF!+#REF!)/(#REF!+#REF!+#REF!+#REF!+#REF!+#REF!+#REF!)*100</f>
        <v>#REF!</v>
      </c>
      <c r="BI103" s="33"/>
      <c r="BJ103" s="33"/>
      <c r="BK103" s="33"/>
      <c r="BL103" s="33"/>
    </row>
    <row r="104" spans="1:64" x14ac:dyDescent="0.2">
      <c r="A104" s="2">
        <v>43928</v>
      </c>
      <c r="B104" s="107">
        <v>43928</v>
      </c>
      <c r="C104" s="241">
        <v>24</v>
      </c>
      <c r="D104">
        <v>293</v>
      </c>
      <c r="E104">
        <v>14.545454545454545</v>
      </c>
      <c r="U104" s="33"/>
      <c r="V104" s="33"/>
      <c r="AC104" s="49"/>
      <c r="AD104" s="49"/>
      <c r="AE104" s="250"/>
      <c r="AF104" s="250"/>
      <c r="AG104" s="250"/>
      <c r="BE104" s="33"/>
      <c r="BF104" s="33"/>
      <c r="BG104" s="33"/>
      <c r="BH104" s="25" t="e">
        <f>(#REF!+#REF!+#REF!+#REF!+#REF!+#REF!+#REF!)/(#REF!+#REF!+#REF!+#REF!+#REF!+#REF!+#REF!)*100</f>
        <v>#REF!</v>
      </c>
      <c r="BI104" s="33"/>
      <c r="BJ104" s="33"/>
      <c r="BK104" s="33"/>
      <c r="BL104" s="33"/>
    </row>
    <row r="105" spans="1:64" ht="16" x14ac:dyDescent="0.2">
      <c r="A105" s="2">
        <v>43929</v>
      </c>
      <c r="B105" s="107">
        <v>43929</v>
      </c>
      <c r="C105" s="241">
        <v>17</v>
      </c>
      <c r="D105">
        <v>290</v>
      </c>
      <c r="E105">
        <v>8.0188679245283012</v>
      </c>
      <c r="U105" s="33"/>
      <c r="V105" s="33"/>
      <c r="AC105" s="49"/>
      <c r="AD105" s="510" t="s">
        <v>114</v>
      </c>
      <c r="AE105" s="512" t="s">
        <v>103</v>
      </c>
      <c r="AF105" s="512"/>
      <c r="AG105" s="512"/>
      <c r="BE105" s="33"/>
      <c r="BF105" s="33"/>
      <c r="BG105" s="33"/>
      <c r="BH105" s="25" t="e">
        <f>(#REF!+#REF!+#REF!+#REF!+#REF!+#REF!+CJ42)/(#REF!+#REF!+#REF!+#REF!+#REF!+#REF!+CI42)*100</f>
        <v>#REF!</v>
      </c>
      <c r="BI105" s="33"/>
      <c r="BJ105" s="33"/>
      <c r="BK105" s="33"/>
      <c r="BL105" s="33"/>
    </row>
    <row r="106" spans="1:64" ht="16" x14ac:dyDescent="0.2">
      <c r="A106" s="2">
        <v>43930</v>
      </c>
      <c r="B106" s="107">
        <v>43930</v>
      </c>
      <c r="C106" s="241">
        <v>26</v>
      </c>
      <c r="D106">
        <v>312</v>
      </c>
      <c r="E106">
        <v>16.25</v>
      </c>
      <c r="U106" s="33"/>
      <c r="V106" s="33"/>
      <c r="AC106" s="49"/>
      <c r="AD106" s="510"/>
      <c r="AE106" s="267" t="s">
        <v>104</v>
      </c>
      <c r="AF106" s="267" t="s">
        <v>105</v>
      </c>
      <c r="AG106" s="249" t="s">
        <v>8</v>
      </c>
      <c r="BE106" s="33"/>
      <c r="BF106" s="33"/>
      <c r="BG106" s="33"/>
      <c r="BH106" s="25" t="e">
        <f>(#REF!+#REF!+#REF!+#REF!+#REF!+CJ42+#REF!)/(#REF!+#REF!+#REF!+#REF!+#REF!+CI42+#REF!)*100</f>
        <v>#REF!</v>
      </c>
      <c r="BI106" s="33"/>
      <c r="BJ106" s="33"/>
      <c r="BK106" s="33"/>
      <c r="BL106" s="33"/>
    </row>
    <row r="107" spans="1:64" ht="16" x14ac:dyDescent="0.2">
      <c r="A107" s="2">
        <v>43931</v>
      </c>
      <c r="B107" s="107">
        <v>43931</v>
      </c>
      <c r="C107" s="241">
        <v>20</v>
      </c>
      <c r="D107">
        <v>329</v>
      </c>
      <c r="E107">
        <v>10.526315789473683</v>
      </c>
      <c r="U107" s="33"/>
      <c r="V107" s="33"/>
      <c r="AC107" s="49"/>
      <c r="AD107" s="510"/>
      <c r="AE107" s="267">
        <v>0</v>
      </c>
      <c r="AF107" s="268" t="e">
        <f>CORREL($R$7:$R$20,J39:J52)</f>
        <v>#REF!</v>
      </c>
      <c r="AG107" s="268" t="e">
        <f>CORREL($R$21:$R$34,J39:J52)</f>
        <v>#REF!</v>
      </c>
      <c r="BE107" s="33"/>
      <c r="BF107" s="33"/>
      <c r="BG107" s="33"/>
      <c r="BH107" s="25" t="e">
        <f>(#REF!+#REF!+#REF!+#REF!+CJ42+#REF!+#REF!)/(#REF!+#REF!+#REF!+#REF!+CI42+#REF!+#REF!)*100</f>
        <v>#REF!</v>
      </c>
      <c r="BI107" s="33"/>
      <c r="BJ107" s="33"/>
      <c r="BK107" s="33"/>
      <c r="BL107" s="33"/>
    </row>
    <row r="108" spans="1:64" ht="16" x14ac:dyDescent="0.2">
      <c r="A108" s="2">
        <v>43932</v>
      </c>
      <c r="B108" s="107">
        <v>43932</v>
      </c>
      <c r="C108" s="241">
        <v>26</v>
      </c>
      <c r="D108">
        <v>351</v>
      </c>
      <c r="E108">
        <v>19.548872180451127</v>
      </c>
      <c r="U108" s="33"/>
      <c r="V108" s="33"/>
      <c r="AC108" s="49"/>
      <c r="AD108" s="510"/>
      <c r="AE108" s="269">
        <v>-1</v>
      </c>
      <c r="AF108" s="268" t="e">
        <f>CORREL($R$7:$R$20,M39:M52)</f>
        <v>#REF!</v>
      </c>
      <c r="AG108" s="268" t="e">
        <f>CORREL($R$21:$R$34,M39:M52)</f>
        <v>#REF!</v>
      </c>
      <c r="BE108" s="33"/>
      <c r="BF108" s="33"/>
      <c r="BG108" s="33"/>
      <c r="BH108" s="25" t="e">
        <f>(#REF!+#REF!+#REF!+CJ42+#REF!+#REF!+#REF!)/(#REF!+#REF!+#REF!+CI42+#REF!+#REF!+#REF!)*100</f>
        <v>#REF!</v>
      </c>
      <c r="BI108" s="33"/>
      <c r="BJ108" s="33"/>
      <c r="BK108" s="33"/>
      <c r="BL108" s="33"/>
    </row>
    <row r="109" spans="1:64" ht="16" x14ac:dyDescent="0.2">
      <c r="A109" s="2">
        <v>43933</v>
      </c>
      <c r="B109" s="107">
        <v>43933</v>
      </c>
      <c r="C109" s="241">
        <v>23</v>
      </c>
      <c r="D109">
        <v>361</v>
      </c>
      <c r="E109">
        <v>15.753424657534246</v>
      </c>
      <c r="U109" s="33"/>
      <c r="V109" s="33"/>
      <c r="AC109" s="49"/>
      <c r="AD109" s="510"/>
      <c r="AE109" s="267">
        <v>-2</v>
      </c>
      <c r="AF109" s="268" t="e">
        <f>CORREL($R$7:$R$20,P39:P52)</f>
        <v>#REF!</v>
      </c>
      <c r="AG109" s="268" t="e">
        <f>CORREL($R$21:$R$34,P39:P52)</f>
        <v>#REF!</v>
      </c>
      <c r="BE109" s="33"/>
      <c r="BF109" s="33"/>
      <c r="BG109" s="33"/>
      <c r="BH109" s="25" t="e">
        <f>(#REF!+#REF!+CJ42+#REF!+#REF!+#REF!+#REF!)/(#REF!+#REF!+CI42+#REF!+#REF!+#REF!+#REF!)*100</f>
        <v>#REF!</v>
      </c>
      <c r="BI109" s="33"/>
      <c r="BJ109" s="33"/>
      <c r="BK109" s="33"/>
      <c r="BL109" s="33"/>
    </row>
    <row r="110" spans="1:64" ht="16" x14ac:dyDescent="0.2">
      <c r="A110" s="2">
        <v>43934</v>
      </c>
      <c r="B110" s="107">
        <v>43934</v>
      </c>
      <c r="C110" s="241">
        <v>11</v>
      </c>
      <c r="D110">
        <v>358</v>
      </c>
      <c r="E110">
        <v>9.0163934426229506</v>
      </c>
      <c r="U110" s="33"/>
      <c r="V110" s="33"/>
      <c r="AC110" s="49"/>
      <c r="AD110" s="510"/>
      <c r="AE110" s="267">
        <v>-3</v>
      </c>
      <c r="AF110" s="268" t="e">
        <f>CORREL($R$7:$R$20,S39:S52)</f>
        <v>#REF!</v>
      </c>
      <c r="AG110" s="268" t="e">
        <f>CORREL($R$21:$R$34,S39:S52)</f>
        <v>#REF!</v>
      </c>
      <c r="BE110" s="33"/>
      <c r="BF110" s="33"/>
      <c r="BG110" s="33"/>
      <c r="BH110" s="25" t="e">
        <f>(#REF!+CJ42+#REF!+#REF!+#REF!+#REF!+#REF!)/(#REF!+CI42+#REF!+#REF!+#REF!+#REF!+#REF!)*100</f>
        <v>#REF!</v>
      </c>
      <c r="BI110" s="33"/>
      <c r="BJ110" s="33"/>
      <c r="BK110" s="33"/>
      <c r="BL110" s="33"/>
    </row>
    <row r="111" spans="1:64" ht="16" x14ac:dyDescent="0.2">
      <c r="A111" s="2">
        <v>43935</v>
      </c>
      <c r="B111" s="107">
        <v>43935</v>
      </c>
      <c r="C111" s="241">
        <v>14</v>
      </c>
      <c r="D111">
        <v>373</v>
      </c>
      <c r="E111">
        <v>11.570247933884298</v>
      </c>
      <c r="U111" s="33"/>
      <c r="V111" s="33"/>
      <c r="AC111" s="49"/>
      <c r="AD111" s="510"/>
      <c r="AE111" s="267">
        <v>-4</v>
      </c>
      <c r="AF111" s="268" t="e">
        <f>CORREL($R$7:$R$20,V39:V52)</f>
        <v>#REF!</v>
      </c>
      <c r="AG111" s="268" t="e">
        <f>CORREL($R$21:$R$34,V39:V52)</f>
        <v>#REF!</v>
      </c>
      <c r="BE111" s="33"/>
      <c r="BF111" s="33"/>
      <c r="BG111" s="33"/>
      <c r="BH111" s="25" t="e">
        <f>(CJ42+#REF!+#REF!+#REF!+#REF!+#REF!+#REF!)/(CI42+#REF!+#REF!+#REF!+#REF!+#REF!+#REF!)*100</f>
        <v>#REF!</v>
      </c>
      <c r="BI111" s="33"/>
      <c r="BJ111" s="33"/>
      <c r="BK111" s="33"/>
      <c r="BL111" s="33"/>
    </row>
    <row r="112" spans="1:64" ht="16" x14ac:dyDescent="0.2">
      <c r="A112" s="2">
        <v>43936</v>
      </c>
      <c r="B112" s="107">
        <v>43936</v>
      </c>
      <c r="C112" s="241">
        <v>41</v>
      </c>
      <c r="D112">
        <v>371</v>
      </c>
      <c r="E112">
        <v>17.446808510638299</v>
      </c>
      <c r="U112" s="33"/>
      <c r="V112" s="33"/>
      <c r="AC112" s="49"/>
      <c r="AD112" s="510"/>
      <c r="AE112" s="267">
        <v>-5</v>
      </c>
      <c r="AF112" s="268" t="e">
        <f>CORREL($R$7:$R$20,Y39:Y52)</f>
        <v>#REF!</v>
      </c>
      <c r="AG112" s="268" t="e">
        <f>CORREL($R$21:$R$34,Y39:Y52)</f>
        <v>#REF!</v>
      </c>
      <c r="BE112" s="33"/>
      <c r="BF112" s="33"/>
      <c r="BG112" s="33"/>
      <c r="BH112" s="25" t="e">
        <f>(#REF!+#REF!+#REF!+#REF!+#REF!+#REF!+#REF!)/(#REF!+#REF!+#REF!+#REF!+#REF!+#REF!+#REF!)*100</f>
        <v>#REF!</v>
      </c>
      <c r="BI112" s="33"/>
      <c r="BJ112" s="33"/>
      <c r="BK112" s="33"/>
      <c r="BL112" s="33"/>
    </row>
    <row r="113" spans="1:64" ht="16" x14ac:dyDescent="0.2">
      <c r="A113" s="2">
        <v>43937</v>
      </c>
      <c r="B113" s="107">
        <v>43937</v>
      </c>
      <c r="C113" s="241">
        <v>7</v>
      </c>
      <c r="D113">
        <v>425</v>
      </c>
      <c r="E113">
        <v>3.804347826086957</v>
      </c>
      <c r="U113" s="33"/>
      <c r="V113" s="33"/>
      <c r="AC113" s="49"/>
      <c r="AD113" s="510"/>
      <c r="AE113" s="267">
        <v>-6</v>
      </c>
      <c r="AF113" s="268" t="e">
        <f>CORREL($R$7:$R$20,AB39:AB52)</f>
        <v>#REF!</v>
      </c>
      <c r="AG113" s="268" t="e">
        <f>CORREL($R$21:$R$34,AB39:AB52)</f>
        <v>#REF!</v>
      </c>
      <c r="BE113" s="33"/>
      <c r="BF113" s="33"/>
      <c r="BG113" s="33"/>
      <c r="BH113" s="25" t="e">
        <f>(#REF!+#REF!+#REF!+#REF!+#REF!+#REF!+#REF!)/(#REF!+#REF!+#REF!+#REF!+#REF!+#REF!+#REF!)*100</f>
        <v>#REF!</v>
      </c>
      <c r="BI113" s="33"/>
      <c r="BJ113" s="33"/>
      <c r="BK113" s="33"/>
      <c r="BL113" s="33"/>
    </row>
    <row r="114" spans="1:64" ht="16" x14ac:dyDescent="0.2">
      <c r="A114" s="2">
        <v>43938</v>
      </c>
      <c r="B114" s="107">
        <v>43938</v>
      </c>
      <c r="C114" s="241">
        <v>66</v>
      </c>
      <c r="D114">
        <v>428</v>
      </c>
      <c r="E114">
        <v>22.448979591836736</v>
      </c>
      <c r="U114" s="33"/>
      <c r="V114" s="33"/>
      <c r="AC114" s="49"/>
      <c r="AD114" s="510"/>
      <c r="AE114" s="267">
        <v>-7</v>
      </c>
      <c r="AF114" s="268" t="e">
        <f>CORREL($R$7:$R$20,AE39:AE52)</f>
        <v>#REF!</v>
      </c>
      <c r="AG114" s="268" t="e">
        <f>CORREL($R$21:$R$34,AE39:AE52)</f>
        <v>#REF!</v>
      </c>
      <c r="BE114" s="33"/>
      <c r="BF114" s="33"/>
      <c r="BG114" s="33"/>
      <c r="BH114" s="25" t="e">
        <f>(#REF!+#REF!+#REF!+#REF!+#REF!+#REF!+#REF!)/(#REF!+#REF!+#REF!+#REF!+#REF!+#REF!+#REF!)*100</f>
        <v>#REF!</v>
      </c>
      <c r="BI114" s="33"/>
      <c r="BJ114" s="33"/>
      <c r="BK114" s="33"/>
      <c r="BL114" s="33"/>
    </row>
    <row r="115" spans="1:64" ht="16" x14ac:dyDescent="0.2">
      <c r="A115" s="2">
        <v>43939</v>
      </c>
      <c r="B115" s="107">
        <v>43939</v>
      </c>
      <c r="C115" s="241">
        <v>20</v>
      </c>
      <c r="D115">
        <v>448</v>
      </c>
      <c r="E115">
        <v>7.8740157480314963</v>
      </c>
      <c r="U115" s="33"/>
      <c r="V115" s="33"/>
      <c r="AC115" s="49"/>
      <c r="AD115" s="510"/>
      <c r="AE115" s="267">
        <v>-8</v>
      </c>
      <c r="AF115" s="268" t="e">
        <f>CORREL($R$7:$R$20,AH39:AH52)</f>
        <v>#REF!</v>
      </c>
      <c r="AG115" s="268" t="e">
        <f>CORREL($R$21:$R$34,AH39:AH52)</f>
        <v>#REF!</v>
      </c>
      <c r="BE115" s="33"/>
      <c r="BF115" s="33"/>
      <c r="BG115" s="33"/>
      <c r="BH115" s="25" t="e">
        <f>(#REF!+#REF!+#REF!+#REF!+#REF!+#REF!+#REF!)/(#REF!+#REF!+#REF!+#REF!+#REF!+#REF!+#REF!)*100</f>
        <v>#REF!</v>
      </c>
      <c r="BI115" s="33"/>
      <c r="BJ115" s="33"/>
      <c r="BK115" s="33"/>
      <c r="BL115" s="33"/>
    </row>
    <row r="116" spans="1:64" ht="16" x14ac:dyDescent="0.2">
      <c r="A116" s="2">
        <v>43940</v>
      </c>
      <c r="B116" s="107">
        <v>43940</v>
      </c>
      <c r="C116" s="241">
        <v>20</v>
      </c>
      <c r="D116">
        <v>435</v>
      </c>
      <c r="E116">
        <v>6.8259385665529013</v>
      </c>
      <c r="U116" s="33"/>
      <c r="V116" s="33"/>
      <c r="AC116" s="49"/>
      <c r="AD116" s="510"/>
      <c r="AE116" s="267">
        <v>-9</v>
      </c>
      <c r="AF116" s="268" t="e">
        <f>CORREL($R$7:$R$20,AK39:AK52)</f>
        <v>#REF!</v>
      </c>
      <c r="AG116" s="268" t="e">
        <f>CORREL($R$21:$R$34,AK39:AK52)</f>
        <v>#REF!</v>
      </c>
      <c r="BE116" s="33"/>
      <c r="BF116" s="33"/>
      <c r="BG116" s="33"/>
      <c r="BH116" s="25" t="e">
        <f>(#REF!+#REF!+#REF!+#REF!+#REF!+#REF!+#REF!)/(#REF!+#REF!+#REF!+#REF!+#REF!+#REF!+#REF!)*100</f>
        <v>#REF!</v>
      </c>
      <c r="BI116" s="33"/>
      <c r="BJ116" s="33"/>
      <c r="BK116" s="33"/>
      <c r="BL116" s="33"/>
    </row>
    <row r="117" spans="1:64" ht="16" x14ac:dyDescent="0.2">
      <c r="A117" s="2">
        <v>43941</v>
      </c>
      <c r="B117" s="107">
        <v>43941</v>
      </c>
      <c r="C117" s="241">
        <v>15</v>
      </c>
      <c r="D117">
        <v>473</v>
      </c>
      <c r="E117">
        <v>7.3529411764705888</v>
      </c>
      <c r="U117" s="33"/>
      <c r="V117" s="33"/>
      <c r="AC117" s="49"/>
      <c r="AD117" s="510"/>
      <c r="AE117" s="267">
        <v>-10</v>
      </c>
      <c r="AF117" s="268" t="e">
        <f>CORREL($R$7:$R$20,AN39:AN52)</f>
        <v>#REF!</v>
      </c>
      <c r="AG117" s="268" t="e">
        <f>CORREL($R$21:$R$34,AN39:AN52)</f>
        <v>#REF!</v>
      </c>
      <c r="BE117" s="33"/>
      <c r="BF117" s="33"/>
      <c r="BG117" s="33"/>
      <c r="BH117" s="25" t="e">
        <f>(#REF!+#REF!+#REF!+#REF!+#REF!+#REF!+#REF!)/(#REF!+#REF!+#REF!+#REF!+#REF!+#REF!+#REF!)*100</f>
        <v>#REF!</v>
      </c>
      <c r="BI117" s="33"/>
      <c r="BJ117" s="33"/>
      <c r="BK117" s="33"/>
      <c r="BL117" s="33"/>
    </row>
    <row r="118" spans="1:64" ht="16" x14ac:dyDescent="0.2">
      <c r="A118" s="2">
        <v>43942</v>
      </c>
      <c r="B118" s="107">
        <v>43942</v>
      </c>
      <c r="C118" s="241">
        <v>29</v>
      </c>
      <c r="D118">
        <v>482</v>
      </c>
      <c r="E118">
        <v>8.761329305135952</v>
      </c>
      <c r="U118" s="33"/>
      <c r="V118" s="33"/>
      <c r="AC118" s="49"/>
      <c r="AD118" s="510"/>
      <c r="AE118" s="267">
        <v>-11</v>
      </c>
      <c r="AF118" s="268" t="e">
        <f>CORREL($R$7:$R$20,AQ39:AQ52)</f>
        <v>#REF!</v>
      </c>
      <c r="AG118" s="268" t="e">
        <f>CORREL($R$21:$R$34,AQ39:AQ52)</f>
        <v>#REF!</v>
      </c>
      <c r="BE118" s="33"/>
      <c r="BF118" s="33"/>
      <c r="BG118" s="33"/>
      <c r="BH118" s="25" t="e">
        <f>(#REF!+#REF!+#REF!+#REF!+#REF!+#REF!+#REF!)/(#REF!+#REF!+#REF!+#REF!+#REF!+#REF!+#REF!)*100</f>
        <v>#REF!</v>
      </c>
      <c r="BI118" s="33"/>
      <c r="BJ118" s="33"/>
      <c r="BK118" s="33"/>
      <c r="BL118" s="33"/>
    </row>
    <row r="119" spans="1:64" ht="16" x14ac:dyDescent="0.2">
      <c r="A119" s="2">
        <v>43943</v>
      </c>
      <c r="B119" s="107">
        <v>43943</v>
      </c>
      <c r="C119" s="241">
        <v>27</v>
      </c>
      <c r="D119">
        <v>498</v>
      </c>
      <c r="E119">
        <v>5.7569296375266523</v>
      </c>
      <c r="U119" s="33"/>
      <c r="V119" s="33"/>
      <c r="AC119" s="49"/>
      <c r="AD119" s="510"/>
      <c r="AE119" s="267">
        <v>-12</v>
      </c>
      <c r="AF119" s="268" t="e">
        <f>CORREL($R$7:$R$20,AT39:AT52)</f>
        <v>#REF!</v>
      </c>
      <c r="AG119" s="268" t="e">
        <f>CORREL($R$21:$R$34,AT39:AT52)</f>
        <v>#REF!</v>
      </c>
      <c r="BE119" s="33"/>
      <c r="BF119" s="33"/>
      <c r="BG119" s="33"/>
      <c r="BH119" s="25" t="e">
        <f>(#REF!+#REF!+#REF!+#REF!+#REF!+#REF!+#REF!)/(#REF!+#REF!+#REF!+#REF!+#REF!+#REF!+#REF!)*100</f>
        <v>#REF!</v>
      </c>
      <c r="BI119" s="33"/>
      <c r="BJ119" s="33"/>
      <c r="BK119" s="33"/>
      <c r="BL119" s="33"/>
    </row>
    <row r="120" spans="1:64" ht="16" x14ac:dyDescent="0.2">
      <c r="A120" s="2">
        <v>43944</v>
      </c>
      <c r="B120" s="107">
        <v>43944</v>
      </c>
      <c r="C120" s="241">
        <v>24</v>
      </c>
      <c r="D120">
        <v>505</v>
      </c>
      <c r="E120">
        <v>4.8681541582150096</v>
      </c>
      <c r="U120" s="33"/>
      <c r="V120" s="33"/>
      <c r="AC120" s="49"/>
      <c r="AD120" s="510"/>
      <c r="AE120" s="267">
        <v>-13</v>
      </c>
      <c r="AF120" s="268" t="e">
        <f>CORREL($R$7:$R$20,AW39:AW52)</f>
        <v>#REF!</v>
      </c>
      <c r="AG120" s="268" t="e">
        <f>CORREL($R$21:$R$34,AW39:AW52)</f>
        <v>#REF!</v>
      </c>
      <c r="BE120" s="33"/>
      <c r="BF120" s="33"/>
      <c r="BG120" s="33"/>
      <c r="BH120" s="25" t="e">
        <f>(#REF!+#REF!+#REF!+#REF!+#REF!+#REF!+#REF!)/(#REF!+#REF!+#REF!+#REF!+#REF!+#REF!+#REF!)*100</f>
        <v>#REF!</v>
      </c>
      <c r="BI120" s="33"/>
      <c r="BJ120" s="33"/>
      <c r="BK120" s="33"/>
      <c r="BL120" s="33"/>
    </row>
    <row r="121" spans="1:64" ht="16" x14ac:dyDescent="0.2">
      <c r="A121" s="2">
        <v>43945</v>
      </c>
      <c r="B121" s="107">
        <v>43945</v>
      </c>
      <c r="C121" s="241">
        <v>26</v>
      </c>
      <c r="D121">
        <v>511</v>
      </c>
      <c r="E121">
        <v>8.3870967741935498</v>
      </c>
      <c r="U121" s="33"/>
      <c r="V121" s="33"/>
      <c r="AC121" s="49"/>
      <c r="AD121" s="510"/>
      <c r="AE121" s="267">
        <v>-14</v>
      </c>
      <c r="AF121" s="268" t="e">
        <f>CORREL($R$7:$R$20,AZ39:AZ52)</f>
        <v>#REF!</v>
      </c>
      <c r="AG121" s="268" t="e">
        <f>CORREL($R$21:$R$34,AZ39:AZ52)</f>
        <v>#REF!</v>
      </c>
      <c r="BE121" s="33"/>
      <c r="BF121" s="33"/>
      <c r="BG121" s="33"/>
      <c r="BH121" s="25" t="e">
        <f>(#REF!+#REF!+#REF!+#REF!+#REF!+#REF!+CJ43)/(#REF!+#REF!+#REF!+#REF!+#REF!+#REF!+CI43)*100</f>
        <v>#REF!</v>
      </c>
      <c r="BI121" s="33"/>
      <c r="BJ121" s="33"/>
      <c r="BK121" s="33"/>
      <c r="BL121" s="33"/>
    </row>
    <row r="122" spans="1:64" x14ac:dyDescent="0.2">
      <c r="A122" s="2">
        <v>43946</v>
      </c>
      <c r="B122" s="107">
        <v>43946</v>
      </c>
      <c r="C122" s="241">
        <v>27</v>
      </c>
      <c r="D122">
        <v>571</v>
      </c>
      <c r="E122">
        <v>8.1570996978851973</v>
      </c>
      <c r="U122" s="33"/>
      <c r="V122" s="33"/>
      <c r="AC122" s="49"/>
      <c r="AD122" s="49"/>
      <c r="AE122" s="250"/>
      <c r="AF122" s="250"/>
      <c r="AG122" s="250"/>
      <c r="BE122" s="33"/>
      <c r="BF122" s="33"/>
      <c r="BG122" s="33"/>
      <c r="BH122" s="25" t="e">
        <f>(#REF!+#REF!+#REF!+#REF!+#REF!+CJ43+#REF!)/(#REF!+#REF!+#REF!+#REF!+#REF!+CI43+#REF!)*100</f>
        <v>#REF!</v>
      </c>
      <c r="BI122" s="33"/>
      <c r="BJ122" s="33"/>
      <c r="BK122" s="33"/>
      <c r="BL122" s="33"/>
    </row>
    <row r="123" spans="1:64" x14ac:dyDescent="0.2">
      <c r="A123" s="2">
        <v>43947</v>
      </c>
      <c r="B123" s="107">
        <v>43947</v>
      </c>
      <c r="C123" s="241">
        <v>17</v>
      </c>
      <c r="D123">
        <v>588</v>
      </c>
      <c r="E123">
        <v>6.563706563706563</v>
      </c>
      <c r="U123" s="33"/>
      <c r="V123" s="33"/>
      <c r="AC123" s="49"/>
      <c r="AD123" s="49"/>
      <c r="AE123" s="250"/>
      <c r="AF123" s="250"/>
      <c r="AG123" s="250"/>
      <c r="BE123" s="33"/>
      <c r="BF123" s="33"/>
      <c r="BG123" s="33"/>
      <c r="BH123" s="25" t="e">
        <f>(#REF!+#REF!+#REF!+#REF!+CJ43+#REF!+#REF!)/(#REF!+#REF!+#REF!+#REF!+CI43+#REF!+#REF!)*100</f>
        <v>#REF!</v>
      </c>
      <c r="BI123" s="33"/>
      <c r="BJ123" s="33"/>
      <c r="BK123" s="33"/>
      <c r="BL123" s="33"/>
    </row>
    <row r="124" spans="1:64" x14ac:dyDescent="0.2">
      <c r="A124" s="2">
        <v>43948</v>
      </c>
      <c r="B124" s="107">
        <v>43948</v>
      </c>
      <c r="C124" s="241">
        <v>24</v>
      </c>
      <c r="D124">
        <v>621</v>
      </c>
      <c r="E124">
        <v>10.126582278481013</v>
      </c>
      <c r="U124" s="33"/>
      <c r="V124" s="33"/>
      <c r="AC124" s="49"/>
      <c r="AD124" s="49"/>
      <c r="AE124" s="250"/>
      <c r="AF124" s="250"/>
      <c r="AG124" s="250"/>
      <c r="BE124" s="33"/>
      <c r="BF124" s="33"/>
      <c r="BG124" s="33"/>
      <c r="BH124" s="25" t="e">
        <f>(#REF!+#REF!+#REF!+CJ43+#REF!+#REF!+#REF!)/(#REF!+#REF!+#REF!+CI43+#REF!+#REF!+#REF!)*100</f>
        <v>#REF!</v>
      </c>
      <c r="BI124" s="33"/>
      <c r="BJ124" s="33"/>
      <c r="BK124" s="33"/>
      <c r="BL124" s="33"/>
    </row>
    <row r="125" spans="1:64" x14ac:dyDescent="0.2">
      <c r="A125" s="2">
        <v>43949</v>
      </c>
      <c r="B125" s="107">
        <v>43949</v>
      </c>
      <c r="C125" s="241">
        <v>21</v>
      </c>
      <c r="D125">
        <v>603</v>
      </c>
      <c r="E125">
        <v>8.6065573770491799</v>
      </c>
      <c r="U125" s="33"/>
      <c r="V125" s="33"/>
      <c r="AC125" s="49"/>
      <c r="AD125" s="49"/>
      <c r="AE125" s="250"/>
      <c r="AF125" s="250"/>
      <c r="AG125" s="250"/>
      <c r="BE125" s="33"/>
      <c r="BF125" s="33"/>
      <c r="BG125" s="33"/>
      <c r="BH125" s="25" t="e">
        <f>(#REF!+#REF!+CJ43+#REF!+#REF!+#REF!+#REF!)/(#REF!+#REF!+CI43+#REF!+#REF!+#REF!+#REF!)*100</f>
        <v>#REF!</v>
      </c>
      <c r="BI125" s="33"/>
      <c r="BJ125" s="33"/>
      <c r="BK125" s="33"/>
      <c r="BL125" s="33"/>
    </row>
    <row r="126" spans="1:64" x14ac:dyDescent="0.2">
      <c r="A126" s="2">
        <v>43950</v>
      </c>
      <c r="B126" s="107">
        <v>43950</v>
      </c>
      <c r="C126" s="241">
        <v>32</v>
      </c>
      <c r="D126">
        <v>592</v>
      </c>
      <c r="E126">
        <v>8.5106382978723403</v>
      </c>
      <c r="U126" s="33"/>
      <c r="V126" s="33"/>
      <c r="AC126" s="49"/>
      <c r="AD126" s="49"/>
      <c r="AE126" s="250"/>
      <c r="AF126" s="250"/>
      <c r="AG126" s="250"/>
      <c r="BE126" s="33"/>
      <c r="BF126" s="33"/>
      <c r="BG126" s="33"/>
      <c r="BH126" s="25" t="e">
        <f>(#REF!+CJ43+#REF!+#REF!+#REF!+#REF!+#REF!)/(#REF!+CI43+#REF!+#REF!+#REF!+#REF!+#REF!)*100</f>
        <v>#REF!</v>
      </c>
      <c r="BI126" s="33"/>
      <c r="BJ126" s="33"/>
      <c r="BK126" s="33"/>
      <c r="BL126" s="33"/>
    </row>
    <row r="127" spans="1:64" x14ac:dyDescent="0.2">
      <c r="A127" s="2">
        <v>43951</v>
      </c>
      <c r="B127" s="107">
        <v>43951</v>
      </c>
      <c r="C127" s="241">
        <v>24</v>
      </c>
      <c r="D127">
        <v>547</v>
      </c>
      <c r="E127">
        <v>7.2072072072072073</v>
      </c>
      <c r="U127" s="33"/>
      <c r="V127" s="33"/>
      <c r="AC127" s="49"/>
      <c r="AD127" s="49"/>
      <c r="AE127" s="250"/>
      <c r="AF127" s="250"/>
      <c r="AG127" s="250"/>
      <c r="BE127" s="33"/>
      <c r="BF127" s="33"/>
      <c r="BG127" s="33"/>
      <c r="BH127" s="25" t="e">
        <f>(CJ43+#REF!+#REF!+#REF!+#REF!+#REF!+#REF!)/(CI43+#REF!+#REF!+#REF!+#REF!+#REF!+#REF!)*100</f>
        <v>#REF!</v>
      </c>
      <c r="BI127" s="33"/>
      <c r="BJ127" s="33"/>
      <c r="BK127" s="33"/>
      <c r="BL127" s="33"/>
    </row>
    <row r="128" spans="1:64" x14ac:dyDescent="0.2">
      <c r="A128" s="2">
        <v>43952</v>
      </c>
      <c r="B128" s="107">
        <v>43952</v>
      </c>
      <c r="C128" s="241">
        <v>20</v>
      </c>
      <c r="D128">
        <v>545</v>
      </c>
      <c r="E128">
        <v>5.9880239520958085</v>
      </c>
      <c r="U128" s="33"/>
      <c r="V128" s="33"/>
      <c r="AC128" s="49"/>
      <c r="AD128" s="49"/>
      <c r="AE128" s="250"/>
      <c r="AF128" s="250"/>
      <c r="AG128" s="250"/>
      <c r="BE128" s="33"/>
      <c r="BF128" s="33"/>
      <c r="BG128" s="33"/>
      <c r="BH128" s="25" t="e">
        <f>(#REF!+#REF!+#REF!+#REF!+#REF!+#REF!+#REF!)/(#REF!+#REF!+#REF!+#REF!+#REF!+#REF!+#REF!)*100</f>
        <v>#REF!</v>
      </c>
      <c r="BI128" s="33"/>
      <c r="BJ128" s="33"/>
      <c r="BK128" s="33"/>
      <c r="BL128" s="33"/>
    </row>
    <row r="129" spans="1:64" x14ac:dyDescent="0.2">
      <c r="A129" s="2">
        <v>43953</v>
      </c>
      <c r="B129" s="107">
        <v>43953</v>
      </c>
      <c r="C129" s="241">
        <v>27</v>
      </c>
      <c r="D129">
        <v>526</v>
      </c>
      <c r="E129">
        <v>8.2822085889570545</v>
      </c>
      <c r="U129" s="33"/>
      <c r="V129" s="33"/>
      <c r="AC129" s="49"/>
      <c r="AD129" s="49"/>
      <c r="BE129" s="33"/>
      <c r="BF129" s="33"/>
      <c r="BG129" s="33"/>
      <c r="BH129" s="25" t="e">
        <f>(#REF!+#REF!+#REF!+#REF!+#REF!+#REF!+#REF!)/(#REF!+#REF!+#REF!+#REF!+#REF!+#REF!+#REF!)*100</f>
        <v>#REF!</v>
      </c>
      <c r="BI129" s="33"/>
      <c r="BJ129" s="33"/>
      <c r="BK129" s="33"/>
      <c r="BL129" s="33"/>
    </row>
    <row r="130" spans="1:64" x14ac:dyDescent="0.2">
      <c r="A130" s="2">
        <v>43954</v>
      </c>
      <c r="B130" s="107">
        <v>43954</v>
      </c>
      <c r="C130" s="241">
        <v>23</v>
      </c>
      <c r="D130">
        <v>526</v>
      </c>
      <c r="E130">
        <v>3.3527696793002915</v>
      </c>
      <c r="U130" s="33"/>
      <c r="V130" s="33"/>
      <c r="AC130" s="49"/>
      <c r="AD130" s="49"/>
      <c r="BE130" s="33"/>
      <c r="BF130" s="33"/>
      <c r="BG130" s="33"/>
      <c r="BH130" s="25" t="e">
        <f>(#REF!+#REF!+#REF!+#REF!+#REF!+#REF!+#REF!)/(#REF!+#REF!+#REF!+#REF!+#REF!+#REF!+#REF!)*100</f>
        <v>#REF!</v>
      </c>
      <c r="BI130" s="33"/>
      <c r="BJ130" s="33"/>
      <c r="BK130" s="33"/>
      <c r="BL130" s="33"/>
    </row>
    <row r="131" spans="1:64" x14ac:dyDescent="0.2">
      <c r="A131" s="2">
        <v>43955</v>
      </c>
      <c r="B131" s="107">
        <v>43955</v>
      </c>
      <c r="C131" s="241">
        <v>10</v>
      </c>
      <c r="D131">
        <v>497</v>
      </c>
      <c r="E131">
        <v>2.3094688221709005</v>
      </c>
      <c r="U131" s="33"/>
      <c r="V131" s="33"/>
      <c r="AC131" s="49"/>
      <c r="AD131" s="49"/>
      <c r="BE131" s="33"/>
      <c r="BF131" s="33"/>
      <c r="BG131" s="33"/>
      <c r="BH131" s="25" t="e">
        <f>(#REF!+#REF!+#REF!+#REF!+#REF!+#REF!+#REF!)/(#REF!+#REF!+#REF!+#REF!+#REF!+#REF!+#REF!)*100</f>
        <v>#REF!</v>
      </c>
      <c r="BI131" s="33"/>
      <c r="BJ131" s="33"/>
      <c r="BK131" s="33"/>
      <c r="BL131" s="33"/>
    </row>
    <row r="132" spans="1:64" x14ac:dyDescent="0.2">
      <c r="A132" s="2">
        <v>43956</v>
      </c>
      <c r="B132" s="107">
        <v>43956</v>
      </c>
      <c r="C132" s="241">
        <v>30</v>
      </c>
      <c r="D132">
        <v>488</v>
      </c>
      <c r="E132">
        <v>5.0335570469798654</v>
      </c>
      <c r="U132" s="33"/>
      <c r="V132" s="33"/>
      <c r="AC132" s="49"/>
      <c r="AD132" s="49"/>
      <c r="BE132" s="33"/>
      <c r="BF132" s="33"/>
      <c r="BG132" s="33"/>
      <c r="BH132" s="25" t="e">
        <f>(#REF!+#REF!+#REF!+#REF!+#REF!+#REF!+CJ44)/(#REF!+#REF!+#REF!+#REF!+#REF!+#REF!+CI44)*100</f>
        <v>#REF!</v>
      </c>
      <c r="BI132" s="33"/>
      <c r="BJ132" s="33"/>
      <c r="BK132" s="33"/>
      <c r="BL132" s="33"/>
    </row>
    <row r="133" spans="1:64" x14ac:dyDescent="0.2">
      <c r="A133" s="2">
        <v>43957</v>
      </c>
      <c r="B133" s="107">
        <v>43957</v>
      </c>
      <c r="C133" s="241">
        <v>16</v>
      </c>
      <c r="D133">
        <v>465</v>
      </c>
      <c r="E133">
        <v>3.6866359447004609</v>
      </c>
      <c r="U133" s="33"/>
      <c r="V133" s="33"/>
      <c r="AC133" s="49"/>
      <c r="AD133" s="49"/>
      <c r="BE133" s="33"/>
      <c r="BF133" s="33"/>
      <c r="BG133" s="33"/>
      <c r="BH133" s="25" t="e">
        <f>(#REF!+#REF!+#REF!+#REF!+#REF!+CJ44+#REF!)/(#REF!+#REF!+#REF!+#REF!+#REF!+CI44+#REF!)*100</f>
        <v>#REF!</v>
      </c>
      <c r="BI133" s="33"/>
      <c r="BJ133" s="33"/>
      <c r="BK133" s="33"/>
      <c r="BL133" s="33"/>
    </row>
    <row r="134" spans="1:64" x14ac:dyDescent="0.2">
      <c r="A134" s="2">
        <v>43958</v>
      </c>
      <c r="B134" s="107">
        <v>43958</v>
      </c>
      <c r="C134" s="241">
        <v>46</v>
      </c>
      <c r="D134">
        <v>443</v>
      </c>
      <c r="E134">
        <v>7.4313408723747978</v>
      </c>
      <c r="U134" s="33"/>
      <c r="V134" s="33"/>
      <c r="AC134" s="49"/>
      <c r="AD134" s="49"/>
      <c r="BE134" s="33"/>
      <c r="BF134" s="33"/>
      <c r="BG134" s="33"/>
      <c r="BH134" s="25" t="e">
        <f>(#REF!+#REF!+#REF!+#REF!+CJ44+#REF!+#REF!)/(#REF!+#REF!+#REF!+#REF!+CI44+#REF!+#REF!)*100</f>
        <v>#REF!</v>
      </c>
      <c r="BI134" s="33"/>
      <c r="BJ134" s="33"/>
      <c r="BK134" s="33"/>
      <c r="BL134" s="33"/>
    </row>
    <row r="135" spans="1:64" x14ac:dyDescent="0.2">
      <c r="A135" s="2">
        <v>43959</v>
      </c>
      <c r="B135" s="107">
        <v>43959</v>
      </c>
      <c r="C135" s="241">
        <v>14</v>
      </c>
      <c r="D135">
        <v>420</v>
      </c>
      <c r="E135">
        <v>2.5454545454545454</v>
      </c>
      <c r="U135" s="33"/>
      <c r="V135" s="33"/>
      <c r="AC135" s="49"/>
      <c r="AD135" s="49"/>
      <c r="BE135" s="33"/>
      <c r="BF135" s="33"/>
      <c r="BG135" s="33"/>
      <c r="BH135" s="25" t="e">
        <f>(#REF!+#REF!+#REF!+CJ44+#REF!+#REF!+#REF!)/(#REF!+#REF!+#REF!+CI44+#REF!+#REF!+#REF!)*100</f>
        <v>#REF!</v>
      </c>
      <c r="BI135" s="33"/>
      <c r="BJ135" s="33"/>
      <c r="BK135" s="33"/>
      <c r="BL135" s="33"/>
    </row>
    <row r="136" spans="1:64" x14ac:dyDescent="0.2">
      <c r="A136" s="2">
        <v>43960</v>
      </c>
      <c r="B136" s="107">
        <v>43960</v>
      </c>
      <c r="C136" s="241">
        <v>33</v>
      </c>
      <c r="D136">
        <v>342</v>
      </c>
      <c r="E136">
        <v>4.1147132169576057</v>
      </c>
      <c r="U136" s="33"/>
      <c r="V136" s="33"/>
      <c r="AC136" s="49"/>
      <c r="AD136" s="49"/>
      <c r="BE136" s="33"/>
      <c r="BF136" s="33"/>
      <c r="BG136" s="33"/>
      <c r="BH136" s="25" t="e">
        <f>(#REF!+#REF!+CJ44+#REF!+#REF!+#REF!+#REF!)/(#REF!+#REF!+CI44+#REF!+#REF!+#REF!+#REF!)*100</f>
        <v>#REF!</v>
      </c>
      <c r="BI136" s="33"/>
      <c r="BJ136" s="33"/>
      <c r="BK136" s="33"/>
      <c r="BL136" s="33"/>
    </row>
    <row r="137" spans="1:64" x14ac:dyDescent="0.2">
      <c r="A137" s="2">
        <v>43961</v>
      </c>
      <c r="B137" s="107">
        <v>43961</v>
      </c>
      <c r="C137" s="241">
        <v>21</v>
      </c>
      <c r="D137">
        <v>296</v>
      </c>
      <c r="E137">
        <v>2.1319796954314718</v>
      </c>
      <c r="U137" s="33"/>
      <c r="V137" s="33"/>
      <c r="AC137" s="49"/>
      <c r="AD137" s="49"/>
      <c r="BE137" s="33"/>
      <c r="BF137" s="33"/>
      <c r="BG137" s="33"/>
      <c r="BH137" s="25" t="e">
        <f>(#REF!+CJ44+#REF!+#REF!+#REF!+#REF!+#REF!)/(#REF!+CI44+#REF!+#REF!+#REF!+#REF!+#REF!)*100</f>
        <v>#REF!</v>
      </c>
      <c r="BI137" s="33"/>
      <c r="BJ137" s="33"/>
      <c r="BK137" s="33"/>
      <c r="BL137" s="33"/>
    </row>
    <row r="138" spans="1:64" x14ac:dyDescent="0.2">
      <c r="A138" s="2">
        <v>43962</v>
      </c>
      <c r="B138" s="107">
        <v>43962</v>
      </c>
      <c r="C138" s="241">
        <v>16</v>
      </c>
      <c r="D138">
        <v>265</v>
      </c>
      <c r="E138">
        <v>3.1683168316831685</v>
      </c>
      <c r="U138" s="33"/>
      <c r="V138" s="33"/>
      <c r="AC138" s="49"/>
      <c r="AD138" s="49"/>
      <c r="BE138" s="33"/>
      <c r="BF138" s="33"/>
      <c r="BG138" s="33"/>
      <c r="BH138" s="25" t="e">
        <f>(CJ44+#REF!+#REF!+#REF!+#REF!+#REF!+#REF!)/(CI44+#REF!+#REF!+#REF!+#REF!+#REF!+#REF!)*100</f>
        <v>#REF!</v>
      </c>
      <c r="BI138" s="33"/>
      <c r="BJ138" s="33"/>
      <c r="BK138" s="33"/>
      <c r="BL138" s="33"/>
    </row>
    <row r="139" spans="1:64" x14ac:dyDescent="0.2">
      <c r="A139" s="2">
        <v>43963</v>
      </c>
      <c r="B139" s="107">
        <v>43963</v>
      </c>
      <c r="C139" s="241">
        <v>8</v>
      </c>
      <c r="D139">
        <v>269</v>
      </c>
      <c r="E139">
        <v>0.91533180778032042</v>
      </c>
      <c r="U139" s="33"/>
      <c r="V139" s="33"/>
      <c r="AC139" s="49"/>
      <c r="AD139" s="49"/>
      <c r="BE139" s="33"/>
      <c r="BF139" s="33"/>
      <c r="BG139" s="33"/>
      <c r="BH139" s="25" t="e">
        <f>(#REF!+#REF!+#REF!+#REF!+#REF!+#REF!+#REF!)/(#REF!+#REF!+#REF!+#REF!+#REF!+#REF!+#REF!)*100</f>
        <v>#REF!</v>
      </c>
      <c r="BI139" s="33"/>
      <c r="BJ139" s="33"/>
      <c r="BK139" s="33"/>
      <c r="BL139" s="33"/>
    </row>
    <row r="140" spans="1:64" x14ac:dyDescent="0.2">
      <c r="A140" s="2">
        <v>43964</v>
      </c>
      <c r="B140" s="107">
        <v>43964</v>
      </c>
      <c r="C140" s="241">
        <v>22</v>
      </c>
      <c r="D140">
        <v>267</v>
      </c>
      <c r="E140">
        <v>2.2132796780684103</v>
      </c>
      <c r="U140" s="33"/>
      <c r="V140" s="33"/>
      <c r="AC140" s="49"/>
      <c r="AD140" s="49"/>
      <c r="BE140" s="33"/>
      <c r="BF140" s="33"/>
      <c r="BG140" s="33"/>
      <c r="BH140" s="25" t="e">
        <f>(#REF!+#REF!+#REF!+#REF!+#REF!+#REF!+#REF!)/(#REF!+#REF!+#REF!+#REF!+#REF!+#REF!+#REF!)*100</f>
        <v>#REF!</v>
      </c>
      <c r="BI140" s="33"/>
      <c r="BJ140" s="33"/>
      <c r="BK140" s="33"/>
      <c r="BL140" s="33"/>
    </row>
    <row r="141" spans="1:64" x14ac:dyDescent="0.2">
      <c r="A141" s="2">
        <v>43965</v>
      </c>
      <c r="B141" s="107">
        <v>43965</v>
      </c>
      <c r="C141" s="241">
        <v>33</v>
      </c>
      <c r="D141">
        <v>261</v>
      </c>
      <c r="E141">
        <v>3.4846884899683213</v>
      </c>
      <c r="U141" s="33"/>
      <c r="V141" s="33"/>
      <c r="AC141" s="49"/>
      <c r="AD141" s="49"/>
      <c r="BE141" s="33"/>
      <c r="BF141" s="33"/>
      <c r="BG141" s="33"/>
      <c r="BH141" s="25" t="e">
        <f>(#REF!+#REF!+#REF!+#REF!+#REF!+#REF!+#REF!)/(#REF!+#REF!+#REF!+#REF!+#REF!+#REF!+#REF!)*100</f>
        <v>#REF!</v>
      </c>
      <c r="BI141" s="33"/>
      <c r="BJ141" s="33"/>
      <c r="BK141" s="33"/>
      <c r="BL141" s="33"/>
    </row>
    <row r="142" spans="1:64" x14ac:dyDescent="0.2">
      <c r="A142" s="2">
        <v>43966</v>
      </c>
      <c r="B142" s="107">
        <v>43966</v>
      </c>
      <c r="C142" s="241">
        <v>23</v>
      </c>
      <c r="D142">
        <v>252</v>
      </c>
      <c r="E142">
        <v>2.4364406779661016</v>
      </c>
      <c r="U142" s="33"/>
      <c r="V142" s="33"/>
      <c r="AC142" s="49"/>
      <c r="AD142" s="49"/>
      <c r="BE142" s="33"/>
      <c r="BF142" s="33"/>
      <c r="BG142" s="33"/>
      <c r="BH142" s="25" t="e">
        <f>(#REF!+#REF!+#REF!+#REF!+#REF!+#REF!+#REF!)/(#REF!+#REF!+#REF!+#REF!+#REF!+#REF!+#REF!)*100</f>
        <v>#REF!</v>
      </c>
      <c r="BI142" s="33"/>
      <c r="BJ142" s="33"/>
      <c r="BK142" s="33"/>
      <c r="BL142" s="33"/>
    </row>
    <row r="143" spans="1:64" x14ac:dyDescent="0.2">
      <c r="A143" s="2">
        <v>43967</v>
      </c>
      <c r="B143" s="107">
        <v>43967</v>
      </c>
      <c r="C143" s="241">
        <v>14</v>
      </c>
      <c r="D143">
        <v>243</v>
      </c>
      <c r="E143">
        <v>2.3769100169779285</v>
      </c>
      <c r="U143" s="33"/>
      <c r="V143" s="33"/>
      <c r="AC143" s="49"/>
      <c r="AD143" s="49"/>
      <c r="BE143" s="33"/>
      <c r="BF143" s="33"/>
      <c r="BG143" s="33"/>
      <c r="BH143" s="25" t="e">
        <f>(#REF!+#REF!+#REF!+#REF!+#REF!+#REF!+#REF!)/(#REF!+#REF!+#REF!+#REF!+#REF!+#REF!+#REF!)*100</f>
        <v>#REF!</v>
      </c>
      <c r="BI143" s="33"/>
      <c r="BJ143" s="33"/>
      <c r="BK143" s="33"/>
      <c r="BL143" s="33"/>
    </row>
    <row r="144" spans="1:64" x14ac:dyDescent="0.2">
      <c r="A144" s="2">
        <v>43968</v>
      </c>
      <c r="B144" s="107">
        <v>43968</v>
      </c>
      <c r="C144" s="241">
        <v>14</v>
      </c>
      <c r="D144">
        <v>235</v>
      </c>
      <c r="E144">
        <v>7.1065989847715745</v>
      </c>
      <c r="U144" s="33"/>
      <c r="V144" s="33"/>
      <c r="AC144" s="49"/>
      <c r="AD144" s="49"/>
      <c r="BE144" s="33"/>
      <c r="BF144" s="33"/>
      <c r="BG144" s="33"/>
      <c r="BH144" s="25" t="e">
        <f>(#REF!+#REF!+#REF!+#REF!+#REF!+#REF!+#REF!)/(#REF!+#REF!+#REF!+#REF!+#REF!+#REF!+#REF!)*100</f>
        <v>#REF!</v>
      </c>
      <c r="BI144" s="33"/>
      <c r="BJ144" s="33"/>
      <c r="BK144" s="33"/>
      <c r="BL144" s="33"/>
    </row>
    <row r="145" spans="1:64" x14ac:dyDescent="0.2">
      <c r="A145" s="2">
        <v>43969</v>
      </c>
      <c r="B145" s="107">
        <v>43969</v>
      </c>
      <c r="C145" s="241">
        <v>13</v>
      </c>
      <c r="D145">
        <v>232</v>
      </c>
      <c r="E145">
        <v>6.2200956937799043</v>
      </c>
      <c r="U145" s="33"/>
      <c r="V145" s="33"/>
      <c r="AC145" s="49"/>
      <c r="AD145" s="49"/>
      <c r="BE145" s="33"/>
      <c r="BF145" s="33"/>
      <c r="BG145" s="33"/>
      <c r="BH145" s="25" t="e">
        <f>(#REF!+#REF!+#REF!+#REF!+#REF!+#REF!+#REF!)/(#REF!+#REF!+#REF!+#REF!+#REF!+#REF!+#REF!)*100</f>
        <v>#REF!</v>
      </c>
      <c r="BI145" s="33"/>
      <c r="BJ145" s="33"/>
      <c r="BK145" s="33"/>
      <c r="BL145" s="33"/>
    </row>
    <row r="146" spans="1:64" x14ac:dyDescent="0.2">
      <c r="A146" s="2">
        <v>43970</v>
      </c>
      <c r="B146" s="107">
        <v>43970</v>
      </c>
      <c r="C146" s="241">
        <v>20</v>
      </c>
      <c r="D146">
        <v>216</v>
      </c>
      <c r="E146">
        <v>8.2987551867219906</v>
      </c>
      <c r="U146" s="33"/>
      <c r="V146" s="33"/>
      <c r="AC146" s="49"/>
      <c r="AD146" s="49"/>
      <c r="BE146" s="33"/>
      <c r="BF146" s="33"/>
      <c r="BG146" s="33"/>
      <c r="BH146" s="25" t="e">
        <f>(#REF!+#REF!+#REF!+#REF!+#REF!+#REF!+#REF!)/(#REF!+#REF!+#REF!+#REF!+#REF!+#REF!+#REF!)*100</f>
        <v>#REF!</v>
      </c>
      <c r="BI146" s="33"/>
      <c r="BJ146" s="33"/>
      <c r="BK146" s="33"/>
      <c r="BL146" s="33"/>
    </row>
    <row r="147" spans="1:64" x14ac:dyDescent="0.2">
      <c r="A147" s="2">
        <v>43971</v>
      </c>
      <c r="B147" s="107">
        <v>43971</v>
      </c>
      <c r="C147" s="241">
        <v>28</v>
      </c>
      <c r="D147">
        <v>217</v>
      </c>
      <c r="E147">
        <v>6.4367816091954024</v>
      </c>
      <c r="U147" s="33"/>
      <c r="V147" s="33"/>
      <c r="AC147" s="49"/>
      <c r="AD147" s="49"/>
      <c r="BE147" s="33"/>
      <c r="BF147" s="33"/>
      <c r="BG147" s="33"/>
      <c r="BH147" s="25" t="e">
        <f>(#REF!+#REF!+#REF!+#REF!+#REF!+#REF!+#REF!)/(#REF!+#REF!+#REF!+#REF!+#REF!+#REF!+#REF!)*100</f>
        <v>#REF!</v>
      </c>
      <c r="BI147" s="33"/>
      <c r="BJ147" s="33"/>
      <c r="BK147" s="33"/>
      <c r="BL147" s="33"/>
    </row>
    <row r="148" spans="1:64" x14ac:dyDescent="0.2">
      <c r="A148" s="2">
        <v>43972</v>
      </c>
      <c r="B148" s="107">
        <v>43972</v>
      </c>
      <c r="C148" s="241">
        <v>11</v>
      </c>
      <c r="D148">
        <v>203</v>
      </c>
      <c r="E148">
        <v>3.6544850498338874</v>
      </c>
      <c r="U148" s="33"/>
      <c r="V148" s="33"/>
      <c r="AC148" s="49"/>
      <c r="AD148" s="49"/>
      <c r="BE148" s="33"/>
      <c r="BF148" s="33"/>
      <c r="BG148" s="33"/>
      <c r="BH148" s="25" t="e">
        <f>(#REF!+#REF!+#REF!+#REF!+#REF!+#REF!+#REF!)/(#REF!+#REF!+#REF!+#REF!+#REF!+#REF!+#REF!)*100</f>
        <v>#REF!</v>
      </c>
      <c r="BI148" s="33"/>
      <c r="BJ148" s="33"/>
      <c r="BK148" s="33"/>
      <c r="BL148" s="33"/>
    </row>
    <row r="149" spans="1:64" x14ac:dyDescent="0.2">
      <c r="A149" s="2">
        <v>43973</v>
      </c>
      <c r="B149" s="107">
        <v>43973</v>
      </c>
      <c r="C149" s="241">
        <v>8</v>
      </c>
      <c r="D149">
        <v>199</v>
      </c>
      <c r="E149">
        <v>2.6490066225165565</v>
      </c>
      <c r="U149" s="33"/>
      <c r="V149" s="33"/>
      <c r="AC149" s="49"/>
      <c r="AD149" s="49"/>
      <c r="BE149" s="33"/>
      <c r="BF149" s="33"/>
      <c r="BG149" s="33"/>
      <c r="BH149" s="25" t="e">
        <f>(#REF!+#REF!+#REF!+#REF!+#REF!+#REF!+#REF!)/(#REF!+#REF!+#REF!+#REF!+#REF!+#REF!+#REF!)*100</f>
        <v>#REF!</v>
      </c>
      <c r="BI149" s="33"/>
      <c r="BJ149" s="33"/>
      <c r="BK149" s="33"/>
      <c r="BL149" s="33"/>
    </row>
    <row r="150" spans="1:64" x14ac:dyDescent="0.2">
      <c r="A150" s="2">
        <v>43974</v>
      </c>
      <c r="B150" s="107">
        <v>43974</v>
      </c>
      <c r="C150" s="241">
        <v>10</v>
      </c>
      <c r="D150">
        <v>193</v>
      </c>
      <c r="E150">
        <v>3.0581039755351682</v>
      </c>
      <c r="U150" s="33"/>
      <c r="V150" s="33"/>
      <c r="AC150" s="49"/>
      <c r="AD150" s="49"/>
      <c r="BE150" s="33"/>
      <c r="BF150" s="33"/>
      <c r="BG150" s="33"/>
      <c r="BH150" s="25" t="e">
        <f>(#REF!+#REF!+#REF!+#REF!+#REF!+#REF!+#REF!)/(#REF!+#REF!+#REF!+#REF!+#REF!+#REF!+#REF!)*100</f>
        <v>#REF!</v>
      </c>
      <c r="BI150" s="33"/>
      <c r="BJ150" s="33"/>
      <c r="BK150" s="33"/>
      <c r="BL150" s="33"/>
    </row>
    <row r="151" spans="1:64" x14ac:dyDescent="0.2">
      <c r="A151" s="2">
        <v>43975</v>
      </c>
      <c r="B151" s="107">
        <v>43975</v>
      </c>
      <c r="C151" s="241">
        <v>8</v>
      </c>
      <c r="D151">
        <v>193</v>
      </c>
      <c r="E151">
        <v>4.2105263157894735</v>
      </c>
      <c r="U151" s="33"/>
      <c r="V151" s="33"/>
      <c r="AC151" s="49"/>
      <c r="AD151" s="49"/>
      <c r="BE151" s="33"/>
      <c r="BF151" s="33"/>
      <c r="BG151" s="33"/>
      <c r="BH151" s="25" t="e">
        <f>(#REF!+#REF!+#REF!+#REF!+#REF!+#REF!+#REF!)/(#REF!+#REF!+#REF!+#REF!+#REF!+#REF!+#REF!)*100</f>
        <v>#REF!</v>
      </c>
      <c r="BI151" s="33"/>
      <c r="BJ151" s="33"/>
      <c r="BK151" s="33"/>
      <c r="BL151" s="33"/>
    </row>
    <row r="152" spans="1:64" x14ac:dyDescent="0.2">
      <c r="A152" s="2">
        <v>43976</v>
      </c>
      <c r="B152" s="107">
        <v>43976</v>
      </c>
      <c r="C152" s="241">
        <v>8</v>
      </c>
      <c r="D152">
        <v>188</v>
      </c>
      <c r="E152">
        <v>4.2105263157894735</v>
      </c>
      <c r="U152" s="33"/>
      <c r="V152" s="33"/>
      <c r="AC152" s="49"/>
      <c r="AD152" s="49"/>
      <c r="BE152" s="33"/>
      <c r="BF152" s="33"/>
      <c r="BG152" s="33"/>
      <c r="BH152" s="25" t="e">
        <f>(#REF!+#REF!+#REF!+#REF!+#REF!+#REF!+#REF!)/(#REF!+#REF!+#REF!+#REF!+#REF!+#REF!+#REF!)*100</f>
        <v>#REF!</v>
      </c>
      <c r="BI152" s="33"/>
      <c r="BJ152" s="33"/>
      <c r="BK152" s="33"/>
      <c r="BL152" s="33"/>
    </row>
    <row r="153" spans="1:64" x14ac:dyDescent="0.2">
      <c r="A153" s="2">
        <v>43977</v>
      </c>
      <c r="B153" s="107">
        <v>43977</v>
      </c>
      <c r="C153" s="241">
        <v>7</v>
      </c>
      <c r="D153">
        <v>173</v>
      </c>
      <c r="E153">
        <v>1.088646967340591</v>
      </c>
      <c r="U153" s="33"/>
      <c r="V153" s="33"/>
      <c r="AC153" s="49"/>
      <c r="AD153" s="49"/>
      <c r="BE153" s="33"/>
      <c r="BF153" s="33"/>
      <c r="BG153" s="33"/>
      <c r="BH153" s="25" t="e">
        <f>(#REF!+#REF!+#REF!+#REF!+#REF!+#REF!+#REF!)/(#REF!+#REF!+#REF!+#REF!+#REF!+#REF!+#REF!)*100</f>
        <v>#REF!</v>
      </c>
      <c r="BI153" s="33"/>
      <c r="BJ153" s="33"/>
      <c r="BK153" s="33"/>
      <c r="BL153" s="33"/>
    </row>
    <row r="154" spans="1:64" x14ac:dyDescent="0.2">
      <c r="A154" s="2">
        <v>43978</v>
      </c>
      <c r="B154" s="107">
        <v>43978</v>
      </c>
      <c r="C154" s="241">
        <v>8</v>
      </c>
      <c r="D154">
        <v>158</v>
      </c>
      <c r="E154">
        <v>1.2903225806451613</v>
      </c>
      <c r="U154" s="33"/>
      <c r="V154" s="33"/>
      <c r="AC154" s="49"/>
      <c r="AD154" s="49"/>
      <c r="BE154" s="33"/>
      <c r="BF154" s="33"/>
      <c r="BG154" s="33"/>
      <c r="BH154" s="25" t="e">
        <f>(#REF!+#REF!+#REF!+#REF!+#REF!+#REF!+#REF!)/(#REF!+#REF!+#REF!+#REF!+#REF!+#REF!+#REF!)*100</f>
        <v>#REF!</v>
      </c>
      <c r="BI154" s="33"/>
      <c r="BJ154" s="33"/>
      <c r="BK154" s="33"/>
      <c r="BL154" s="33"/>
    </row>
    <row r="155" spans="1:64" x14ac:dyDescent="0.2">
      <c r="A155" s="2">
        <v>43979</v>
      </c>
      <c r="B155" s="107">
        <v>43979</v>
      </c>
      <c r="C155" s="241">
        <v>5</v>
      </c>
      <c r="D155">
        <v>150</v>
      </c>
      <c r="E155">
        <v>0.62421972534332082</v>
      </c>
      <c r="U155" s="33"/>
      <c r="V155" s="33"/>
      <c r="AC155" s="49"/>
      <c r="AD155" s="49"/>
      <c r="BE155" s="33"/>
      <c r="BF155" s="33"/>
      <c r="BG155" s="33"/>
      <c r="BH155" s="25" t="e">
        <f>(#REF!+#REF!+#REF!+#REF!+#REF!+#REF!+#REF!)/(#REF!+#REF!+#REF!+#REF!+#REF!+#REF!+#REF!)*100</f>
        <v>#REF!</v>
      </c>
      <c r="BI155" s="33"/>
      <c r="BJ155" s="33"/>
      <c r="BK155" s="33"/>
      <c r="BL155" s="33"/>
    </row>
    <row r="156" spans="1:64" x14ac:dyDescent="0.2">
      <c r="A156" s="2">
        <v>43980</v>
      </c>
      <c r="B156" s="107">
        <v>43980</v>
      </c>
      <c r="C156" s="241">
        <v>10</v>
      </c>
      <c r="D156">
        <v>136</v>
      </c>
      <c r="E156">
        <v>1.2787723785166241</v>
      </c>
      <c r="U156" s="33"/>
      <c r="V156" s="33"/>
      <c r="AC156" s="49"/>
      <c r="AD156" s="49"/>
      <c r="BE156" s="33"/>
      <c r="BF156" s="33"/>
      <c r="BG156" s="33"/>
      <c r="BH156" s="25" t="e">
        <f>(#REF!+#REF!+#REF!+#REF!+#REF!+#REF!+#REF!)/(#REF!+#REF!+#REF!+#REF!+#REF!+#REF!+#REF!)*100</f>
        <v>#REF!</v>
      </c>
      <c r="BI156" s="33"/>
      <c r="BJ156" s="33"/>
      <c r="BK156" s="33"/>
      <c r="BL156" s="33"/>
    </row>
    <row r="157" spans="1:64" x14ac:dyDescent="0.2">
      <c r="A157" s="2">
        <v>43981</v>
      </c>
      <c r="B157" s="107">
        <v>43981</v>
      </c>
      <c r="C157" s="241">
        <v>12</v>
      </c>
      <c r="D157">
        <v>125</v>
      </c>
      <c r="E157">
        <v>2.083333333333333</v>
      </c>
      <c r="U157" s="33"/>
      <c r="V157" s="33"/>
      <c r="AC157" s="49"/>
      <c r="AD157" s="49"/>
      <c r="BE157" s="33"/>
      <c r="BF157" s="33"/>
      <c r="BG157" s="33"/>
      <c r="BH157" s="25" t="e">
        <f>(#REF!+#REF!+#REF!+#REF!+#REF!+#REF!+#REF!)/(#REF!+#REF!+#REF!+#REF!+#REF!+#REF!+#REF!)*100</f>
        <v>#REF!</v>
      </c>
      <c r="BI157" s="33"/>
      <c r="BJ157" s="33"/>
      <c r="BK157" s="33"/>
      <c r="BL157" s="33"/>
    </row>
    <row r="158" spans="1:64" x14ac:dyDescent="0.2">
      <c r="A158" s="2">
        <v>43982</v>
      </c>
      <c r="B158" s="107">
        <v>43982</v>
      </c>
      <c r="C158" s="241">
        <v>5</v>
      </c>
      <c r="D158">
        <v>116</v>
      </c>
      <c r="E158">
        <v>0.76335877862595414</v>
      </c>
      <c r="U158" s="33"/>
      <c r="V158" s="33"/>
      <c r="AC158" s="49"/>
      <c r="AD158" s="49"/>
      <c r="BE158" s="33"/>
      <c r="BF158" s="33"/>
      <c r="BG158" s="33"/>
      <c r="BH158" s="25" t="e">
        <f>(#REF!+#REF!+#REF!+#REF!+#REF!+#REF!+#REF!)/(#REF!+#REF!+#REF!+#REF!+#REF!+#REF!+#REF!)*100</f>
        <v>#REF!</v>
      </c>
      <c r="BI158" s="33"/>
      <c r="BJ158" s="33"/>
      <c r="BK158" s="33"/>
      <c r="BL158" s="33"/>
    </row>
    <row r="159" spans="1:64" x14ac:dyDescent="0.2">
      <c r="A159" s="2">
        <v>43983</v>
      </c>
      <c r="B159" s="107">
        <v>43983</v>
      </c>
      <c r="C159" s="241">
        <v>3</v>
      </c>
      <c r="D159">
        <v>113</v>
      </c>
      <c r="E159">
        <v>0.73710073710073709</v>
      </c>
      <c r="U159" s="33"/>
      <c r="V159" s="33"/>
      <c r="AC159" s="49"/>
      <c r="AD159" s="49"/>
      <c r="BE159" s="33"/>
      <c r="BF159" s="33"/>
      <c r="BG159" s="33"/>
      <c r="BH159" s="25" t="e">
        <f>(#REF!+#REF!+#REF!+#REF!+#REF!+#REF!+#REF!)/(#REF!+#REF!+#REF!+#REF!+#REF!+#REF!+#REF!)*100</f>
        <v>#REF!</v>
      </c>
      <c r="BI159" s="33"/>
      <c r="BJ159" s="33"/>
      <c r="BK159" s="33"/>
      <c r="BL159" s="33"/>
    </row>
    <row r="160" spans="1:64" x14ac:dyDescent="0.2">
      <c r="A160" s="2">
        <v>43984</v>
      </c>
      <c r="B160" s="107">
        <v>43984</v>
      </c>
      <c r="C160" s="241">
        <v>15</v>
      </c>
      <c r="D160">
        <v>106</v>
      </c>
      <c r="E160">
        <v>3.2119914346895073</v>
      </c>
      <c r="U160" s="33"/>
      <c r="V160" s="33"/>
      <c r="AC160" s="49"/>
      <c r="AD160" s="49"/>
      <c r="BE160" s="33"/>
      <c r="BF160" s="33"/>
      <c r="BG160" s="33"/>
      <c r="BH160" s="25" t="e">
        <f>(#REF!+#REF!+#REF!+#REF!+#REF!+#REF!+#REF!)/(#REF!+#REF!+#REF!+#REF!+#REF!+#REF!+#REF!)*100</f>
        <v>#REF!</v>
      </c>
      <c r="BI160" s="33"/>
      <c r="BJ160" s="33"/>
      <c r="BK160" s="33"/>
      <c r="BL160" s="33"/>
    </row>
    <row r="161" spans="1:64" x14ac:dyDescent="0.2">
      <c r="A161" s="2">
        <v>43985</v>
      </c>
      <c r="B161" s="107">
        <v>43985</v>
      </c>
      <c r="C161" s="241">
        <v>6</v>
      </c>
      <c r="D161">
        <v>103</v>
      </c>
      <c r="E161">
        <v>0.87976539589442826</v>
      </c>
      <c r="U161" s="33"/>
      <c r="V161" s="33"/>
      <c r="AC161" s="49"/>
      <c r="AD161" s="49"/>
      <c r="BE161" s="33"/>
      <c r="BF161" s="33"/>
      <c r="BG161" s="33"/>
      <c r="BH161" s="25" t="e">
        <f>(#REF!+#REF!+#REF!+#REF!+#REF!+#REF!+#REF!)/(#REF!+#REF!+#REF!+#REF!+#REF!+#REF!+#REF!)*100</f>
        <v>#REF!</v>
      </c>
      <c r="BI161" s="33"/>
      <c r="BJ161" s="33"/>
      <c r="BK161" s="33"/>
      <c r="BL161" s="33"/>
    </row>
    <row r="162" spans="1:64" x14ac:dyDescent="0.2">
      <c r="A162" s="2">
        <v>43986</v>
      </c>
      <c r="B162" s="107">
        <v>43986</v>
      </c>
      <c r="C162" s="241">
        <v>16</v>
      </c>
      <c r="D162">
        <v>101</v>
      </c>
      <c r="E162">
        <v>2.0725388601036272</v>
      </c>
      <c r="U162" s="33"/>
      <c r="V162" s="33"/>
      <c r="AC162" s="49"/>
      <c r="AD162" s="49"/>
      <c r="BE162" s="33"/>
      <c r="BF162" s="33"/>
      <c r="BG162" s="33"/>
      <c r="BH162" s="25" t="e">
        <f>(#REF!+#REF!+#REF!+#REF!+#REF!+#REF!+#REF!)/(#REF!+#REF!+#REF!+#REF!+#REF!+#REF!+#REF!)*100</f>
        <v>#REF!</v>
      </c>
      <c r="BI162" s="33"/>
      <c r="BJ162" s="33"/>
      <c r="BK162" s="33"/>
      <c r="BL162" s="33"/>
    </row>
    <row r="163" spans="1:64" x14ac:dyDescent="0.2">
      <c r="A163" s="2">
        <v>43987</v>
      </c>
      <c r="B163" s="107">
        <v>43987</v>
      </c>
      <c r="C163" s="241">
        <v>16</v>
      </c>
      <c r="D163">
        <v>98</v>
      </c>
      <c r="E163">
        <v>2.0592020592020592</v>
      </c>
      <c r="U163" s="33"/>
      <c r="V163" s="33"/>
      <c r="AC163" s="49"/>
      <c r="AD163" s="49"/>
      <c r="BE163" s="33"/>
      <c r="BF163" s="33"/>
      <c r="BG163" s="33"/>
      <c r="BH163" s="25" t="e">
        <f>(#REF!+#REF!+#REF!+#REF!+#REF!+#REF!+#REF!)/(#REF!+#REF!+#REF!+#REF!+#REF!+#REF!+#REF!)*100</f>
        <v>#REF!</v>
      </c>
      <c r="BI163" s="33"/>
      <c r="BJ163" s="33"/>
      <c r="BK163" s="33"/>
      <c r="BL163" s="33"/>
    </row>
    <row r="164" spans="1:64" x14ac:dyDescent="0.2">
      <c r="A164" s="2">
        <v>43988</v>
      </c>
      <c r="B164" s="107">
        <v>43988</v>
      </c>
      <c r="C164" s="241">
        <v>8</v>
      </c>
      <c r="D164">
        <v>92</v>
      </c>
      <c r="E164">
        <v>0.93896713615023475</v>
      </c>
      <c r="U164" s="33"/>
      <c r="V164" s="33"/>
      <c r="AC164" s="49"/>
      <c r="AD164" s="49"/>
      <c r="BE164" s="33"/>
      <c r="BF164" s="33"/>
      <c r="BG164" s="33"/>
      <c r="BH164" s="25" t="e">
        <f>(#REF!+#REF!+#REF!+#REF!+#REF!+#REF!+#REF!)/(#REF!+#REF!+#REF!+#REF!+#REF!+#REF!+#REF!)*100</f>
        <v>#REF!</v>
      </c>
      <c r="BI164" s="33"/>
      <c r="BJ164" s="33"/>
      <c r="BK164" s="33"/>
      <c r="BL164" s="33"/>
    </row>
    <row r="165" spans="1:64" x14ac:dyDescent="0.2">
      <c r="A165" s="2">
        <v>43989</v>
      </c>
      <c r="B165" s="107">
        <v>43989</v>
      </c>
      <c r="C165" s="241">
        <v>4</v>
      </c>
      <c r="D165">
        <v>82</v>
      </c>
      <c r="E165">
        <v>0.81632653061224492</v>
      </c>
      <c r="U165" s="33"/>
      <c r="V165" s="33"/>
      <c r="AC165" s="49"/>
      <c r="AD165" s="49"/>
      <c r="BE165" s="33"/>
      <c r="BF165" s="33"/>
      <c r="BG165" s="33"/>
      <c r="BH165" s="25" t="e">
        <f>(#REF!+#REF!+#REF!+#REF!+#REF!+#REF!+#REF!)/(#REF!+#REF!+#REF!+#REF!+#REF!+#REF!+#REF!)*100</f>
        <v>#REF!</v>
      </c>
      <c r="BI165" s="33"/>
      <c r="BJ165" s="33"/>
      <c r="BK165" s="33"/>
      <c r="BL165" s="33"/>
    </row>
    <row r="166" spans="1:64" x14ac:dyDescent="0.2">
      <c r="A166" s="2">
        <v>43990</v>
      </c>
      <c r="B166" s="107">
        <v>43990</v>
      </c>
      <c r="C166" s="241">
        <v>4</v>
      </c>
      <c r="D166">
        <v>69</v>
      </c>
      <c r="E166">
        <v>0.99750623441396502</v>
      </c>
      <c r="U166" s="33"/>
      <c r="V166" s="33"/>
      <c r="AC166" s="49"/>
      <c r="AD166" s="49"/>
      <c r="BE166" s="33"/>
      <c r="BF166" s="33"/>
      <c r="BG166" s="33"/>
      <c r="BH166" s="25" t="e">
        <f>(#REF!+#REF!+#REF!+#REF!+#REF!+#REF!+#REF!)/(#REF!+#REF!+#REF!+#REF!+#REF!+#REF!+#REF!)*100</f>
        <v>#REF!</v>
      </c>
      <c r="BI166" s="33"/>
      <c r="BJ166" s="33"/>
      <c r="BK166" s="33"/>
      <c r="BL166" s="33"/>
    </row>
    <row r="167" spans="1:64" x14ac:dyDescent="0.2">
      <c r="A167" s="2">
        <v>43991</v>
      </c>
      <c r="B167" s="107">
        <v>43991</v>
      </c>
      <c r="C167" s="241">
        <v>5</v>
      </c>
      <c r="D167">
        <v>72</v>
      </c>
      <c r="E167">
        <v>0.70422535211267612</v>
      </c>
      <c r="U167" s="33"/>
      <c r="V167" s="33"/>
      <c r="AC167" s="49"/>
      <c r="AD167" s="49"/>
      <c r="BE167" s="33"/>
      <c r="BF167" s="33"/>
      <c r="BG167" s="33"/>
      <c r="BH167" s="25" t="e">
        <f>(#REF!+#REF!+#REF!+#REF!+#REF!+#REF!+#REF!)/(#REF!+#REF!+#REF!+#REF!+#REF!+#REF!+#REF!)*100</f>
        <v>#REF!</v>
      </c>
      <c r="BI167" s="33"/>
      <c r="BJ167" s="33"/>
      <c r="BK167" s="33"/>
      <c r="BL167" s="33"/>
    </row>
    <row r="168" spans="1:64" x14ac:dyDescent="0.2">
      <c r="A168" s="2">
        <v>43992</v>
      </c>
      <c r="B168" s="107">
        <v>43992</v>
      </c>
      <c r="C168" s="241">
        <v>4</v>
      </c>
      <c r="D168">
        <v>76</v>
      </c>
      <c r="E168">
        <v>0.5494505494505495</v>
      </c>
      <c r="U168" s="33"/>
      <c r="V168" s="33"/>
      <c r="AC168" s="49"/>
      <c r="AD168" s="49"/>
      <c r="BE168" s="33"/>
      <c r="BF168" s="33"/>
      <c r="BG168" s="33"/>
      <c r="BH168" s="25" t="e">
        <f>(#REF!+#REF!+#REF!+#REF!+#REF!+#REF!+CJ45)/(#REF!+#REF!+#REF!+#REF!+#REF!+#REF!+CI45)*100</f>
        <v>#REF!</v>
      </c>
      <c r="BI168" s="33"/>
      <c r="BJ168" s="33"/>
      <c r="BK168" s="33"/>
      <c r="BL168" s="33"/>
    </row>
    <row r="169" spans="1:64" x14ac:dyDescent="0.2">
      <c r="A169" s="2">
        <v>43993</v>
      </c>
      <c r="B169" s="107">
        <v>43993</v>
      </c>
      <c r="C169" s="241">
        <v>6</v>
      </c>
      <c r="D169">
        <v>77</v>
      </c>
      <c r="E169">
        <v>0.66225165562913912</v>
      </c>
      <c r="U169" s="33"/>
      <c r="V169" s="33"/>
      <c r="AC169" s="49"/>
      <c r="AD169" s="49"/>
      <c r="BE169" s="33"/>
      <c r="BF169" s="33"/>
      <c r="BG169" s="33"/>
      <c r="BH169" s="25" t="e">
        <f>(#REF!+#REF!+#REF!+#REF!+#REF!+CJ45+#REF!)/(#REF!+#REF!+#REF!+#REF!+#REF!+CI45+#REF!)*100</f>
        <v>#REF!</v>
      </c>
      <c r="BI169" s="33"/>
      <c r="BJ169" s="33"/>
      <c r="BK169" s="33"/>
      <c r="BL169" s="33"/>
    </row>
    <row r="170" spans="1:64" x14ac:dyDescent="0.2">
      <c r="A170" s="2">
        <v>43994</v>
      </c>
      <c r="B170" s="107">
        <v>43994</v>
      </c>
      <c r="C170" s="241">
        <v>14</v>
      </c>
      <c r="D170">
        <v>77</v>
      </c>
      <c r="E170">
        <v>1.5521064301552108</v>
      </c>
      <c r="U170" s="33"/>
      <c r="V170" s="33"/>
      <c r="AC170" s="49"/>
      <c r="AD170" s="49"/>
      <c r="BE170" s="33"/>
      <c r="BF170" s="33"/>
      <c r="BG170" s="33"/>
      <c r="BH170" s="25" t="e">
        <f>(#REF!+#REF!+#REF!+#REF!+CJ45+#REF!+#REF!)/(#REF!+#REF!+#REF!+#REF!+CI45+#REF!+#REF!)*100</f>
        <v>#REF!</v>
      </c>
      <c r="BI170" s="33"/>
      <c r="BJ170" s="33"/>
      <c r="BK170" s="33"/>
      <c r="BL170" s="33"/>
    </row>
    <row r="171" spans="1:64" x14ac:dyDescent="0.2">
      <c r="A171" s="2">
        <v>43995</v>
      </c>
      <c r="B171" s="107">
        <v>43995</v>
      </c>
      <c r="C171" s="241">
        <v>3</v>
      </c>
      <c r="D171">
        <v>77</v>
      </c>
      <c r="E171">
        <v>0.36585365853658541</v>
      </c>
      <c r="U171" s="33"/>
      <c r="V171" s="33"/>
      <c r="AC171" s="49"/>
      <c r="AD171" s="49"/>
      <c r="BE171" s="33"/>
      <c r="BF171" s="33"/>
      <c r="BG171" s="33"/>
      <c r="BH171" s="25" t="e">
        <f>(#REF!+#REF!+#REF!+CJ45+#REF!+#REF!+#REF!)/(#REF!+#REF!+#REF!+CI45+#REF!+#REF!+#REF!)*100</f>
        <v>#REF!</v>
      </c>
      <c r="BI171" s="33"/>
      <c r="BJ171" s="33"/>
      <c r="BK171" s="33"/>
      <c r="BL171" s="33"/>
    </row>
    <row r="172" spans="1:64" x14ac:dyDescent="0.2">
      <c r="A172" s="2">
        <v>43996</v>
      </c>
      <c r="B172" s="107">
        <v>43996</v>
      </c>
      <c r="C172" s="241">
        <v>0</v>
      </c>
      <c r="D172">
        <v>77</v>
      </c>
      <c r="E172">
        <v>0</v>
      </c>
      <c r="U172" s="33"/>
      <c r="V172" s="33"/>
      <c r="AC172" s="49"/>
      <c r="AD172" s="49"/>
      <c r="BE172" s="33"/>
      <c r="BF172" s="33"/>
      <c r="BG172" s="33"/>
      <c r="BH172" s="25" t="e">
        <f>(#REF!+#REF!+CJ45+#REF!+#REF!+#REF!+#REF!)/(#REF!+#REF!+CI45+#REF!+#REF!+#REF!+#REF!)*100</f>
        <v>#REF!</v>
      </c>
      <c r="BI172" s="33"/>
      <c r="BJ172" s="33"/>
      <c r="BK172" s="33"/>
      <c r="BL172" s="33"/>
    </row>
    <row r="173" spans="1:64" x14ac:dyDescent="0.2">
      <c r="A173" s="2">
        <v>43997</v>
      </c>
      <c r="B173" s="107">
        <v>43997</v>
      </c>
      <c r="C173" s="241">
        <v>5</v>
      </c>
      <c r="D173">
        <v>71</v>
      </c>
      <c r="E173">
        <v>1.1467889908256881</v>
      </c>
      <c r="AC173" s="49"/>
      <c r="AD173" s="49"/>
      <c r="BE173" s="33"/>
      <c r="BF173" s="33"/>
      <c r="BG173" s="33"/>
      <c r="BH173" s="25" t="e">
        <f>(#REF!+CJ45+#REF!+#REF!+#REF!+#REF!+#REF!)/(#REF!+CI45+#REF!+#REF!+#REF!+#REF!+#REF!)*100</f>
        <v>#REF!</v>
      </c>
      <c r="BI173" s="33"/>
      <c r="BJ173" s="33"/>
      <c r="BK173" s="33"/>
      <c r="BL173" s="33"/>
    </row>
    <row r="174" spans="1:64" x14ac:dyDescent="0.2">
      <c r="A174" s="2">
        <v>43998</v>
      </c>
      <c r="B174" s="107">
        <v>43998</v>
      </c>
      <c r="C174" s="241">
        <v>2</v>
      </c>
      <c r="D174">
        <v>74</v>
      </c>
      <c r="E174">
        <v>0.29585798816568049</v>
      </c>
      <c r="AC174" s="49"/>
      <c r="AD174" s="49"/>
      <c r="BE174" s="33"/>
      <c r="BF174" s="33"/>
      <c r="BG174" s="33"/>
      <c r="BH174" s="25" t="e">
        <f>(CJ45+#REF!+#REF!+#REF!+#REF!+#REF!+CJ46)/(CI45+#REF!+#REF!+#REF!+#REF!+#REF!+CI46)*100</f>
        <v>#REF!</v>
      </c>
      <c r="BI174" s="33"/>
      <c r="BJ174" s="33"/>
      <c r="BK174" s="33"/>
      <c r="BL174" s="33"/>
    </row>
    <row r="175" spans="1:64" x14ac:dyDescent="0.2">
      <c r="A175" s="2">
        <v>43999</v>
      </c>
      <c r="B175" s="107">
        <v>43999</v>
      </c>
      <c r="C175" s="241">
        <v>5</v>
      </c>
      <c r="D175">
        <v>68</v>
      </c>
      <c r="E175">
        <v>0.78247261345852892</v>
      </c>
      <c r="AC175" s="49"/>
      <c r="AD175" s="49"/>
      <c r="BE175" s="33"/>
      <c r="BF175" s="33"/>
      <c r="BG175" s="33"/>
      <c r="BH175" s="25" t="e">
        <f>(#REF!+#REF!+#REF!+#REF!+#REF!+CJ46+CJ47)/(#REF!+#REF!+#REF!+#REF!+#REF!+CI46+CI47)*100</f>
        <v>#REF!</v>
      </c>
      <c r="BI175" s="33"/>
      <c r="BJ175" s="33"/>
      <c r="BK175" s="33"/>
      <c r="BL175" s="33"/>
    </row>
    <row r="176" spans="1:64" x14ac:dyDescent="0.2">
      <c r="A176" s="2">
        <v>44000</v>
      </c>
      <c r="B176" s="107">
        <v>44000</v>
      </c>
      <c r="C176" s="241">
        <v>4</v>
      </c>
      <c r="D176">
        <v>62</v>
      </c>
      <c r="E176">
        <v>0.48780487804878048</v>
      </c>
      <c r="AC176" s="49"/>
      <c r="AD176" s="49"/>
      <c r="BE176" s="33"/>
      <c r="BF176" s="33"/>
      <c r="BG176" s="33"/>
      <c r="BH176" s="25" t="e">
        <f>(#REF!+#REF!+#REF!+#REF!+CJ46+CJ47+#REF!)/(#REF!+#REF!+#REF!+#REF!+CI46+CI47+#REF!)*100</f>
        <v>#REF!</v>
      </c>
      <c r="BI176" s="33"/>
      <c r="BJ176" s="33"/>
      <c r="BK176" s="33"/>
      <c r="BL176" s="33"/>
    </row>
    <row r="177" spans="1:64" x14ac:dyDescent="0.2">
      <c r="A177" s="2">
        <v>44001</v>
      </c>
      <c r="B177" s="107">
        <v>44001</v>
      </c>
      <c r="C177" s="241">
        <v>3</v>
      </c>
      <c r="D177">
        <v>61</v>
      </c>
      <c r="E177">
        <v>0.28382213812677387</v>
      </c>
      <c r="AC177" s="49"/>
      <c r="AD177" s="49"/>
      <c r="BE177" s="33"/>
      <c r="BF177" s="33"/>
      <c r="BG177" s="33"/>
      <c r="BH177" s="25" t="e">
        <f>(#REF!+#REF!+#REF!+CJ46+CJ47+#REF!+CJ48)/(#REF!+#REF!+#REF!+CI46+CI47+#REF!+CI48)*100</f>
        <v>#REF!</v>
      </c>
      <c r="BI177" s="33"/>
      <c r="BJ177" s="33"/>
      <c r="BK177" s="33"/>
      <c r="BL177" s="33"/>
    </row>
    <row r="178" spans="1:64" x14ac:dyDescent="0.2">
      <c r="A178" s="2">
        <v>44002</v>
      </c>
      <c r="B178" s="107">
        <v>44002</v>
      </c>
      <c r="C178" s="241">
        <v>2</v>
      </c>
      <c r="D178">
        <v>63</v>
      </c>
      <c r="E178">
        <v>0.17094017094017094</v>
      </c>
      <c r="AC178" s="49"/>
      <c r="AD178" s="49"/>
      <c r="BE178" s="33"/>
      <c r="BF178" s="33"/>
      <c r="BG178" s="33"/>
      <c r="BH178" s="25" t="e">
        <f>(#REF!+#REF!+CJ46+CJ47+#REF!+CJ48+#REF!)/(#REF!+#REF!+CI46+CI47+#REF!+CI48+#REF!)*100</f>
        <v>#REF!</v>
      </c>
      <c r="BI178" s="33"/>
      <c r="BJ178" s="33"/>
      <c r="BK178" s="33"/>
      <c r="BL178" s="33"/>
    </row>
    <row r="179" spans="1:64" x14ac:dyDescent="0.2">
      <c r="A179" s="2">
        <v>44003</v>
      </c>
      <c r="B179" s="107">
        <v>44003</v>
      </c>
      <c r="C179" s="241">
        <v>5</v>
      </c>
      <c r="D179">
        <v>67</v>
      </c>
      <c r="E179">
        <v>0.70126227208976155</v>
      </c>
      <c r="AC179" s="49"/>
      <c r="AD179" s="49"/>
      <c r="BE179" s="33"/>
      <c r="BF179" s="33"/>
      <c r="BG179" s="33"/>
      <c r="BH179" s="25" t="e">
        <f>(#REF!+CJ46+CJ47+#REF!+CJ48+#REF!+CJ49)/(#REF!+CI46+CI47+#REF!+CI48+#REF!+CI49)*100</f>
        <v>#REF!</v>
      </c>
      <c r="BI179" s="33"/>
      <c r="BJ179" s="33"/>
      <c r="BK179" s="33"/>
      <c r="BL179" s="33"/>
    </row>
    <row r="180" spans="1:64" x14ac:dyDescent="0.2">
      <c r="A180" s="2">
        <v>44004</v>
      </c>
      <c r="B180" s="107">
        <v>44004</v>
      </c>
      <c r="C180" s="241">
        <v>2</v>
      </c>
      <c r="D180">
        <v>67</v>
      </c>
      <c r="E180">
        <v>0.65146579804560267</v>
      </c>
      <c r="AC180" s="49"/>
      <c r="AD180" s="49"/>
      <c r="BE180" s="33"/>
      <c r="BF180" s="33"/>
      <c r="BG180" s="33"/>
      <c r="BH180" s="25" t="e">
        <f>(CJ46+CJ47+#REF!+CJ48+#REF!+CJ49+#REF!)/(CI46+CI47+#REF!+CI48+#REF!+CI49+#REF!)*100</f>
        <v>#REF!</v>
      </c>
      <c r="BI180" s="33"/>
      <c r="BJ180" s="33"/>
      <c r="BK180" s="33"/>
      <c r="BL180" s="33"/>
    </row>
    <row r="181" spans="1:64" x14ac:dyDescent="0.2">
      <c r="A181" s="2">
        <v>44005</v>
      </c>
      <c r="B181" s="107">
        <v>44005</v>
      </c>
      <c r="C181" s="241">
        <v>3</v>
      </c>
      <c r="D181">
        <v>67</v>
      </c>
      <c r="E181">
        <v>0.42735042735042739</v>
      </c>
      <c r="AC181" s="49"/>
      <c r="AD181" s="49"/>
      <c r="BE181" s="33"/>
      <c r="BF181" s="33"/>
      <c r="BG181" s="33"/>
      <c r="BH181" s="25" t="e">
        <f>(CJ47+#REF!+CJ48+#REF!+CJ49+#REF!+CJ50)/(CI47+#REF!+CI48+#REF!+CI49+#REF!+CI50)*100</f>
        <v>#REF!</v>
      </c>
      <c r="BI181" s="33"/>
      <c r="BJ181" s="33"/>
      <c r="BK181" s="33"/>
      <c r="BL181" s="33"/>
    </row>
    <row r="182" spans="1:64" x14ac:dyDescent="0.2">
      <c r="A182" s="2">
        <v>44006</v>
      </c>
      <c r="B182" s="107">
        <v>44006</v>
      </c>
      <c r="C182" s="241">
        <v>2</v>
      </c>
      <c r="D182">
        <v>61</v>
      </c>
      <c r="E182">
        <v>0.2061855670103093</v>
      </c>
      <c r="AC182" s="49"/>
      <c r="AD182" s="49"/>
      <c r="BE182" s="33"/>
      <c r="BF182" s="33"/>
      <c r="BG182" s="33"/>
      <c r="BH182" s="25" t="e">
        <f>(#REF!+CJ48+#REF!+CJ49+#REF!+CJ50+#REF!)/(#REF!+CI48+#REF!+CI49+#REF!+CI50+#REF!)*100</f>
        <v>#REF!</v>
      </c>
      <c r="BI182" s="33"/>
      <c r="BJ182" s="33"/>
      <c r="BK182" s="33"/>
      <c r="BL182" s="33"/>
    </row>
    <row r="183" spans="1:64" x14ac:dyDescent="0.2">
      <c r="A183" s="2">
        <v>44007</v>
      </c>
      <c r="B183" s="107">
        <v>44007</v>
      </c>
      <c r="C183" s="241">
        <v>3</v>
      </c>
      <c r="D183">
        <v>60</v>
      </c>
      <c r="E183">
        <v>0.30241935483870969</v>
      </c>
      <c r="AC183" s="49"/>
      <c r="AD183" s="49"/>
      <c r="BE183" s="33"/>
      <c r="BF183" s="33"/>
      <c r="BG183" s="33"/>
      <c r="BH183" s="25" t="e">
        <f>(CJ48+#REF!+CJ49+#REF!+CJ50+#REF!+#REF!)/(CI48+#REF!+CI49+#REF!+CI50+#REF!+#REF!)*100</f>
        <v>#REF!</v>
      </c>
      <c r="BI183" s="33"/>
      <c r="BJ183" s="33"/>
      <c r="BK183" s="33"/>
      <c r="BL183" s="33"/>
    </row>
    <row r="184" spans="1:64" x14ac:dyDescent="0.2">
      <c r="A184" s="2">
        <v>44008</v>
      </c>
      <c r="B184" s="107">
        <v>44008</v>
      </c>
      <c r="C184" s="241">
        <v>3</v>
      </c>
      <c r="D184">
        <v>58</v>
      </c>
      <c r="E184">
        <v>0.26881720430107531</v>
      </c>
      <c r="AC184" s="49"/>
      <c r="AD184" s="49"/>
      <c r="BE184" s="33"/>
      <c r="BF184" s="33"/>
      <c r="BG184" s="33"/>
      <c r="BH184" s="25" t="e">
        <f>(#REF!+CJ49+#REF!+CJ50+#REF!+#REF!+CJ51)/(#REF!+CI49+#REF!+CI50+#REF!+#REF!+CI51)*100</f>
        <v>#REF!</v>
      </c>
      <c r="BI184" s="33"/>
      <c r="BJ184" s="33"/>
      <c r="BK184" s="33"/>
      <c r="BL184" s="33"/>
    </row>
    <row r="185" spans="1:64" x14ac:dyDescent="0.2">
      <c r="A185" s="2">
        <v>44009</v>
      </c>
      <c r="B185" s="107">
        <v>44009</v>
      </c>
      <c r="C185" s="241">
        <v>1</v>
      </c>
      <c r="D185">
        <v>59</v>
      </c>
      <c r="E185">
        <v>0.10905125408942204</v>
      </c>
      <c r="AC185" s="49"/>
      <c r="AD185" s="49"/>
      <c r="BE185" s="33"/>
      <c r="BF185" s="33"/>
      <c r="BG185" s="33"/>
      <c r="BH185" s="25" t="e">
        <f>(CJ49+#REF!+CJ50+#REF!+#REF!+CJ51+CJ52)/(CI49+#REF!+CI50+#REF!+#REF!+CI51+CI52)*100</f>
        <v>#REF!</v>
      </c>
      <c r="BI185" s="33"/>
      <c r="BJ185" s="33"/>
      <c r="BK185" s="33"/>
      <c r="BL185" s="33"/>
    </row>
    <row r="186" spans="1:64" x14ac:dyDescent="0.2">
      <c r="A186" s="2">
        <v>44010</v>
      </c>
      <c r="B186" s="107">
        <v>44010</v>
      </c>
      <c r="C186" s="241">
        <v>2</v>
      </c>
      <c r="D186">
        <v>58</v>
      </c>
      <c r="E186">
        <v>0.40733197556008144</v>
      </c>
      <c r="AC186" s="49"/>
      <c r="AD186" s="49"/>
      <c r="BE186" s="33"/>
      <c r="BF186" s="33"/>
      <c r="BG186" s="33"/>
      <c r="BH186" s="25" t="e">
        <f>(#REF!+CJ50+#REF!+#REF!+CJ51+CJ52+#REF!)/(#REF!+CI50+#REF!+#REF!+CI51+CI52+#REF!)*100</f>
        <v>#REF!</v>
      </c>
      <c r="BI186" s="33"/>
      <c r="BJ186" s="33"/>
      <c r="BK186" s="33"/>
      <c r="BL186" s="33"/>
    </row>
    <row r="187" spans="1:64" x14ac:dyDescent="0.2">
      <c r="A187" s="2">
        <v>44011</v>
      </c>
      <c r="B187" s="107">
        <v>44011</v>
      </c>
      <c r="C187" s="241">
        <v>2</v>
      </c>
      <c r="D187">
        <v>56</v>
      </c>
      <c r="E187">
        <v>0.41493775933609961</v>
      </c>
      <c r="AC187" s="49"/>
      <c r="AD187" s="49"/>
      <c r="BE187" s="33"/>
      <c r="BF187" s="33"/>
      <c r="BG187" s="33"/>
      <c r="BH187" s="25" t="e">
        <f>(CJ50+#REF!+#REF!+CJ51+CJ52+#REF!+#REF!)/(CI50+#REF!+#REF!+CI51+CI52+#REF!+#REF!)*100</f>
        <v>#REF!</v>
      </c>
      <c r="BI187" s="33"/>
      <c r="BJ187" s="33"/>
      <c r="BK187" s="33"/>
      <c r="BL187" s="33"/>
    </row>
    <row r="188" spans="1:64" x14ac:dyDescent="0.2">
      <c r="A188" s="2">
        <v>44012</v>
      </c>
      <c r="B188" s="107">
        <v>44012</v>
      </c>
      <c r="C188" s="241">
        <v>5</v>
      </c>
      <c r="D188">
        <v>56</v>
      </c>
      <c r="E188">
        <v>0.59523809523809523</v>
      </c>
      <c r="AC188" s="49"/>
      <c r="AD188" s="49"/>
      <c r="BE188" s="33"/>
      <c r="BF188" s="33"/>
      <c r="BG188" s="33"/>
      <c r="BH188" s="25" t="e">
        <f>(#REF!+#REF!+CJ51+CJ52+#REF!+#REF!+BF53)/(#REF!+#REF!+CI51+CI52+#REF!+#REF!+BE58)*100</f>
        <v>#REF!</v>
      </c>
      <c r="BI188" s="33"/>
      <c r="BJ188" s="33"/>
      <c r="BK188" s="33"/>
      <c r="BL188" s="33"/>
    </row>
    <row r="189" spans="1:64" x14ac:dyDescent="0.2">
      <c r="A189" s="2">
        <v>44013</v>
      </c>
      <c r="B189" s="107">
        <v>44013</v>
      </c>
      <c r="C189" s="241">
        <v>3</v>
      </c>
      <c r="D189">
        <v>53</v>
      </c>
      <c r="E189">
        <v>0.35714285714285715</v>
      </c>
      <c r="AC189" s="49"/>
      <c r="AD189" s="49"/>
      <c r="BE189" s="33"/>
      <c r="BF189" s="33"/>
      <c r="BG189" s="33"/>
      <c r="BH189" s="25" t="e">
        <f>(#REF!+CJ51+CJ52+#REF!+#REF!+BF53+#REF!)/(#REF!+CI51+CI52+#REF!+#REF!+BE58+#REF!)*100</f>
        <v>#REF!</v>
      </c>
      <c r="BI189" s="33"/>
      <c r="BJ189" s="33"/>
      <c r="BK189" s="33"/>
      <c r="BL189" s="33"/>
    </row>
    <row r="190" spans="1:64" x14ac:dyDescent="0.2">
      <c r="A190" s="264">
        <v>44014</v>
      </c>
      <c r="B190" s="107">
        <v>44014</v>
      </c>
      <c r="C190" s="266">
        <v>1</v>
      </c>
      <c r="D190">
        <v>57</v>
      </c>
      <c r="E190" s="265">
        <v>0.18400000035762787</v>
      </c>
      <c r="AC190" s="49"/>
      <c r="AD190" s="49"/>
      <c r="BE190" s="33"/>
      <c r="BF190" s="33"/>
      <c r="BG190" s="33"/>
      <c r="BH190" s="25" t="e">
        <f>(CJ51+CJ52+#REF!+#REF!+BF53+#REF!+#REF!)/(CI51+CI52+#REF!+#REF!+BE58+#REF!+#REF!)*100</f>
        <v>#REF!</v>
      </c>
      <c r="BI190" s="33"/>
      <c r="BJ190" s="33"/>
      <c r="BK190" s="33"/>
      <c r="BL190" s="33"/>
    </row>
    <row r="191" spans="1:64" x14ac:dyDescent="0.2">
      <c r="A191" s="264">
        <v>44015</v>
      </c>
      <c r="B191">
        <v>44015</v>
      </c>
      <c r="C191" s="266">
        <v>3</v>
      </c>
      <c r="D191">
        <v>63</v>
      </c>
      <c r="E191" s="265">
        <v>0.42300000786781311</v>
      </c>
      <c r="AC191" s="49"/>
      <c r="AD191" s="49"/>
      <c r="BE191" s="33"/>
      <c r="BF191" s="33"/>
      <c r="BG191" s="33"/>
      <c r="BI191" s="33"/>
      <c r="BJ191" s="33"/>
      <c r="BK191" s="33"/>
      <c r="BL191" s="33"/>
    </row>
    <row r="192" spans="1:64" x14ac:dyDescent="0.2">
      <c r="A192" s="264">
        <v>44016</v>
      </c>
      <c r="B192">
        <v>44016</v>
      </c>
      <c r="C192" s="266">
        <v>2</v>
      </c>
      <c r="D192">
        <v>61</v>
      </c>
      <c r="E192" s="265">
        <v>0.29100000858306885</v>
      </c>
      <c r="AC192" s="49"/>
      <c r="AD192" s="49"/>
      <c r="BE192" s="33"/>
      <c r="BF192" s="33"/>
      <c r="BG192" s="33"/>
      <c r="BI192" s="33"/>
      <c r="BJ192" s="33"/>
      <c r="BK192" s="33"/>
      <c r="BL192" s="33"/>
    </row>
    <row r="193" spans="1:57" x14ac:dyDescent="0.2">
      <c r="A193" s="264">
        <v>44017</v>
      </c>
      <c r="B193">
        <v>44017</v>
      </c>
      <c r="C193" s="266">
        <v>2</v>
      </c>
      <c r="D193">
        <v>57</v>
      </c>
      <c r="E193" s="265">
        <v>0.50499999523162842</v>
      </c>
      <c r="AZ193"/>
      <c r="BE193" s="33"/>
    </row>
    <row r="194" spans="1:57" x14ac:dyDescent="0.2">
      <c r="A194" s="264">
        <v>44018</v>
      </c>
      <c r="B194">
        <v>44018</v>
      </c>
      <c r="C194" s="266">
        <v>0</v>
      </c>
      <c r="D194">
        <v>60</v>
      </c>
      <c r="E194" s="265">
        <v>0</v>
      </c>
      <c r="BE194" s="33"/>
    </row>
    <row r="195" spans="1:57" x14ac:dyDescent="0.2">
      <c r="A195" s="264">
        <v>44019</v>
      </c>
      <c r="B195">
        <v>44019</v>
      </c>
      <c r="C195" s="266">
        <v>4</v>
      </c>
      <c r="D195">
        <v>58</v>
      </c>
      <c r="E195" s="265">
        <v>0.57599997520446777</v>
      </c>
      <c r="BE195" s="33"/>
    </row>
    <row r="196" spans="1:57" x14ac:dyDescent="0.2">
      <c r="A196" s="264">
        <v>44020</v>
      </c>
      <c r="B196">
        <v>44020</v>
      </c>
      <c r="C196" s="266">
        <v>1</v>
      </c>
      <c r="D196">
        <v>62</v>
      </c>
      <c r="E196" s="265">
        <v>0.11599999666213989</v>
      </c>
      <c r="BE196" s="33"/>
    </row>
    <row r="197" spans="1:57" x14ac:dyDescent="0.2">
      <c r="A197" s="264">
        <v>44021</v>
      </c>
      <c r="B197">
        <v>44021</v>
      </c>
      <c r="C197" s="266">
        <v>3</v>
      </c>
      <c r="D197">
        <v>59</v>
      </c>
      <c r="E197" s="265">
        <v>0.37099999189376831</v>
      </c>
      <c r="BE197" s="33"/>
    </row>
    <row r="198" spans="1:57" x14ac:dyDescent="0.2">
      <c r="A198" s="264">
        <v>44022</v>
      </c>
      <c r="B198">
        <v>44022</v>
      </c>
      <c r="C198" s="266">
        <v>5</v>
      </c>
      <c r="D198">
        <v>63</v>
      </c>
      <c r="E198" s="265">
        <v>0.46900001168251038</v>
      </c>
    </row>
    <row r="199" spans="1:57" x14ac:dyDescent="0.2">
      <c r="A199" s="264">
        <v>44023</v>
      </c>
      <c r="B199">
        <v>44023</v>
      </c>
      <c r="C199" s="266">
        <v>2</v>
      </c>
      <c r="D199">
        <v>64</v>
      </c>
      <c r="E199" s="265">
        <v>0.22100000083446503</v>
      </c>
    </row>
    <row r="200" spans="1:57" x14ac:dyDescent="0.2">
      <c r="A200" s="264">
        <v>44024</v>
      </c>
      <c r="B200">
        <v>44024</v>
      </c>
      <c r="C200" s="266">
        <v>9</v>
      </c>
      <c r="D200">
        <v>65</v>
      </c>
      <c r="E200" s="265">
        <v>1.6890000104904175</v>
      </c>
    </row>
    <row r="201" spans="1:57" x14ac:dyDescent="0.2">
      <c r="A201" s="264">
        <v>44025</v>
      </c>
      <c r="B201">
        <v>44025</v>
      </c>
      <c r="C201" s="266">
        <v>2</v>
      </c>
      <c r="D201">
        <v>75</v>
      </c>
      <c r="E201" s="265">
        <v>0.4440000057220459</v>
      </c>
    </row>
    <row r="202" spans="1:57" x14ac:dyDescent="0.2">
      <c r="A202" s="264">
        <v>44026</v>
      </c>
      <c r="B202">
        <v>44026</v>
      </c>
      <c r="C202" s="266">
        <v>5</v>
      </c>
      <c r="D202">
        <v>70</v>
      </c>
      <c r="E202" s="265">
        <v>0.66299998760223389</v>
      </c>
    </row>
  </sheetData>
  <mergeCells count="20">
    <mergeCell ref="AD105:AD121"/>
    <mergeCell ref="AE105:AG105"/>
    <mergeCell ref="AD87:AD103"/>
    <mergeCell ref="AE87:AG87"/>
    <mergeCell ref="AH87:AJ87"/>
    <mergeCell ref="AK87:AM87"/>
    <mergeCell ref="AN87:AP87"/>
    <mergeCell ref="F54:F68"/>
    <mergeCell ref="AD69:AD85"/>
    <mergeCell ref="AE69:AG69"/>
    <mergeCell ref="AH69:AJ69"/>
    <mergeCell ref="AK69:AM69"/>
    <mergeCell ref="AN69:AP69"/>
    <mergeCell ref="F70:F84"/>
    <mergeCell ref="F6:O6"/>
    <mergeCell ref="W6:AJ6"/>
    <mergeCell ref="AR6:BB6"/>
    <mergeCell ref="F38:F52"/>
    <mergeCell ref="BI38:BS38"/>
    <mergeCell ref="BA43:BE43"/>
  </mergeCells>
  <conditionalFormatting sqref="E7:E34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:V34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I48">
    <cfRule type="cellIs" dxfId="3" priority="43" operator="lessThan">
      <formula>$B$23</formula>
    </cfRule>
    <cfRule type="cellIs" dxfId="2" priority="44" operator="lessThan">
      <formula>1.875</formula>
    </cfRule>
  </conditionalFormatting>
  <conditionalFormatting sqref="BB5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9:AF103">
    <cfRule type="colorScale" priority="26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27">
      <colorScale>
        <cfvo type="num" val="0"/>
        <cfvo type="num" val="1"/>
        <color rgb="FFFF7128"/>
        <color rgb="FFFFEF9C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9:AG103">
    <cfRule type="colorScale" priority="13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14">
      <colorScale>
        <cfvo type="num" val="0"/>
        <cfvo type="num" val="1"/>
        <color rgb="FFFF7128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1:AF85">
    <cfRule type="colorScale" priority="10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11">
      <colorScale>
        <cfvo type="num" val="0"/>
        <cfvo type="num" val="1"/>
        <color rgb="FFFF7128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1:AG85">
    <cfRule type="colorScale" priority="7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8">
      <colorScale>
        <cfvo type="num" val="0"/>
        <cfvo type="num" val="1"/>
        <color rgb="FFFF7128"/>
        <color rgb="FFFFEF9C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7:AF121">
    <cfRule type="colorScale" priority="4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5">
      <colorScale>
        <cfvo type="num" val="0"/>
        <cfvo type="num" val="1"/>
        <color rgb="FFFF7128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7:AG121">
    <cfRule type="colorScale" priority="1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2">
      <colorScale>
        <cfvo type="num" val="0"/>
        <cfvo type="num" val="1"/>
        <color rgb="FFFF7128"/>
        <color rgb="FFFFEF9C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FC202"/>
  <sheetViews>
    <sheetView topLeftCell="D1" zoomScale="70" zoomScaleNormal="70" workbookViewId="0">
      <selection activeCell="AH103" sqref="AH103"/>
    </sheetView>
  </sheetViews>
  <sheetFormatPr baseColWidth="10" defaultColWidth="8.83203125" defaultRowHeight="15" x14ac:dyDescent="0.2"/>
  <cols>
    <col min="1" max="1" width="23.5" customWidth="1"/>
    <col min="2" max="2" width="12.5" customWidth="1"/>
    <col min="3" max="3" width="16" customWidth="1"/>
    <col min="6" max="15" width="18.5" style="33" customWidth="1"/>
    <col min="16" max="18" width="16.5" style="33" customWidth="1"/>
    <col min="19" max="19" width="17.5" style="33" customWidth="1"/>
    <col min="20" max="20" width="16.5" style="33" customWidth="1"/>
    <col min="21" max="22" width="13.5" style="49" customWidth="1"/>
    <col min="23" max="23" width="11.83203125" style="33" customWidth="1"/>
    <col min="24" max="27" width="16" style="33" bestFit="1" customWidth="1"/>
    <col min="28" max="36" width="11.83203125" style="33" customWidth="1"/>
    <col min="37" max="37" width="17" style="33" customWidth="1"/>
    <col min="38" max="42" width="14" style="33" customWidth="1"/>
    <col min="43" max="43" width="11.5" style="33" customWidth="1"/>
    <col min="44" max="46" width="16.1640625" style="33" bestFit="1" customWidth="1"/>
    <col min="47" max="50" width="15.1640625" style="33" bestFit="1" customWidth="1"/>
    <col min="51" max="51" width="16.1640625" style="33" bestFit="1" customWidth="1"/>
    <col min="52" max="54" width="14.83203125" style="33" bestFit="1" customWidth="1"/>
    <col min="55" max="55" width="16.5" style="33" customWidth="1"/>
    <col min="56" max="56" width="24.5" style="33" customWidth="1"/>
    <col min="57" max="57" width="12.5" customWidth="1"/>
    <col min="58" max="58" width="11.5" customWidth="1"/>
    <col min="59" max="59" width="11.83203125" customWidth="1"/>
    <col min="61" max="61" width="12.83203125" customWidth="1"/>
    <col min="62" max="62" width="13.5" customWidth="1"/>
  </cols>
  <sheetData>
    <row r="1" spans="1:62" ht="21" x14ac:dyDescent="0.25">
      <c r="A1" s="43" t="s">
        <v>57</v>
      </c>
      <c r="B1" s="43"/>
    </row>
    <row r="2" spans="1:62" x14ac:dyDescent="0.2">
      <c r="A2" s="42" t="s">
        <v>58</v>
      </c>
      <c r="B2" s="42"/>
    </row>
    <row r="3" spans="1:62" x14ac:dyDescent="0.2">
      <c r="A3" s="42" t="s">
        <v>59</v>
      </c>
      <c r="B3" s="42"/>
    </row>
    <row r="4" spans="1:62" ht="16" x14ac:dyDescent="0.2">
      <c r="A4" s="42" t="s">
        <v>60</v>
      </c>
      <c r="B4" s="42"/>
      <c r="S4" s="11"/>
      <c r="T4" s="11"/>
    </row>
    <row r="5" spans="1:62" ht="16" x14ac:dyDescent="0.2">
      <c r="S5" s="6"/>
      <c r="T5" s="6"/>
    </row>
    <row r="6" spans="1:62" ht="68" x14ac:dyDescent="0.2">
      <c r="A6" s="44" t="s">
        <v>61</v>
      </c>
      <c r="B6" s="44"/>
      <c r="C6" s="45" t="s">
        <v>2</v>
      </c>
      <c r="D6" s="45" t="s">
        <v>6</v>
      </c>
      <c r="E6" s="210" t="s">
        <v>97</v>
      </c>
      <c r="F6" s="502" t="s">
        <v>62</v>
      </c>
      <c r="G6" s="502"/>
      <c r="H6" s="502"/>
      <c r="I6" s="502"/>
      <c r="J6" s="502"/>
      <c r="K6" s="502"/>
      <c r="L6" s="502"/>
      <c r="M6" s="502"/>
      <c r="N6" s="502"/>
      <c r="O6" s="502"/>
      <c r="P6" s="189" t="s">
        <v>95</v>
      </c>
      <c r="Q6" s="189" t="s">
        <v>96</v>
      </c>
      <c r="R6" s="189" t="s">
        <v>51</v>
      </c>
      <c r="S6" s="190" t="s">
        <v>55</v>
      </c>
      <c r="T6" s="44" t="s">
        <v>61</v>
      </c>
      <c r="U6" s="45" t="s">
        <v>6</v>
      </c>
      <c r="V6" s="210" t="s">
        <v>97</v>
      </c>
      <c r="W6" s="503" t="s">
        <v>5</v>
      </c>
      <c r="X6" s="503"/>
      <c r="Y6" s="503"/>
      <c r="Z6" s="503"/>
      <c r="AA6" s="503"/>
      <c r="AB6" s="503"/>
      <c r="AC6" s="503"/>
      <c r="AD6" s="503"/>
      <c r="AE6" s="503"/>
      <c r="AF6" s="503"/>
      <c r="AG6" s="503"/>
      <c r="AH6" s="503"/>
      <c r="AI6" s="503"/>
      <c r="AJ6" s="503"/>
      <c r="AK6" s="50" t="s">
        <v>53</v>
      </c>
      <c r="AL6" s="222" t="s">
        <v>45</v>
      </c>
      <c r="AM6" s="134" t="s">
        <v>77</v>
      </c>
      <c r="AN6" s="134" t="s">
        <v>78</v>
      </c>
      <c r="AO6" s="134" t="s">
        <v>79</v>
      </c>
      <c r="AP6" s="44" t="s">
        <v>61</v>
      </c>
      <c r="AQ6" s="45" t="s">
        <v>6</v>
      </c>
      <c r="AR6" s="504" t="s">
        <v>80</v>
      </c>
      <c r="AS6" s="504"/>
      <c r="AT6" s="504"/>
      <c r="AU6" s="504"/>
      <c r="AV6" s="504"/>
      <c r="AW6" s="504"/>
      <c r="AX6" s="504"/>
      <c r="AY6" s="504"/>
      <c r="AZ6" s="504"/>
      <c r="BA6" s="504"/>
      <c r="BB6" s="504"/>
      <c r="BC6" s="59" t="s">
        <v>67</v>
      </c>
      <c r="BD6" s="221" t="s">
        <v>68</v>
      </c>
      <c r="BE6" s="11"/>
      <c r="BG6" s="37"/>
      <c r="BJ6" s="37"/>
    </row>
    <row r="7" spans="1:62" ht="16" x14ac:dyDescent="0.2">
      <c r="A7" s="58">
        <v>43929</v>
      </c>
      <c r="B7" s="217">
        <v>43929</v>
      </c>
      <c r="C7" s="46">
        <v>43929</v>
      </c>
      <c r="D7" s="185" t="s">
        <v>7</v>
      </c>
      <c r="E7" s="185" t="e">
        <f t="shared" ref="E7:E34" si="0">S7/R7</f>
        <v>#DIV/0!</v>
      </c>
      <c r="F7" s="206" t="e">
        <f>#REF!</f>
        <v>#REF!</v>
      </c>
      <c r="G7" s="207" t="e">
        <f>#REF!</f>
        <v>#REF!</v>
      </c>
      <c r="H7" s="207" t="e">
        <f>#REF!</f>
        <v>#REF!</v>
      </c>
      <c r="I7" s="205" t="e">
        <f>#REF!</f>
        <v>#REF!</v>
      </c>
      <c r="J7" s="205" t="e">
        <f>#REF!</f>
        <v>#REF!</v>
      </c>
      <c r="K7" s="202"/>
      <c r="L7" s="202"/>
      <c r="M7" s="202"/>
      <c r="N7" s="202"/>
      <c r="O7" s="191"/>
      <c r="P7" s="80" t="e">
        <f>AVERAGE(I7:O7)</f>
        <v>#REF!</v>
      </c>
      <c r="Q7" s="80" t="e">
        <f>STDEV(I7:O7)</f>
        <v>#REF!</v>
      </c>
      <c r="R7" s="79"/>
      <c r="S7" s="79"/>
      <c r="T7" s="58">
        <v>43929</v>
      </c>
      <c r="U7" s="46" t="s">
        <v>7</v>
      </c>
      <c r="V7" s="185" t="e">
        <f>AL7/AK7</f>
        <v>#DIV/0!</v>
      </c>
      <c r="W7" s="213" t="e">
        <f>#REF!</f>
        <v>#REF!</v>
      </c>
      <c r="X7" s="195" t="e">
        <f>#REF!</f>
        <v>#REF!</v>
      </c>
      <c r="Y7" s="195" t="e">
        <f>#REF!</f>
        <v>#REF!</v>
      </c>
      <c r="Z7" s="196"/>
      <c r="AA7" s="196"/>
      <c r="AB7" s="196"/>
      <c r="AC7" s="196"/>
      <c r="AD7" s="196"/>
      <c r="AE7" s="196"/>
      <c r="AF7" s="196"/>
      <c r="AG7" s="47"/>
      <c r="AH7" s="47"/>
      <c r="AI7" s="47"/>
      <c r="AJ7" s="47"/>
      <c r="AK7" s="47"/>
      <c r="AL7" s="47"/>
      <c r="AM7" s="135">
        <v>662</v>
      </c>
      <c r="AN7" s="135">
        <v>2.9108969999999998</v>
      </c>
      <c r="AO7" s="135">
        <f>AN7*AM7*1000</f>
        <v>1927013.814</v>
      </c>
      <c r="AP7" s="58">
        <v>43929</v>
      </c>
      <c r="AQ7" s="46" t="s">
        <v>7</v>
      </c>
      <c r="AR7" s="60"/>
      <c r="AS7" s="60" t="e">
        <f>$AO$7*X7</f>
        <v>#REF!</v>
      </c>
      <c r="AT7" s="60" t="e">
        <f>$AO$7*Y7</f>
        <v>#REF!</v>
      </c>
      <c r="AU7" s="60"/>
      <c r="AV7" s="60"/>
      <c r="AW7" s="60"/>
      <c r="AX7" s="60"/>
      <c r="AY7" s="60"/>
      <c r="AZ7" s="60"/>
      <c r="BA7" s="60"/>
      <c r="BB7" s="60"/>
      <c r="BC7" s="141"/>
      <c r="BD7" s="141"/>
      <c r="BE7" s="14">
        <f>BC7/10^6</f>
        <v>0</v>
      </c>
      <c r="BF7" s="14">
        <f>BD7/10^6</f>
        <v>0</v>
      </c>
      <c r="BG7" s="6"/>
      <c r="BJ7" s="6"/>
    </row>
    <row r="8" spans="1:62" ht="16" x14ac:dyDescent="0.2">
      <c r="A8" s="58">
        <v>43945</v>
      </c>
      <c r="B8" s="217">
        <v>43945</v>
      </c>
      <c r="C8" s="46">
        <v>43945</v>
      </c>
      <c r="D8" s="185" t="s">
        <v>7</v>
      </c>
      <c r="E8" s="185" t="e">
        <f t="shared" si="0"/>
        <v>#DIV/0!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</f>
        <v>#REF!</v>
      </c>
      <c r="Q8" s="80" t="e">
        <f>STDEV(F8:H8)</f>
        <v>#REF!</v>
      </c>
      <c r="R8" s="79"/>
      <c r="S8" s="79"/>
      <c r="T8" s="58">
        <v>43945</v>
      </c>
      <c r="U8" s="46" t="s">
        <v>7</v>
      </c>
      <c r="V8" s="185" t="e">
        <f t="shared" ref="V8:V34" si="1">AL8/AK8</f>
        <v>#DIV/0!</v>
      </c>
      <c r="W8" s="195" t="e">
        <f>#REF!</f>
        <v>#REF!</v>
      </c>
      <c r="X8" s="195" t="e">
        <f>#REF!</f>
        <v>#REF!</v>
      </c>
      <c r="Y8" s="195" t="e">
        <f>#REF!</f>
        <v>#REF!</v>
      </c>
      <c r="Z8" s="194" t="e">
        <f>#REF!</f>
        <v>#REF!</v>
      </c>
      <c r="AA8" s="194" t="e">
        <f>#REF!</f>
        <v>#REF!</v>
      </c>
      <c r="AB8" s="194" t="e">
        <f>#REF!</f>
        <v>#REF!</v>
      </c>
      <c r="AC8" s="214" t="e">
        <f>#REF!</f>
        <v>#REF!</v>
      </c>
      <c r="AD8" s="214" t="e">
        <f>#REF!</f>
        <v>#REF!</v>
      </c>
      <c r="AE8" s="195"/>
      <c r="AF8" s="197"/>
      <c r="AG8" s="48"/>
      <c r="AH8" s="48"/>
      <c r="AI8" s="48"/>
      <c r="AJ8" s="48"/>
      <c r="AK8" s="47"/>
      <c r="AL8" s="47"/>
      <c r="AM8" s="135">
        <v>1672</v>
      </c>
      <c r="AN8" s="135">
        <v>2.6967450000000004</v>
      </c>
      <c r="AO8" s="135">
        <f t="shared" ref="AO8:AO34" si="2">AN8*AM8*1000</f>
        <v>4508957.6400000006</v>
      </c>
      <c r="AP8" s="58">
        <v>43945</v>
      </c>
      <c r="AQ8" s="46" t="s">
        <v>7</v>
      </c>
      <c r="AR8" s="141" t="e">
        <f>$AO$7*W8</f>
        <v>#REF!</v>
      </c>
      <c r="AS8" s="141" t="e">
        <f>$AO$7*X8</f>
        <v>#REF!</v>
      </c>
      <c r="AT8" s="141" t="e">
        <f>$AO$7*Y8</f>
        <v>#REF!</v>
      </c>
      <c r="AU8" s="141" t="e">
        <f t="shared" ref="AU8:AW9" si="3">$AO$7*Z8</f>
        <v>#REF!</v>
      </c>
      <c r="AV8" s="141" t="e">
        <f t="shared" si="3"/>
        <v>#REF!</v>
      </c>
      <c r="AW8" s="141" t="e">
        <f t="shared" si="3"/>
        <v>#REF!</v>
      </c>
      <c r="AX8" s="141"/>
      <c r="AY8" s="142"/>
      <c r="AZ8" s="141"/>
      <c r="BA8" s="141"/>
      <c r="BB8" s="141"/>
      <c r="BC8" s="141"/>
      <c r="BD8" s="141"/>
      <c r="BE8" s="14">
        <f t="shared" ref="BE8:BF34" si="4">BC8/10^6</f>
        <v>0</v>
      </c>
      <c r="BF8" s="14">
        <f t="shared" si="4"/>
        <v>0</v>
      </c>
    </row>
    <row r="9" spans="1:62" ht="16" x14ac:dyDescent="0.2">
      <c r="A9" s="58">
        <v>43956</v>
      </c>
      <c r="B9" s="217">
        <v>43956</v>
      </c>
      <c r="C9" s="46">
        <v>43956</v>
      </c>
      <c r="D9" s="185" t="s">
        <v>7</v>
      </c>
      <c r="E9" s="185" t="e">
        <f t="shared" si="0"/>
        <v>#DIV/0!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</f>
        <v>#REF!</v>
      </c>
      <c r="Q9" s="80" t="e">
        <f>STDEV(F9:G9,K9)</f>
        <v>#REF!</v>
      </c>
      <c r="R9" s="79"/>
      <c r="S9" s="79"/>
      <c r="T9" s="58">
        <v>43956</v>
      </c>
      <c r="U9" s="46" t="s">
        <v>7</v>
      </c>
      <c r="V9" s="185" t="e">
        <f t="shared" si="1"/>
        <v>#DIV/0!</v>
      </c>
      <c r="W9" s="214" t="e">
        <f>#REF!</f>
        <v>#REF!</v>
      </c>
      <c r="X9" s="214" t="e">
        <f>#REF!</f>
        <v>#REF!</v>
      </c>
      <c r="Y9" s="194" t="e">
        <f>#REF!</f>
        <v>#REF!</v>
      </c>
      <c r="Z9" s="194" t="e">
        <f>#REF!</f>
        <v>#REF!</v>
      </c>
      <c r="AA9" s="194" t="e">
        <f>#REF!</f>
        <v>#REF!</v>
      </c>
      <c r="AB9" s="195" t="e">
        <f>#REF!</f>
        <v>#REF!</v>
      </c>
      <c r="AC9" s="195" t="e">
        <f>#REF!</f>
        <v>#REF!</v>
      </c>
      <c r="AD9" s="197"/>
      <c r="AE9" s="197"/>
      <c r="AF9" s="197"/>
      <c r="AG9" s="48"/>
      <c r="AH9" s="48"/>
      <c r="AI9" s="48"/>
      <c r="AJ9" s="48"/>
      <c r="AK9" s="47"/>
      <c r="AL9" s="47"/>
      <c r="AM9" s="135">
        <v>1806</v>
      </c>
      <c r="AN9" s="135">
        <v>3.5527679999999999</v>
      </c>
      <c r="AO9" s="135">
        <f t="shared" si="2"/>
        <v>6416299.0080000004</v>
      </c>
      <c r="AP9" s="58">
        <v>43956</v>
      </c>
      <c r="AQ9" s="46" t="s">
        <v>7</v>
      </c>
      <c r="AR9" s="141"/>
      <c r="AS9" s="141"/>
      <c r="AT9" s="141" t="e">
        <f>$AO$7*Y9</f>
        <v>#REF!</v>
      </c>
      <c r="AU9" s="141" t="e">
        <f t="shared" si="3"/>
        <v>#REF!</v>
      </c>
      <c r="AV9" s="141" t="e">
        <f t="shared" si="3"/>
        <v>#REF!</v>
      </c>
      <c r="AW9" s="141" t="e">
        <f t="shared" si="3"/>
        <v>#REF!</v>
      </c>
      <c r="AX9" s="141" t="e">
        <f>$AO$7*AC9</f>
        <v>#REF!</v>
      </c>
      <c r="AY9" s="141"/>
      <c r="AZ9" s="141"/>
      <c r="BA9" s="141"/>
      <c r="BB9" s="141"/>
      <c r="BC9" s="141"/>
      <c r="BD9" s="141"/>
      <c r="BE9" s="14">
        <f t="shared" si="4"/>
        <v>0</v>
      </c>
      <c r="BF9" s="14">
        <f t="shared" si="4"/>
        <v>0</v>
      </c>
    </row>
    <row r="10" spans="1:62" ht="16" x14ac:dyDescent="0.2">
      <c r="A10" s="58">
        <v>43970</v>
      </c>
      <c r="B10" s="217">
        <v>43970</v>
      </c>
      <c r="C10" s="46">
        <v>43970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</f>
        <v>#REF!</v>
      </c>
      <c r="Q10" s="80" t="e">
        <f>STDEV(H10,K10:M10)</f>
        <v>#REF!</v>
      </c>
      <c r="R10" s="79" t="e">
        <f t="shared" ref="R10:R20" si="5">P10*1000</f>
        <v>#REF!</v>
      </c>
      <c r="S10" s="79" t="e">
        <f t="shared" ref="S10:S20" si="6">Q10*1000</f>
        <v>#REF!</v>
      </c>
      <c r="T10" s="58">
        <v>43970</v>
      </c>
      <c r="U10" s="46" t="s">
        <v>7</v>
      </c>
      <c r="V10" s="185" t="e">
        <f t="shared" si="1"/>
        <v>#REF!</v>
      </c>
      <c r="W10" s="214" t="e">
        <f>#REF!</f>
        <v>#REF!</v>
      </c>
      <c r="X10" s="214" t="e">
        <f>#REF!</f>
        <v>#REF!</v>
      </c>
      <c r="Y10" s="194" t="e">
        <f>#REF!</f>
        <v>#REF!</v>
      </c>
      <c r="Z10" s="194" t="e">
        <f>#REF!</f>
        <v>#REF!</v>
      </c>
      <c r="AA10" s="213" t="e">
        <f>#REF!</f>
        <v>#REF!</v>
      </c>
      <c r="AB10" s="195" t="e">
        <f>#REF!</f>
        <v>#REF!</v>
      </c>
      <c r="AC10" s="195" t="e">
        <f>#REF!</f>
        <v>#REF!</v>
      </c>
      <c r="AD10" s="195" t="e">
        <f>#REF!</f>
        <v>#REF!</v>
      </c>
      <c r="AE10" s="197"/>
      <c r="AF10" s="197"/>
      <c r="AG10" s="48"/>
      <c r="AH10" s="48"/>
      <c r="AI10" s="48"/>
      <c r="AJ10" s="48"/>
      <c r="AK10" s="47" t="e">
        <f>AVERAGE(Y10:Z10,AB10:AD10)</f>
        <v>#REF!</v>
      </c>
      <c r="AL10" s="47" t="e">
        <f>STDEV(Y10:Z10,AB10:AD10)</f>
        <v>#REF!</v>
      </c>
      <c r="AM10" s="135">
        <v>1759</v>
      </c>
      <c r="AN10" s="135">
        <v>3.3738040000000002</v>
      </c>
      <c r="AO10" s="135">
        <f t="shared" si="2"/>
        <v>5934521.2360000005</v>
      </c>
      <c r="AP10" s="58">
        <v>43970</v>
      </c>
      <c r="AQ10" s="46" t="s">
        <v>7</v>
      </c>
      <c r="AR10" s="141"/>
      <c r="AS10" s="141"/>
      <c r="AT10" s="141" t="e">
        <f>$AO$7*Y10</f>
        <v>#REF!</v>
      </c>
      <c r="AU10" s="141" t="e">
        <f>$AO$7*Z10</f>
        <v>#REF!</v>
      </c>
      <c r="AV10" s="141"/>
      <c r="AW10" s="141" t="e">
        <f>$AO$7*AB10</f>
        <v>#REF!</v>
      </c>
      <c r="AX10" s="141" t="e">
        <f>$AO$7*AC10</f>
        <v>#REF!</v>
      </c>
      <c r="AY10" s="141" t="e">
        <f>$AO$7*AD10</f>
        <v>#REF!</v>
      </c>
      <c r="AZ10" s="141"/>
      <c r="BA10" s="141"/>
      <c r="BB10" s="141"/>
      <c r="BC10" s="141" t="e">
        <f t="shared" ref="BC10:BC34" si="7">AVERAGE(AR10:BB10)</f>
        <v>#REF!</v>
      </c>
      <c r="BD10" s="141" t="e">
        <f t="shared" ref="BD10:BD34" si="8">STDEV(AR10:BB10)</f>
        <v>#REF!</v>
      </c>
      <c r="BE10" s="14" t="e">
        <f t="shared" si="4"/>
        <v>#REF!</v>
      </c>
      <c r="BF10" s="14" t="e">
        <f t="shared" si="4"/>
        <v>#REF!</v>
      </c>
    </row>
    <row r="11" spans="1:62" ht="16" x14ac:dyDescent="0.2">
      <c r="A11" s="58">
        <v>43984</v>
      </c>
      <c r="B11" s="217">
        <v>43984</v>
      </c>
      <c r="C11" s="46">
        <v>43984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</f>
        <v>#REF!</v>
      </c>
      <c r="Q11" s="80" t="e">
        <f>STDEV(F11:O11)</f>
        <v>#REF!</v>
      </c>
      <c r="R11" s="79" t="e">
        <f t="shared" si="5"/>
        <v>#REF!</v>
      </c>
      <c r="S11" s="79" t="e">
        <f t="shared" si="6"/>
        <v>#REF!</v>
      </c>
      <c r="T11" s="58">
        <v>43984</v>
      </c>
      <c r="U11" s="46" t="s">
        <v>7</v>
      </c>
      <c r="V11" s="185" t="e">
        <f t="shared" si="1"/>
        <v>#REF!</v>
      </c>
      <c r="W11" s="195" t="e">
        <f>#REF!</f>
        <v>#REF!</v>
      </c>
      <c r="X11" s="214" t="e">
        <f>#REF!</f>
        <v>#REF!</v>
      </c>
      <c r="Y11" s="213" t="e">
        <f>#REF!</f>
        <v>#REF!</v>
      </c>
      <c r="Z11" s="194" t="e">
        <f>#REF!</f>
        <v>#REF!</v>
      </c>
      <c r="AA11" s="194" t="e">
        <f>#REF!</f>
        <v>#REF!</v>
      </c>
      <c r="AB11" s="195" t="e">
        <f>#REF!</f>
        <v>#REF!</v>
      </c>
      <c r="AC11" s="195" t="e">
        <f>#REF!</f>
        <v>#REF!</v>
      </c>
      <c r="AD11" s="195" t="e">
        <f>#REF!</f>
        <v>#REF!</v>
      </c>
      <c r="AE11" s="197" t="e">
        <f>#REF!</f>
        <v>#REF!</v>
      </c>
      <c r="AF11" s="197"/>
      <c r="AG11" s="48"/>
      <c r="AH11" s="48"/>
      <c r="AI11" s="48"/>
      <c r="AJ11" s="48"/>
      <c r="AK11" s="47" t="e">
        <f>AVERAGE(W11,Z11:AE11)</f>
        <v>#REF!</v>
      </c>
      <c r="AL11" s="47" t="e">
        <f>STDEV(W11,Z11:AE11)</f>
        <v>#REF!</v>
      </c>
      <c r="AM11" s="135">
        <v>1522.2273</v>
      </c>
      <c r="AN11" s="135">
        <v>3.5706480000000003</v>
      </c>
      <c r="AO11" s="135">
        <f t="shared" si="2"/>
        <v>5435337.8642904004</v>
      </c>
      <c r="AP11" s="58">
        <v>43984</v>
      </c>
      <c r="AQ11" s="46" t="s">
        <v>7</v>
      </c>
      <c r="AR11" s="141" t="e">
        <f t="shared" ref="AR11:AR22" si="9">$AO$7*W11</f>
        <v>#REF!</v>
      </c>
      <c r="AS11" s="141"/>
      <c r="AT11" s="141"/>
      <c r="AU11" s="141" t="e">
        <f>$AO$7*Z11</f>
        <v>#REF!</v>
      </c>
      <c r="AV11" s="141" t="e">
        <f>$AO$7*AA11</f>
        <v>#REF!</v>
      </c>
      <c r="AW11" s="141" t="e">
        <f>$AO$7*AB11</f>
        <v>#REF!</v>
      </c>
      <c r="AX11" s="141" t="e">
        <f>$AO$7*AC11</f>
        <v>#REF!</v>
      </c>
      <c r="AY11" s="141" t="e">
        <f>$AO$7*AD11</f>
        <v>#REF!</v>
      </c>
      <c r="AZ11" s="141" t="e">
        <f>$AO$7*AE11</f>
        <v>#REF!</v>
      </c>
      <c r="BA11" s="141"/>
      <c r="BB11" s="141"/>
      <c r="BC11" s="141" t="e">
        <f t="shared" si="7"/>
        <v>#REF!</v>
      </c>
      <c r="BD11" s="141" t="e">
        <f t="shared" si="8"/>
        <v>#REF!</v>
      </c>
      <c r="BE11" s="14" t="e">
        <f t="shared" si="4"/>
        <v>#REF!</v>
      </c>
      <c r="BF11" s="14" t="e">
        <f t="shared" si="4"/>
        <v>#REF!</v>
      </c>
    </row>
    <row r="12" spans="1:62" ht="16" x14ac:dyDescent="0.2">
      <c r="A12" s="58">
        <v>43992</v>
      </c>
      <c r="B12" s="217">
        <v>43992</v>
      </c>
      <c r="C12" s="46">
        <v>43992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</f>
        <v>#REF!</v>
      </c>
      <c r="Q12" s="80" t="e">
        <f>STDEV(F12:H12)</f>
        <v>#REF!</v>
      </c>
      <c r="R12" s="79" t="e">
        <f t="shared" si="5"/>
        <v>#REF!</v>
      </c>
      <c r="S12" s="79" t="e">
        <f t="shared" si="6"/>
        <v>#REF!</v>
      </c>
      <c r="T12" s="58">
        <v>43992</v>
      </c>
      <c r="U12" s="46" t="s">
        <v>7</v>
      </c>
      <c r="V12" s="185" t="e">
        <f t="shared" si="1"/>
        <v>#REF!</v>
      </c>
      <c r="W12" s="194" t="e">
        <f>#REF!</f>
        <v>#REF!</v>
      </c>
      <c r="X12" s="194" t="e">
        <f>#REF!</f>
        <v>#REF!</v>
      </c>
      <c r="Y12" s="194" t="e">
        <f>#REF!</f>
        <v>#REF!</v>
      </c>
      <c r="Z12" s="194" t="e">
        <f>#REF!</f>
        <v>#REF!</v>
      </c>
      <c r="AA12" s="213" t="e">
        <f>#REF!</f>
        <v>#REF!</v>
      </c>
      <c r="AB12" s="213" t="e">
        <f>#REF!</f>
        <v>#REF!</v>
      </c>
      <c r="AC12" s="197"/>
      <c r="AD12" s="197"/>
      <c r="AE12" s="197"/>
      <c r="AF12" s="197"/>
      <c r="AG12" s="48"/>
      <c r="AH12" s="48"/>
      <c r="AI12" s="48"/>
      <c r="AJ12" s="48"/>
      <c r="AK12" s="47" t="e">
        <f>AVERAGE(W12:Z12)</f>
        <v>#REF!</v>
      </c>
      <c r="AL12" s="47" t="e">
        <f>STDEV(W12:Z12)</f>
        <v>#REF!</v>
      </c>
      <c r="AM12" s="135">
        <v>1485.6522</v>
      </c>
      <c r="AN12" s="135">
        <v>2.78775</v>
      </c>
      <c r="AO12" s="135">
        <f t="shared" si="2"/>
        <v>4141626.9205500004</v>
      </c>
      <c r="AP12" s="58">
        <v>43992</v>
      </c>
      <c r="AQ12" s="46" t="s">
        <v>7</v>
      </c>
      <c r="AR12" s="141" t="e">
        <f t="shared" si="9"/>
        <v>#REF!</v>
      </c>
      <c r="AS12" s="141" t="e">
        <f>$AO$7*X12</f>
        <v>#REF!</v>
      </c>
      <c r="AT12" s="141" t="e">
        <f>$AO$7*Y12</f>
        <v>#REF!</v>
      </c>
      <c r="AU12" s="141" t="e">
        <f>$AO$7*Z12</f>
        <v>#REF!</v>
      </c>
      <c r="AV12" s="141"/>
      <c r="AW12" s="141"/>
      <c r="AX12" s="141"/>
      <c r="AY12" s="141"/>
      <c r="AZ12" s="141"/>
      <c r="BA12" s="141"/>
      <c r="BB12" s="141"/>
      <c r="BC12" s="141" t="e">
        <f t="shared" si="7"/>
        <v>#REF!</v>
      </c>
      <c r="BD12" s="141" t="e">
        <f t="shared" si="8"/>
        <v>#REF!</v>
      </c>
      <c r="BE12" s="14" t="e">
        <f t="shared" si="4"/>
        <v>#REF!</v>
      </c>
      <c r="BF12" s="14" t="e">
        <f t="shared" si="4"/>
        <v>#REF!</v>
      </c>
    </row>
    <row r="13" spans="1:62" ht="16" x14ac:dyDescent="0.2">
      <c r="A13" s="58">
        <v>43998</v>
      </c>
      <c r="B13" s="217">
        <v>43998</v>
      </c>
      <c r="C13" s="46">
        <v>43998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</f>
        <v>#REF!</v>
      </c>
      <c r="Q13" s="80" t="e">
        <f>STDEV(F13:O13)</f>
        <v>#REF!</v>
      </c>
      <c r="R13" s="79" t="e">
        <f t="shared" si="5"/>
        <v>#REF!</v>
      </c>
      <c r="S13" s="79" t="e">
        <f t="shared" si="6"/>
        <v>#REF!</v>
      </c>
      <c r="T13" s="58">
        <v>43998</v>
      </c>
      <c r="U13" s="46" t="s">
        <v>7</v>
      </c>
      <c r="V13" s="185" t="e">
        <f t="shared" si="1"/>
        <v>#REF!</v>
      </c>
      <c r="W13" s="194" t="e">
        <f>#REF!</f>
        <v>#REF!</v>
      </c>
      <c r="X13" s="194" t="e">
        <f>#REF!</f>
        <v>#REF!</v>
      </c>
      <c r="Y13" s="198" t="e">
        <f>#REF!</f>
        <v>#REF!</v>
      </c>
      <c r="Z13" s="197" t="e">
        <f>#REF!</f>
        <v>#REF!</v>
      </c>
      <c r="AA13" s="197" t="e">
        <f>#REF!</f>
        <v>#REF!</v>
      </c>
      <c r="AB13" s="197"/>
      <c r="AC13" s="197"/>
      <c r="AD13" s="197"/>
      <c r="AE13" s="197"/>
      <c r="AF13" s="197"/>
      <c r="AG13" s="48"/>
      <c r="AH13" s="48"/>
      <c r="AI13" s="48"/>
      <c r="AJ13" s="48"/>
      <c r="AK13" s="47" t="e">
        <f>AVERAGE(W13:AI13)</f>
        <v>#REF!</v>
      </c>
      <c r="AL13" s="47" t="e">
        <f t="shared" ref="AL13:AL20" si="10">STDEV(W13:AJ13)</f>
        <v>#REF!</v>
      </c>
      <c r="AM13" s="137">
        <v>1843.4167</v>
      </c>
      <c r="AN13" s="135">
        <v>3.0823520000000002</v>
      </c>
      <c r="AO13" s="135">
        <f t="shared" si="2"/>
        <v>5682059.1520784004</v>
      </c>
      <c r="AP13" s="58">
        <v>43998</v>
      </c>
      <c r="AQ13" s="46" t="s">
        <v>7</v>
      </c>
      <c r="AR13" s="141" t="e">
        <f t="shared" si="9"/>
        <v>#REF!</v>
      </c>
      <c r="AS13" s="141" t="e">
        <f>$AO$7*X13</f>
        <v>#REF!</v>
      </c>
      <c r="AT13" s="141" t="e">
        <f>$AO$7*Y13</f>
        <v>#REF!</v>
      </c>
      <c r="AU13" s="141" t="e">
        <f>$AO$7*Z13</f>
        <v>#REF!</v>
      </c>
      <c r="AV13" s="141" t="e">
        <f>$AO$7*AA13</f>
        <v>#REF!</v>
      </c>
      <c r="AW13" s="141"/>
      <c r="AX13" s="141"/>
      <c r="AY13" s="141"/>
      <c r="AZ13" s="141"/>
      <c r="BA13" s="141"/>
      <c r="BB13" s="141"/>
      <c r="BC13" s="141" t="e">
        <f t="shared" si="7"/>
        <v>#REF!</v>
      </c>
      <c r="BD13" s="141" t="e">
        <f t="shared" si="8"/>
        <v>#REF!</v>
      </c>
      <c r="BE13" s="14" t="e">
        <f t="shared" si="4"/>
        <v>#REF!</v>
      </c>
      <c r="BF13" s="14" t="e">
        <f t="shared" si="4"/>
        <v>#REF!</v>
      </c>
    </row>
    <row r="14" spans="1:62" ht="16" x14ac:dyDescent="0.2">
      <c r="A14" s="58">
        <v>43999</v>
      </c>
      <c r="B14" s="217">
        <v>43999</v>
      </c>
      <c r="C14" s="46">
        <v>43999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</f>
        <v>#REF!</v>
      </c>
      <c r="Q14" s="80" t="e">
        <f>STDEV(G14:O14)</f>
        <v>#REF!</v>
      </c>
      <c r="R14" s="79" t="e">
        <f t="shared" si="5"/>
        <v>#REF!</v>
      </c>
      <c r="S14" s="79" t="e">
        <f t="shared" si="6"/>
        <v>#REF!</v>
      </c>
      <c r="T14" s="58">
        <v>43999</v>
      </c>
      <c r="U14" s="46" t="s">
        <v>7</v>
      </c>
      <c r="V14" s="185" t="e">
        <f t="shared" si="1"/>
        <v>#REF!</v>
      </c>
      <c r="W14" s="194" t="e">
        <f>#REF!</f>
        <v>#REF!</v>
      </c>
      <c r="X14" s="194" t="e">
        <f>#REF!</f>
        <v>#REF!</v>
      </c>
      <c r="Y14" s="198" t="e">
        <f>#REF!</f>
        <v>#REF!</v>
      </c>
      <c r="Z14" s="215" t="e">
        <f>#REF!</f>
        <v>#REF!</v>
      </c>
      <c r="AA14" s="215" t="e">
        <f>#REF!</f>
        <v>#REF!</v>
      </c>
      <c r="AB14" s="197"/>
      <c r="AC14" s="197"/>
      <c r="AD14" s="197"/>
      <c r="AE14" s="197"/>
      <c r="AF14" s="197"/>
      <c r="AG14" s="48"/>
      <c r="AH14" s="48"/>
      <c r="AI14" s="48"/>
      <c r="AJ14" s="48"/>
      <c r="AK14" s="47" t="e">
        <f>AVERAGE(W14:Y14)</f>
        <v>#REF!</v>
      </c>
      <c r="AL14" s="47" t="e">
        <f>STDEV(W14:Y14)</f>
        <v>#REF!</v>
      </c>
      <c r="AM14" s="137">
        <v>1870.5833</v>
      </c>
      <c r="AN14" s="135">
        <v>2.8041840000000002</v>
      </c>
      <c r="AO14" s="135">
        <f t="shared" si="2"/>
        <v>5245459.7605272001</v>
      </c>
      <c r="AP14" s="58">
        <v>43999</v>
      </c>
      <c r="AQ14" s="46" t="s">
        <v>7</v>
      </c>
      <c r="AR14" s="141" t="e">
        <f t="shared" si="9"/>
        <v>#REF!</v>
      </c>
      <c r="AS14" s="141" t="e">
        <f t="shared" ref="AS14:AS19" si="11">$AO$7*X14</f>
        <v>#REF!</v>
      </c>
      <c r="AT14" s="141"/>
      <c r="AU14" s="141"/>
      <c r="AV14" s="141"/>
      <c r="AW14" s="141"/>
      <c r="AX14" s="141"/>
      <c r="AY14" s="141"/>
      <c r="AZ14" s="141"/>
      <c r="BA14" s="141"/>
      <c r="BB14" s="141"/>
      <c r="BC14" s="141" t="e">
        <f t="shared" si="7"/>
        <v>#REF!</v>
      </c>
      <c r="BD14" s="141" t="e">
        <f t="shared" si="8"/>
        <v>#REF!</v>
      </c>
      <c r="BE14" s="14" t="e">
        <f t="shared" si="4"/>
        <v>#REF!</v>
      </c>
      <c r="BF14" s="14" t="e">
        <f t="shared" si="4"/>
        <v>#REF!</v>
      </c>
    </row>
    <row r="15" spans="1:62" ht="16" x14ac:dyDescent="0.2">
      <c r="A15" s="58">
        <v>44001</v>
      </c>
      <c r="B15" s="217">
        <v>44001</v>
      </c>
      <c r="C15" s="46">
        <v>44001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</f>
        <v>#REF!</v>
      </c>
      <c r="Q15" s="80" t="e">
        <f>STDEV(F15:O15)</f>
        <v>#REF!</v>
      </c>
      <c r="R15" s="79" t="e">
        <f t="shared" si="5"/>
        <v>#REF!</v>
      </c>
      <c r="S15" s="79" t="e">
        <f t="shared" si="6"/>
        <v>#REF!</v>
      </c>
      <c r="T15" s="58">
        <v>44001</v>
      </c>
      <c r="U15" s="46" t="s">
        <v>7</v>
      </c>
      <c r="V15" s="185" t="e">
        <f t="shared" si="1"/>
        <v>#REF!</v>
      </c>
      <c r="W15" s="194" t="e">
        <f>#REF!</f>
        <v>#REF!</v>
      </c>
      <c r="X15" s="194" t="e">
        <f>#REF!</f>
        <v>#REF!</v>
      </c>
      <c r="Y15" s="198" t="e">
        <f>#REF!</f>
        <v>#REF!</v>
      </c>
      <c r="Z15" s="197" t="e">
        <f>#REF!</f>
        <v>#REF!</v>
      </c>
      <c r="AA15" s="197" t="e">
        <f>#REF!</f>
        <v>#REF!</v>
      </c>
      <c r="AB15" s="197"/>
      <c r="AC15" s="197"/>
      <c r="AD15" s="197"/>
      <c r="AE15" s="197"/>
      <c r="AF15" s="197"/>
      <c r="AG15" s="48"/>
      <c r="AH15" s="48"/>
      <c r="AI15" s="48"/>
      <c r="AJ15" s="48"/>
      <c r="AK15" s="47" t="e">
        <f>AVERAGE(W15:AJ15)</f>
        <v>#REF!</v>
      </c>
      <c r="AL15" s="47" t="e">
        <f t="shared" si="10"/>
        <v>#REF!</v>
      </c>
      <c r="AM15" s="137">
        <v>1706.0833</v>
      </c>
      <c r="AN15" s="135">
        <v>2.5918559999999995</v>
      </c>
      <c r="AO15" s="135">
        <f t="shared" si="2"/>
        <v>4421922.2376047987</v>
      </c>
      <c r="AP15" s="58">
        <v>44001</v>
      </c>
      <c r="AQ15" s="46" t="s">
        <v>7</v>
      </c>
      <c r="AR15" s="141" t="e">
        <f t="shared" si="9"/>
        <v>#REF!</v>
      </c>
      <c r="AS15" s="141" t="e">
        <f t="shared" si="11"/>
        <v>#REF!</v>
      </c>
      <c r="AT15" s="141" t="e">
        <f>$AO$7*Y15</f>
        <v>#REF!</v>
      </c>
      <c r="AU15" s="141" t="e">
        <f>$AO$7*Z15</f>
        <v>#REF!</v>
      </c>
      <c r="AV15" s="141" t="e">
        <f>$AO$7*AA15</f>
        <v>#REF!</v>
      </c>
      <c r="AW15" s="141"/>
      <c r="AX15" s="141"/>
      <c r="AY15" s="141"/>
      <c r="AZ15" s="141"/>
      <c r="BA15" s="141"/>
      <c r="BB15" s="141"/>
      <c r="BC15" s="141" t="e">
        <f t="shared" si="7"/>
        <v>#REF!</v>
      </c>
      <c r="BD15" s="141" t="e">
        <f t="shared" si="8"/>
        <v>#REF!</v>
      </c>
      <c r="BE15" s="14" t="e">
        <f t="shared" si="4"/>
        <v>#REF!</v>
      </c>
      <c r="BF15" s="14" t="e">
        <f t="shared" si="4"/>
        <v>#REF!</v>
      </c>
    </row>
    <row r="16" spans="1:62" ht="16" x14ac:dyDescent="0.2">
      <c r="A16" s="58">
        <v>44003</v>
      </c>
      <c r="B16" s="217">
        <v>44003</v>
      </c>
      <c r="C16" s="46">
        <v>44003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</f>
        <v>#REF!</v>
      </c>
      <c r="Q16" s="80" t="e">
        <f>STDEV(F16:O16)</f>
        <v>#REF!</v>
      </c>
      <c r="R16" s="79" t="e">
        <f t="shared" si="5"/>
        <v>#REF!</v>
      </c>
      <c r="S16" s="79" t="e">
        <f t="shared" si="6"/>
        <v>#REF!</v>
      </c>
      <c r="T16" s="58">
        <v>44003</v>
      </c>
      <c r="U16" s="46" t="s">
        <v>7</v>
      </c>
      <c r="V16" s="185" t="e">
        <f t="shared" si="1"/>
        <v>#REF!</v>
      </c>
      <c r="W16" s="196" t="e">
        <f>#REF!</f>
        <v>#REF!</v>
      </c>
      <c r="X16" s="196" t="e">
        <f>#REF!</f>
        <v>#REF!</v>
      </c>
      <c r="Y16" s="213" t="e">
        <f>#REF!</f>
        <v>#REF!</v>
      </c>
      <c r="Z16" s="194" t="e">
        <f>#REF!</f>
        <v>#REF!</v>
      </c>
      <c r="AA16" s="194" t="e">
        <f>#REF!</f>
        <v>#REF!</v>
      </c>
      <c r="AB16" s="213" t="e">
        <f>#REF!</f>
        <v>#REF!</v>
      </c>
      <c r="AC16" s="194" t="e">
        <f>#REF!</f>
        <v>#REF!</v>
      </c>
      <c r="AD16" s="198"/>
      <c r="AE16" s="197"/>
      <c r="AF16" s="197"/>
      <c r="AG16" s="48"/>
      <c r="AH16" s="48"/>
      <c r="AI16" s="48"/>
      <c r="AJ16" s="48"/>
      <c r="AK16" s="47" t="e">
        <f>AVERAGE(W16:X16,AC16,Z16:AA16)</f>
        <v>#REF!</v>
      </c>
      <c r="AL16" s="47" t="e">
        <f>STDEV((W16:X16,AC16,Z16:AA16))</f>
        <v>#REF!</v>
      </c>
      <c r="AM16" s="137">
        <v>1735.1304</v>
      </c>
      <c r="AN16" s="135">
        <v>2.9316799999999996</v>
      </c>
      <c r="AO16" s="135">
        <f t="shared" si="2"/>
        <v>5086847.0910719996</v>
      </c>
      <c r="AP16" s="58">
        <v>44003</v>
      </c>
      <c r="AQ16" s="46" t="s">
        <v>7</v>
      </c>
      <c r="AR16" s="141" t="e">
        <f t="shared" si="9"/>
        <v>#REF!</v>
      </c>
      <c r="AS16" s="141" t="e">
        <f t="shared" si="11"/>
        <v>#REF!</v>
      </c>
      <c r="AT16" s="141"/>
      <c r="AU16" s="141" t="e">
        <f>$AO$7*Z16</f>
        <v>#REF!</v>
      </c>
      <c r="AV16" s="141" t="e">
        <f>$AO$7*AA16</f>
        <v>#REF!</v>
      </c>
      <c r="AW16" s="141"/>
      <c r="AX16" s="141" t="e">
        <f>$AO$7*AC16</f>
        <v>#REF!</v>
      </c>
      <c r="AY16" s="141"/>
      <c r="AZ16" s="141"/>
      <c r="BA16" s="141"/>
      <c r="BB16" s="141"/>
      <c r="BC16" s="141" t="e">
        <f t="shared" si="7"/>
        <v>#REF!</v>
      </c>
      <c r="BD16" s="141" t="e">
        <f t="shared" si="8"/>
        <v>#REF!</v>
      </c>
      <c r="BE16" s="14" t="e">
        <f t="shared" si="4"/>
        <v>#REF!</v>
      </c>
      <c r="BF16" s="14" t="e">
        <f t="shared" si="4"/>
        <v>#REF!</v>
      </c>
    </row>
    <row r="17" spans="1:120" ht="16" x14ac:dyDescent="0.2">
      <c r="A17" s="58">
        <v>44005</v>
      </c>
      <c r="B17" s="217">
        <v>44005</v>
      </c>
      <c r="C17" s="46">
        <v>44005</v>
      </c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</f>
        <v>#REF!</v>
      </c>
      <c r="Q17" s="80" t="e">
        <f>STDEV(F17:O17)</f>
        <v>#REF!</v>
      </c>
      <c r="R17" s="79" t="e">
        <f t="shared" si="5"/>
        <v>#REF!</v>
      </c>
      <c r="S17" s="79" t="e">
        <f t="shared" si="6"/>
        <v>#REF!</v>
      </c>
      <c r="T17" s="58">
        <v>44005</v>
      </c>
      <c r="U17" s="46" t="s">
        <v>7</v>
      </c>
      <c r="V17" s="185" t="e">
        <f t="shared" si="1"/>
        <v>#REF!</v>
      </c>
      <c r="W17" s="196" t="e">
        <f>#REF!</f>
        <v>#REF!</v>
      </c>
      <c r="X17" s="196" t="e">
        <f>#REF!</f>
        <v>#REF!</v>
      </c>
      <c r="Y17" s="194" t="e">
        <f>#REF!</f>
        <v>#REF!</v>
      </c>
      <c r="Z17" s="194" t="e">
        <f>#REF!</f>
        <v>#REF!</v>
      </c>
      <c r="AA17" s="194" t="e">
        <f>#REF!</f>
        <v>#REF!</v>
      </c>
      <c r="AB17" s="197"/>
      <c r="AC17" s="197"/>
      <c r="AD17" s="197"/>
      <c r="AE17" s="197"/>
      <c r="AF17" s="197"/>
      <c r="AG17" s="48"/>
      <c r="AH17" s="48"/>
      <c r="AI17" s="48"/>
      <c r="AJ17" s="48"/>
      <c r="AK17" s="47" t="e">
        <f>AVERAGE(W17:AJ17)</f>
        <v>#REF!</v>
      </c>
      <c r="AL17" s="47" t="e">
        <f t="shared" si="10"/>
        <v>#REF!</v>
      </c>
      <c r="AM17" s="137">
        <v>1981.0833</v>
      </c>
      <c r="AN17" s="135">
        <v>2.7784080000000002</v>
      </c>
      <c r="AO17" s="135">
        <f t="shared" si="2"/>
        <v>5504257.6893864004</v>
      </c>
      <c r="AP17" s="58">
        <v>44005</v>
      </c>
      <c r="AQ17" s="46" t="s">
        <v>7</v>
      </c>
      <c r="AR17" s="141" t="e">
        <f t="shared" si="9"/>
        <v>#REF!</v>
      </c>
      <c r="AS17" s="141" t="e">
        <f t="shared" si="11"/>
        <v>#REF!</v>
      </c>
      <c r="AT17" s="141" t="e">
        <f>$AO$7*Y17</f>
        <v>#REF!</v>
      </c>
      <c r="AU17" s="141" t="e">
        <f>$AO$7*Z17</f>
        <v>#REF!</v>
      </c>
      <c r="AV17" s="141" t="e">
        <f>$AO$7*AA17</f>
        <v>#REF!</v>
      </c>
      <c r="AW17" s="141"/>
      <c r="AX17" s="141"/>
      <c r="AY17" s="141"/>
      <c r="AZ17" s="141"/>
      <c r="BA17" s="141"/>
      <c r="BB17" s="141"/>
      <c r="BC17" s="141" t="e">
        <f t="shared" si="7"/>
        <v>#REF!</v>
      </c>
      <c r="BD17" s="141" t="e">
        <f t="shared" si="8"/>
        <v>#REF!</v>
      </c>
      <c r="BE17" s="14" t="e">
        <f t="shared" si="4"/>
        <v>#REF!</v>
      </c>
      <c r="BF17" s="14" t="e">
        <f t="shared" si="4"/>
        <v>#REF!</v>
      </c>
    </row>
    <row r="18" spans="1:120" ht="16" x14ac:dyDescent="0.2">
      <c r="A18" s="88">
        <v>44008</v>
      </c>
      <c r="B18" s="218">
        <v>44008</v>
      </c>
      <c r="C18" s="46">
        <v>44008</v>
      </c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</f>
        <v>#REF!</v>
      </c>
      <c r="Q18" s="80" t="e">
        <f>STDEV(F18:O18)</f>
        <v>#REF!</v>
      </c>
      <c r="R18" s="79" t="e">
        <f t="shared" si="5"/>
        <v>#REF!</v>
      </c>
      <c r="S18" s="79" t="e">
        <f t="shared" si="6"/>
        <v>#REF!</v>
      </c>
      <c r="T18" s="88">
        <v>44008</v>
      </c>
      <c r="U18" s="46" t="s">
        <v>7</v>
      </c>
      <c r="V18" s="185" t="e">
        <f t="shared" si="1"/>
        <v>#REF!</v>
      </c>
      <c r="W18" s="196" t="e">
        <f>#REF!</f>
        <v>#REF!</v>
      </c>
      <c r="X18" s="196" t="e">
        <f>#REF!</f>
        <v>#REF!</v>
      </c>
      <c r="Y18" s="196" t="e">
        <f>#REF!</f>
        <v>#REF!</v>
      </c>
      <c r="Z18" s="197"/>
      <c r="AA18" s="197"/>
      <c r="AB18" s="197"/>
      <c r="AC18" s="197"/>
      <c r="AD18" s="197"/>
      <c r="AE18" s="197"/>
      <c r="AF18" s="197"/>
      <c r="AG18" s="48"/>
      <c r="AH18" s="48"/>
      <c r="AI18" s="48"/>
      <c r="AJ18" s="48"/>
      <c r="AK18" s="47" t="e">
        <f>AVERAGE(W18:AJ18)</f>
        <v>#REF!</v>
      </c>
      <c r="AL18" s="47" t="e">
        <f t="shared" si="10"/>
        <v>#REF!</v>
      </c>
      <c r="AM18" s="137">
        <v>1706.9565</v>
      </c>
      <c r="AN18" s="135">
        <v>3.0872000000000002</v>
      </c>
      <c r="AO18" s="135">
        <f t="shared" si="2"/>
        <v>5269716.1068000002</v>
      </c>
      <c r="AP18" s="88">
        <v>44008</v>
      </c>
      <c r="AQ18" s="46" t="s">
        <v>7</v>
      </c>
      <c r="AR18" s="141" t="e">
        <f t="shared" si="9"/>
        <v>#REF!</v>
      </c>
      <c r="AS18" s="141" t="e">
        <f t="shared" si="11"/>
        <v>#REF!</v>
      </c>
      <c r="AT18" s="141" t="e">
        <f>$AO$7*Y18</f>
        <v>#REF!</v>
      </c>
      <c r="AU18" s="141"/>
      <c r="AV18" s="141"/>
      <c r="AW18" s="141"/>
      <c r="AX18" s="141"/>
      <c r="AY18" s="141"/>
      <c r="AZ18" s="141"/>
      <c r="BA18" s="141"/>
      <c r="BB18" s="141"/>
      <c r="BC18" s="141" t="e">
        <f t="shared" si="7"/>
        <v>#REF!</v>
      </c>
      <c r="BD18" s="141" t="e">
        <f t="shared" si="8"/>
        <v>#REF!</v>
      </c>
      <c r="BE18" s="14" t="e">
        <f t="shared" si="4"/>
        <v>#REF!</v>
      </c>
      <c r="BF18" s="14" t="e">
        <f t="shared" si="4"/>
        <v>#REF!</v>
      </c>
    </row>
    <row r="19" spans="1:120" ht="16" x14ac:dyDescent="0.2">
      <c r="A19" s="85">
        <v>44009</v>
      </c>
      <c r="B19" s="219">
        <v>44009</v>
      </c>
      <c r="C19" s="46">
        <v>44009</v>
      </c>
      <c r="D19" s="185" t="s">
        <v>7</v>
      </c>
      <c r="E19" s="185" t="e">
        <f t="shared" si="0"/>
        <v>#REF!</v>
      </c>
      <c r="F19" s="202" t="e">
        <f>#REF!</f>
        <v>#REF!</v>
      </c>
      <c r="G19" s="202" t="e">
        <f>#REF!</f>
        <v>#REF!</v>
      </c>
      <c r="H19" s="207" t="e">
        <f>#REF!</f>
        <v>#REF!</v>
      </c>
      <c r="I19" s="202"/>
      <c r="J19" s="202"/>
      <c r="K19" s="202"/>
      <c r="L19" s="202"/>
      <c r="M19" s="202"/>
      <c r="N19" s="202"/>
      <c r="O19" s="191"/>
      <c r="P19" s="80" t="e">
        <f>AVERAGE(F19:G19)</f>
        <v>#REF!</v>
      </c>
      <c r="Q19" s="80" t="e">
        <f>STDEV(F19:G19)</f>
        <v>#REF!</v>
      </c>
      <c r="R19" s="79" t="e">
        <f t="shared" si="5"/>
        <v>#REF!</v>
      </c>
      <c r="S19" s="79" t="e">
        <f t="shared" si="6"/>
        <v>#REF!</v>
      </c>
      <c r="T19" s="85">
        <v>44009</v>
      </c>
      <c r="U19" s="46" t="s">
        <v>7</v>
      </c>
      <c r="V19" s="185" t="e">
        <f t="shared" si="1"/>
        <v>#REF!</v>
      </c>
      <c r="W19" s="196" t="e">
        <f>#REF!</f>
        <v>#REF!</v>
      </c>
      <c r="X19" s="196" t="e">
        <f>#REF!</f>
        <v>#REF!</v>
      </c>
      <c r="Y19" s="216" t="e">
        <f>#REF!</f>
        <v>#REF!</v>
      </c>
      <c r="Z19" s="197"/>
      <c r="AA19" s="197"/>
      <c r="AB19" s="197"/>
      <c r="AC19" s="197"/>
      <c r="AD19" s="197"/>
      <c r="AE19" s="197"/>
      <c r="AF19" s="197"/>
      <c r="AG19" s="48"/>
      <c r="AH19" s="48"/>
      <c r="AI19" s="48"/>
      <c r="AJ19" s="48"/>
      <c r="AK19" s="47" t="e">
        <f>AVERAGE(W19:X19)</f>
        <v>#REF!</v>
      </c>
      <c r="AL19" s="47" t="e">
        <f>STDEV(W19:X19)</f>
        <v>#REF!</v>
      </c>
      <c r="AM19" s="137">
        <v>1717.1364000000001</v>
      </c>
      <c r="AN19" s="135">
        <v>3.0182399999999996</v>
      </c>
      <c r="AO19" s="135">
        <f t="shared" si="2"/>
        <v>5182729.7679359997</v>
      </c>
      <c r="AP19" s="85">
        <v>44009</v>
      </c>
      <c r="AQ19" s="46" t="s">
        <v>7</v>
      </c>
      <c r="AR19" s="141" t="e">
        <f t="shared" si="9"/>
        <v>#REF!</v>
      </c>
      <c r="AS19" s="141" t="e">
        <f t="shared" si="11"/>
        <v>#REF!</v>
      </c>
      <c r="AT19" s="141"/>
      <c r="AU19" s="141"/>
      <c r="AV19" s="141"/>
      <c r="AW19" s="141"/>
      <c r="AX19" s="141"/>
      <c r="AY19" s="141"/>
      <c r="AZ19" s="141"/>
      <c r="BA19" s="141"/>
      <c r="BB19" s="141"/>
      <c r="BC19" s="141" t="e">
        <f t="shared" si="7"/>
        <v>#REF!</v>
      </c>
      <c r="BD19" s="141" t="e">
        <f t="shared" si="8"/>
        <v>#REF!</v>
      </c>
      <c r="BE19" s="14" t="e">
        <f t="shared" si="4"/>
        <v>#REF!</v>
      </c>
      <c r="BF19" s="14" t="e">
        <f t="shared" si="4"/>
        <v>#REF!</v>
      </c>
    </row>
    <row r="20" spans="1:120" s="181" customFormat="1" ht="17" thickBot="1" x14ac:dyDescent="0.25">
      <c r="A20" s="177">
        <v>44012</v>
      </c>
      <c r="B20" s="220">
        <v>44012</v>
      </c>
      <c r="C20" s="153">
        <v>44012</v>
      </c>
      <c r="D20" s="186" t="s">
        <v>7</v>
      </c>
      <c r="E20" s="153" t="e">
        <f t="shared" si="0"/>
        <v>#REF!</v>
      </c>
      <c r="F20" s="203" t="e">
        <f>#REF!</f>
        <v>#REF!</v>
      </c>
      <c r="G20" s="203"/>
      <c r="H20" s="203"/>
      <c r="I20" s="203"/>
      <c r="J20" s="203"/>
      <c r="K20" s="203"/>
      <c r="L20" s="203"/>
      <c r="M20" s="203"/>
      <c r="N20" s="203"/>
      <c r="O20" s="193"/>
      <c r="P20" s="80" t="e">
        <f>AVERAGE(F20:O20)</f>
        <v>#REF!</v>
      </c>
      <c r="Q20" s="80" t="e">
        <f>STDEV(F20:O20)</f>
        <v>#REF!</v>
      </c>
      <c r="R20" s="178" t="e">
        <f t="shared" si="5"/>
        <v>#REF!</v>
      </c>
      <c r="S20" s="178" t="e">
        <f t="shared" si="6"/>
        <v>#REF!</v>
      </c>
      <c r="T20" s="177">
        <v>44012</v>
      </c>
      <c r="U20" s="153" t="s">
        <v>7</v>
      </c>
      <c r="V20" s="185" t="e">
        <f t="shared" si="1"/>
        <v>#REF!</v>
      </c>
      <c r="W20" s="199" t="e">
        <f>#REF!</f>
        <v>#REF!</v>
      </c>
      <c r="X20" s="199"/>
      <c r="Y20" s="199"/>
      <c r="Z20" s="200"/>
      <c r="AA20" s="200"/>
      <c r="AB20" s="200"/>
      <c r="AC20" s="200"/>
      <c r="AD20" s="200"/>
      <c r="AE20" s="200"/>
      <c r="AF20" s="200"/>
      <c r="AG20" s="179"/>
      <c r="AH20" s="179"/>
      <c r="AI20" s="179"/>
      <c r="AJ20" s="179"/>
      <c r="AK20" s="138" t="e">
        <f>AVERAGE(W20:AJ20)</f>
        <v>#REF!</v>
      </c>
      <c r="AL20" s="138" t="e">
        <f t="shared" si="10"/>
        <v>#REF!</v>
      </c>
      <c r="AM20" s="139">
        <v>1443.2727</v>
      </c>
      <c r="AN20" s="140">
        <v>2.9451849999999995</v>
      </c>
      <c r="AO20" s="140">
        <f t="shared" si="2"/>
        <v>4250705.1069494989</v>
      </c>
      <c r="AP20" s="177">
        <v>44012</v>
      </c>
      <c r="AQ20" s="153" t="s">
        <v>7</v>
      </c>
      <c r="AR20" s="180" t="e">
        <f t="shared" si="9"/>
        <v>#REF!</v>
      </c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 t="e">
        <f t="shared" si="7"/>
        <v>#REF!</v>
      </c>
      <c r="BD20" s="180" t="e">
        <f t="shared" si="8"/>
        <v>#REF!</v>
      </c>
      <c r="BE20" s="14" t="e">
        <f t="shared" si="4"/>
        <v>#REF!</v>
      </c>
      <c r="BF20" s="14" t="e">
        <f t="shared" si="4"/>
        <v>#REF!</v>
      </c>
    </row>
    <row r="21" spans="1:120" ht="16" x14ac:dyDescent="0.2">
      <c r="A21" s="89">
        <v>43929</v>
      </c>
      <c r="B21" s="89"/>
      <c r="C21" s="52">
        <v>0</v>
      </c>
      <c r="D21" s="187" t="s">
        <v>8</v>
      </c>
      <c r="E21" s="187" t="e">
        <f t="shared" si="0"/>
        <v>#DIV/0!</v>
      </c>
      <c r="F21" s="204" t="e">
        <f>#REF!</f>
        <v>#REF!</v>
      </c>
      <c r="G21" s="209" t="e">
        <f>#REF!</f>
        <v>#REF!</v>
      </c>
      <c r="H21" s="209" t="e">
        <f>#REF!</f>
        <v>#REF!</v>
      </c>
      <c r="I21" s="208" t="e">
        <f>#REF!</f>
        <v>#REF!</v>
      </c>
      <c r="J21" s="208" t="e">
        <f>#REF!</f>
        <v>#REF!</v>
      </c>
      <c r="K21" s="204"/>
      <c r="L21" s="204"/>
      <c r="M21" s="204"/>
      <c r="N21" s="204"/>
      <c r="O21" s="192"/>
      <c r="P21" s="82" t="e">
        <f>AVERAGE(F21,I21:J21)</f>
        <v>#REF!</v>
      </c>
      <c r="Q21" s="82" t="e">
        <f>STDEV(F21,I21:J21)</f>
        <v>#REF!</v>
      </c>
      <c r="R21" s="83"/>
      <c r="S21" s="83"/>
      <c r="T21" s="89">
        <v>43929</v>
      </c>
      <c r="U21" s="52" t="s">
        <v>8</v>
      </c>
      <c r="V21" s="185" t="e">
        <f t="shared" si="1"/>
        <v>#DIV/0!</v>
      </c>
      <c r="W21" s="201" t="e">
        <f>#REF!</f>
        <v>#REF!</v>
      </c>
      <c r="X21" s="201" t="e">
        <f>#REF!</f>
        <v>#REF!</v>
      </c>
      <c r="Y21" s="201" t="e">
        <f>#REF!</f>
        <v>#REF!</v>
      </c>
      <c r="Z21" s="201"/>
      <c r="AA21" s="201"/>
      <c r="AB21" s="201"/>
      <c r="AC21" s="201"/>
      <c r="AD21" s="201"/>
      <c r="AE21" s="201"/>
      <c r="AF21" s="201"/>
      <c r="AG21" s="53"/>
      <c r="AH21" s="53"/>
      <c r="AI21" s="53"/>
      <c r="AJ21" s="53"/>
      <c r="AK21" s="133"/>
      <c r="AL21" s="133"/>
      <c r="AM21" s="136">
        <v>662</v>
      </c>
      <c r="AN21" s="136">
        <v>2.9108969999999998</v>
      </c>
      <c r="AO21" s="136">
        <f>AN21*AM21*1000</f>
        <v>1927013.814</v>
      </c>
      <c r="AP21" s="89">
        <v>43929</v>
      </c>
      <c r="AQ21" s="52" t="s">
        <v>8</v>
      </c>
      <c r="AR21" s="141" t="e">
        <f t="shared" si="9"/>
        <v>#REF!</v>
      </c>
      <c r="AS21" s="141" t="e">
        <f>$AO$7*X21</f>
        <v>#REF!</v>
      </c>
      <c r="AT21" s="141" t="e">
        <f>$AO$7*Y21</f>
        <v>#REF!</v>
      </c>
      <c r="AU21" s="176"/>
      <c r="AV21" s="176"/>
      <c r="AW21" s="176"/>
      <c r="AX21" s="176"/>
      <c r="AY21" s="176"/>
      <c r="AZ21" s="176"/>
      <c r="BA21" s="176"/>
      <c r="BB21" s="176"/>
      <c r="BC21" s="141"/>
      <c r="BD21" s="141"/>
      <c r="BE21" s="14">
        <f>BC21/10^6</f>
        <v>0</v>
      </c>
      <c r="BF21" s="14">
        <f>BD21/10^6</f>
        <v>0</v>
      </c>
    </row>
    <row r="22" spans="1:120" ht="16" x14ac:dyDescent="0.2">
      <c r="A22" s="58">
        <v>43945</v>
      </c>
      <c r="B22" s="58"/>
      <c r="C22" s="46">
        <f>A22-$A$7</f>
        <v>16</v>
      </c>
      <c r="D22" s="185" t="s">
        <v>8</v>
      </c>
      <c r="E22" s="185" t="e">
        <f t="shared" si="0"/>
        <v>#DIV/0!</v>
      </c>
      <c r="F22" s="202" t="e">
        <f>#REF!</f>
        <v>#REF!</v>
      </c>
      <c r="G22" s="202" t="e">
        <f>#REF!</f>
        <v>#REF!</v>
      </c>
      <c r="H22" s="202" t="e">
        <f>#REF!</f>
        <v>#REF!</v>
      </c>
      <c r="I22" s="202" t="e">
        <f>#REF!</f>
        <v>#REF!</v>
      </c>
      <c r="J22" s="202" t="e">
        <f>#REF!</f>
        <v>#REF!</v>
      </c>
      <c r="K22" s="202" t="e">
        <f>#REF!</f>
        <v>#REF!</v>
      </c>
      <c r="L22" s="202" t="e">
        <f>#REF!</f>
        <v>#REF!</v>
      </c>
      <c r="M22" s="202" t="e">
        <f>#REF!</f>
        <v>#REF!</v>
      </c>
      <c r="N22" s="202" t="e">
        <f>#REF!</f>
        <v>#REF!</v>
      </c>
      <c r="O22" s="191"/>
      <c r="P22" s="80" t="e">
        <f>AVERAGE(G22:O22)</f>
        <v>#REF!</v>
      </c>
      <c r="Q22" s="80" t="e">
        <f>STDEV((G22:H22))</f>
        <v>#REF!</v>
      </c>
      <c r="R22" s="79"/>
      <c r="S22" s="79"/>
      <c r="T22" s="58">
        <v>43945</v>
      </c>
      <c r="U22" s="46" t="s">
        <v>8</v>
      </c>
      <c r="V22" s="185" t="e">
        <f t="shared" si="1"/>
        <v>#DIV/0!</v>
      </c>
      <c r="W22" s="214" t="e">
        <f>#REF!</f>
        <v>#REF!</v>
      </c>
      <c r="X22" s="195" t="e">
        <f>#REF!</f>
        <v>#REF!</v>
      </c>
      <c r="Y22" s="194" t="e">
        <f>#REF!</f>
        <v>#REF!</v>
      </c>
      <c r="Z22" s="213" t="e">
        <f>#REF!</f>
        <v>#REF!</v>
      </c>
      <c r="AA22" s="213" t="e">
        <f>#REF!</f>
        <v>#REF!</v>
      </c>
      <c r="AB22" s="197" t="e">
        <f>#REF!</f>
        <v>#REF!</v>
      </c>
      <c r="AC22" s="197" t="e">
        <f>#REF!</f>
        <v>#REF!</v>
      </c>
      <c r="AD22" s="197" t="e">
        <f>#REF!</f>
        <v>#REF!</v>
      </c>
      <c r="AE22" s="197" t="e">
        <f>#REF!</f>
        <v>#REF!</v>
      </c>
      <c r="AF22" s="197"/>
      <c r="AG22" s="48"/>
      <c r="AH22" s="48"/>
      <c r="AI22" s="48"/>
      <c r="AJ22" s="48"/>
      <c r="AK22" s="133"/>
      <c r="AL22" s="133"/>
      <c r="AM22" s="135">
        <v>1672</v>
      </c>
      <c r="AN22" s="135">
        <v>2.6967450000000004</v>
      </c>
      <c r="AO22" s="135">
        <f t="shared" si="2"/>
        <v>4508957.6400000006</v>
      </c>
      <c r="AP22" s="58">
        <v>43945</v>
      </c>
      <c r="AQ22" s="46" t="s">
        <v>8</v>
      </c>
      <c r="AR22" s="141" t="e">
        <f t="shared" si="9"/>
        <v>#REF!</v>
      </c>
      <c r="AS22" s="141" t="e">
        <f>$AO$7*X22</f>
        <v>#REF!</v>
      </c>
      <c r="AT22" s="141" t="e">
        <f>$AO$7*Y22</f>
        <v>#REF!</v>
      </c>
      <c r="AU22" s="141"/>
      <c r="AV22" s="141"/>
      <c r="AW22" s="141" t="e">
        <f>$AO$7*AB22</f>
        <v>#REF!</v>
      </c>
      <c r="AX22" s="141" t="e">
        <f>$AO$7*AC22</f>
        <v>#REF!</v>
      </c>
      <c r="AY22" s="141" t="e">
        <f>$AO$7*AD22</f>
        <v>#REF!</v>
      </c>
      <c r="AZ22" s="141" t="e">
        <f>$AO$7*AE22</f>
        <v>#REF!</v>
      </c>
      <c r="BA22" s="141"/>
      <c r="BB22" s="141"/>
      <c r="BC22" s="141"/>
      <c r="BD22" s="141"/>
      <c r="BE22" s="14">
        <f t="shared" si="4"/>
        <v>0</v>
      </c>
      <c r="BF22" s="14">
        <f t="shared" si="4"/>
        <v>0</v>
      </c>
    </row>
    <row r="23" spans="1:120" ht="16" x14ac:dyDescent="0.2">
      <c r="A23" s="58">
        <v>43956</v>
      </c>
      <c r="B23" s="58"/>
      <c r="C23" s="46">
        <f t="shared" ref="C23:C34" si="12">A23-$A$7</f>
        <v>27</v>
      </c>
      <c r="D23" s="185" t="s">
        <v>8</v>
      </c>
      <c r="E23" s="185" t="e">
        <f t="shared" si="0"/>
        <v>#REF!</v>
      </c>
      <c r="F23" s="202" t="e">
        <f>#REF!</f>
        <v>#REF!</v>
      </c>
      <c r="G23" s="202" t="e">
        <f>#REF!</f>
        <v>#REF!</v>
      </c>
      <c r="H23" s="202" t="e">
        <f>#REF!</f>
        <v>#REF!</v>
      </c>
      <c r="I23" s="202" t="e">
        <f>#REF!</f>
        <v>#REF!</v>
      </c>
      <c r="J23" s="202" t="e">
        <f>#REF!</f>
        <v>#REF!</v>
      </c>
      <c r="K23" s="202"/>
      <c r="L23" s="202"/>
      <c r="M23" s="202"/>
      <c r="N23" s="202"/>
      <c r="O23" s="191"/>
      <c r="P23" s="80" t="e">
        <f>AVERAGE(F23:J23)</f>
        <v>#REF!</v>
      </c>
      <c r="Q23" s="80" t="e">
        <f>STDEV(F23:J23)</f>
        <v>#REF!</v>
      </c>
      <c r="R23" s="79" t="e">
        <f t="shared" ref="R23:R34" si="13">P23*1000</f>
        <v>#REF!</v>
      </c>
      <c r="S23" s="79" t="e">
        <f t="shared" ref="S23:S34" si="14">Q23*1000</f>
        <v>#REF!</v>
      </c>
      <c r="T23" s="58">
        <v>43956</v>
      </c>
      <c r="U23" s="46" t="s">
        <v>8</v>
      </c>
      <c r="V23" s="185" t="e">
        <f t="shared" si="1"/>
        <v>#REF!</v>
      </c>
      <c r="W23" s="195" t="e">
        <f>#REF!</f>
        <v>#REF!</v>
      </c>
      <c r="X23" s="194" t="e">
        <f>#REF!</f>
        <v>#REF!</v>
      </c>
      <c r="Y23" s="194" t="e">
        <f>#REF!</f>
        <v>#REF!</v>
      </c>
      <c r="Z23" s="194" t="e">
        <f>#REF!</f>
        <v>#REF!</v>
      </c>
      <c r="AA23" s="197" t="e">
        <f>#REF!</f>
        <v>#REF!</v>
      </c>
      <c r="AB23" s="197"/>
      <c r="AC23" s="197"/>
      <c r="AD23" s="197"/>
      <c r="AE23" s="197"/>
      <c r="AF23" s="197"/>
      <c r="AG23" s="48"/>
      <c r="AH23" s="48"/>
      <c r="AI23" s="48"/>
      <c r="AJ23" s="48"/>
      <c r="AK23" s="133" t="e">
        <f t="shared" ref="AK23:AK34" si="15">AVERAGE(W23:AJ23)</f>
        <v>#REF!</v>
      </c>
      <c r="AL23" s="133" t="e">
        <f t="shared" ref="AL23:AL34" si="16">STDEV(W23:AJ23)</f>
        <v>#REF!</v>
      </c>
      <c r="AM23" s="135">
        <v>1806</v>
      </c>
      <c r="AN23" s="135">
        <v>3.5527679999999999</v>
      </c>
      <c r="AO23" s="135">
        <f t="shared" si="2"/>
        <v>6416299.0080000004</v>
      </c>
      <c r="AP23" s="58">
        <v>43956</v>
      </c>
      <c r="AQ23" s="46" t="s">
        <v>8</v>
      </c>
      <c r="AR23" s="141"/>
      <c r="AS23" s="141" t="e">
        <f t="shared" ref="AS23:AW31" si="17">$AO$7*X23</f>
        <v>#REF!</v>
      </c>
      <c r="AT23" s="141" t="e">
        <f t="shared" si="17"/>
        <v>#REF!</v>
      </c>
      <c r="AU23" s="141" t="e">
        <f t="shared" si="17"/>
        <v>#REF!</v>
      </c>
      <c r="AV23" s="141" t="e">
        <f t="shared" si="17"/>
        <v>#REF!</v>
      </c>
      <c r="AW23" s="141"/>
      <c r="AX23" s="141"/>
      <c r="AY23" s="141"/>
      <c r="AZ23" s="141"/>
      <c r="BA23" s="141"/>
      <c r="BB23" s="141"/>
      <c r="BC23" s="141" t="e">
        <f t="shared" si="7"/>
        <v>#REF!</v>
      </c>
      <c r="BD23" s="141" t="e">
        <f t="shared" si="8"/>
        <v>#REF!</v>
      </c>
      <c r="BE23" s="14" t="e">
        <f t="shared" si="4"/>
        <v>#REF!</v>
      </c>
      <c r="BF23" s="14" t="e">
        <f t="shared" si="4"/>
        <v>#REF!</v>
      </c>
    </row>
    <row r="24" spans="1:120" ht="16" x14ac:dyDescent="0.2">
      <c r="A24" s="58">
        <v>43970</v>
      </c>
      <c r="B24" s="58"/>
      <c r="C24" s="46">
        <f t="shared" si="12"/>
        <v>41</v>
      </c>
      <c r="D24" s="185" t="s">
        <v>8</v>
      </c>
      <c r="E24" s="185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 t="e">
        <f>#REF!</f>
        <v>#REF!</v>
      </c>
      <c r="J24" s="202" t="e">
        <f>#REF!</f>
        <v>#REF!</v>
      </c>
      <c r="K24" s="202" t="e">
        <f>#REF!</f>
        <v>#REF!</v>
      </c>
      <c r="L24" s="202" t="e">
        <f>#REF!</f>
        <v>#REF!</v>
      </c>
      <c r="M24" s="202"/>
      <c r="N24" s="202"/>
      <c r="O24" s="191"/>
      <c r="P24" s="80" t="e">
        <f>AVERAGE(F24:O24)</f>
        <v>#REF!</v>
      </c>
      <c r="Q24" s="80" t="e">
        <f>STDEV(F24:O24)</f>
        <v>#REF!</v>
      </c>
      <c r="R24" s="79" t="e">
        <f t="shared" si="13"/>
        <v>#REF!</v>
      </c>
      <c r="S24" s="79" t="e">
        <f t="shared" si="14"/>
        <v>#REF!</v>
      </c>
      <c r="T24" s="58">
        <v>43970</v>
      </c>
      <c r="U24" s="46" t="s">
        <v>8</v>
      </c>
      <c r="V24" s="185" t="e">
        <f t="shared" si="1"/>
        <v>#REF!</v>
      </c>
      <c r="W24" s="195" t="e">
        <f>#REF!</f>
        <v>#REF!</v>
      </c>
      <c r="X24" s="195" t="e">
        <f>#REF!</f>
        <v>#REF!</v>
      </c>
      <c r="Y24" s="195" t="e">
        <f>#REF!</f>
        <v>#REF!</v>
      </c>
      <c r="Z24" s="194" t="e">
        <f>#REF!</f>
        <v>#REF!</v>
      </c>
      <c r="AA24" s="197" t="e">
        <f>#REF!</f>
        <v>#REF!</v>
      </c>
      <c r="AB24" s="197" t="e">
        <f>#REF!</f>
        <v>#REF!</v>
      </c>
      <c r="AC24" s="215" t="e">
        <f>#REF!</f>
        <v>#REF!</v>
      </c>
      <c r="AD24" s="197"/>
      <c r="AE24" s="197"/>
      <c r="AF24" s="197"/>
      <c r="AG24" s="48"/>
      <c r="AH24" s="48"/>
      <c r="AI24" s="48"/>
      <c r="AJ24" s="48"/>
      <c r="AK24" s="133" t="e">
        <f>AVERAGE(W24:AB24)</f>
        <v>#REF!</v>
      </c>
      <c r="AL24" s="133" t="e">
        <f>STDEV(W24:AB24)</f>
        <v>#REF!</v>
      </c>
      <c r="AM24" s="135">
        <v>1759</v>
      </c>
      <c r="AN24" s="135">
        <v>3.3738040000000002</v>
      </c>
      <c r="AO24" s="135">
        <f t="shared" si="2"/>
        <v>5934521.2360000005</v>
      </c>
      <c r="AP24" s="58">
        <v>43970</v>
      </c>
      <c r="AQ24" s="46" t="s">
        <v>8</v>
      </c>
      <c r="AR24" s="141" t="e">
        <f t="shared" ref="AR24:AR34" si="18">$AO$7*W24</f>
        <v>#REF!</v>
      </c>
      <c r="AS24" s="141" t="e">
        <f t="shared" si="17"/>
        <v>#REF!</v>
      </c>
      <c r="AT24" s="141" t="e">
        <f t="shared" si="17"/>
        <v>#REF!</v>
      </c>
      <c r="AU24" s="141" t="e">
        <f t="shared" si="17"/>
        <v>#REF!</v>
      </c>
      <c r="AV24" s="141" t="e">
        <f t="shared" si="17"/>
        <v>#REF!</v>
      </c>
      <c r="AW24" s="141" t="e">
        <f t="shared" si="17"/>
        <v>#REF!</v>
      </c>
      <c r="AX24" s="141"/>
      <c r="AY24" s="141"/>
      <c r="AZ24" s="141"/>
      <c r="BA24" s="141"/>
      <c r="BB24" s="141"/>
      <c r="BC24" s="141" t="e">
        <f t="shared" si="7"/>
        <v>#REF!</v>
      </c>
      <c r="BD24" s="141" t="e">
        <f t="shared" si="8"/>
        <v>#REF!</v>
      </c>
      <c r="BE24" s="14" t="e">
        <f t="shared" si="4"/>
        <v>#REF!</v>
      </c>
      <c r="BF24" s="14" t="e">
        <f t="shared" si="4"/>
        <v>#REF!</v>
      </c>
    </row>
    <row r="25" spans="1:120" ht="16" x14ac:dyDescent="0.2">
      <c r="A25" s="58">
        <v>43984</v>
      </c>
      <c r="B25" s="58"/>
      <c r="C25" s="46">
        <f t="shared" si="12"/>
        <v>55</v>
      </c>
      <c r="D25" s="185" t="s">
        <v>8</v>
      </c>
      <c r="E25" s="185" t="e">
        <f t="shared" si="0"/>
        <v>#REF!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 t="e">
        <f>#REF!</f>
        <v>#REF!</v>
      </c>
      <c r="J25" s="202" t="e">
        <f>#REF!</f>
        <v>#REF!</v>
      </c>
      <c r="K25" s="202" t="e">
        <f>#REF!</f>
        <v>#REF!</v>
      </c>
      <c r="L25" s="202" t="e">
        <f>#REF!</f>
        <v>#REF!</v>
      </c>
      <c r="M25" s="202" t="e">
        <f>#REF!</f>
        <v>#REF!</v>
      </c>
      <c r="N25" s="202"/>
      <c r="O25" s="191"/>
      <c r="P25" s="80" t="e">
        <f>AVERAGE(F25:O25)</f>
        <v>#REF!</v>
      </c>
      <c r="Q25" s="80" t="e">
        <f>STDEV(F25:O25)</f>
        <v>#REF!</v>
      </c>
      <c r="R25" s="79" t="e">
        <f t="shared" si="13"/>
        <v>#REF!</v>
      </c>
      <c r="S25" s="79" t="e">
        <f t="shared" si="14"/>
        <v>#REF!</v>
      </c>
      <c r="T25" s="58">
        <v>43984</v>
      </c>
      <c r="U25" s="46" t="s">
        <v>8</v>
      </c>
      <c r="V25" s="185" t="e">
        <f t="shared" si="1"/>
        <v>#REF!</v>
      </c>
      <c r="W25" s="195" t="e">
        <f>#REF!</f>
        <v>#REF!</v>
      </c>
      <c r="X25" s="195" t="e">
        <f>#REF!</f>
        <v>#REF!</v>
      </c>
      <c r="Y25" s="195" t="e">
        <f>#REF!</f>
        <v>#REF!</v>
      </c>
      <c r="Z25" s="194" t="e">
        <f>#REF!</f>
        <v>#REF!</v>
      </c>
      <c r="AA25" s="194" t="e">
        <f>#REF!</f>
        <v>#REF!</v>
      </c>
      <c r="AB25" s="213" t="e">
        <f>#REF!</f>
        <v>#REF!</v>
      </c>
      <c r="AC25" s="215" t="e">
        <f>#REF!</f>
        <v>#REF!</v>
      </c>
      <c r="AD25" s="215" t="e">
        <f>#REF!</f>
        <v>#REF!</v>
      </c>
      <c r="AE25" s="197"/>
      <c r="AF25" s="197"/>
      <c r="AG25" s="48"/>
      <c r="AH25" s="48"/>
      <c r="AI25" s="48"/>
      <c r="AJ25" s="48"/>
      <c r="AK25" s="133" t="e">
        <f>AVERAGE(W25:AA25)</f>
        <v>#REF!</v>
      </c>
      <c r="AL25" s="133" t="e">
        <f>STDEV(W25:AA25)</f>
        <v>#REF!</v>
      </c>
      <c r="AM25" s="135">
        <v>1522.2273</v>
      </c>
      <c r="AN25" s="135">
        <v>3.5706480000000003</v>
      </c>
      <c r="AO25" s="135">
        <f t="shared" si="2"/>
        <v>5435337.8642904004</v>
      </c>
      <c r="AP25" s="58">
        <v>43984</v>
      </c>
      <c r="AQ25" s="46" t="s">
        <v>8</v>
      </c>
      <c r="AR25" s="141" t="e">
        <f t="shared" si="18"/>
        <v>#REF!</v>
      </c>
      <c r="AS25" s="141" t="e">
        <f t="shared" si="17"/>
        <v>#REF!</v>
      </c>
      <c r="AT25" s="141" t="e">
        <f t="shared" si="17"/>
        <v>#REF!</v>
      </c>
      <c r="AU25" s="141" t="e">
        <f t="shared" si="17"/>
        <v>#REF!</v>
      </c>
      <c r="AV25" s="141" t="e">
        <f t="shared" si="17"/>
        <v>#REF!</v>
      </c>
      <c r="AW25" s="141"/>
      <c r="AX25" s="141"/>
      <c r="AY25" s="141"/>
      <c r="AZ25" s="141"/>
      <c r="BA25" s="141"/>
      <c r="BB25" s="141"/>
      <c r="BC25" s="141" t="e">
        <f t="shared" si="7"/>
        <v>#REF!</v>
      </c>
      <c r="BD25" s="141" t="e">
        <f t="shared" si="8"/>
        <v>#REF!</v>
      </c>
      <c r="BE25" s="14" t="e">
        <f t="shared" si="4"/>
        <v>#REF!</v>
      </c>
      <c r="BF25" s="14" t="e">
        <f t="shared" si="4"/>
        <v>#REF!</v>
      </c>
    </row>
    <row r="26" spans="1:120" ht="16" x14ac:dyDescent="0.2">
      <c r="A26" s="58">
        <v>43992</v>
      </c>
      <c r="B26" s="58"/>
      <c r="C26" s="46">
        <f t="shared" si="12"/>
        <v>63</v>
      </c>
      <c r="D26" s="185" t="s">
        <v>8</v>
      </c>
      <c r="E26" s="185" t="e">
        <f t="shared" si="0"/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 t="e">
        <f>#REF!</f>
        <v>#REF!</v>
      </c>
      <c r="J26" s="207" t="e">
        <f>#REF!</f>
        <v>#REF!</v>
      </c>
      <c r="K26" s="207" t="e">
        <f>#REF!</f>
        <v>#REF!</v>
      </c>
      <c r="L26" s="207" t="e">
        <f>#REF!</f>
        <v>#REF!</v>
      </c>
      <c r="M26" s="207" t="e">
        <f>#REF!</f>
        <v>#REF!</v>
      </c>
      <c r="N26" s="202"/>
      <c r="O26" s="191"/>
      <c r="P26" s="80" t="e">
        <f>AVERAGE(F26:I26)</f>
        <v>#REF!</v>
      </c>
      <c r="Q26" s="80" t="e">
        <f>STDEV(F26:I26)</f>
        <v>#REF!</v>
      </c>
      <c r="R26" s="79" t="e">
        <f t="shared" si="13"/>
        <v>#REF!</v>
      </c>
      <c r="S26" s="79" t="e">
        <f t="shared" si="14"/>
        <v>#REF!</v>
      </c>
      <c r="T26" s="58">
        <v>43992</v>
      </c>
      <c r="U26" s="46" t="s">
        <v>8</v>
      </c>
      <c r="V26" s="185" t="e">
        <f t="shared" si="1"/>
        <v>#REF!</v>
      </c>
      <c r="W26" s="195" t="e">
        <f>#REF!</f>
        <v>#REF!</v>
      </c>
      <c r="X26" s="195" t="e">
        <f>#REF!</f>
        <v>#REF!</v>
      </c>
      <c r="Y26" s="194" t="e">
        <f>#REF!</f>
        <v>#REF!</v>
      </c>
      <c r="Z26" s="194" t="e">
        <f>#REF!</f>
        <v>#REF!</v>
      </c>
      <c r="AA26" s="194" t="e">
        <f>#REF!</f>
        <v>#REF!</v>
      </c>
      <c r="AB26" s="197"/>
      <c r="AC26" s="197"/>
      <c r="AD26" s="197"/>
      <c r="AE26" s="197"/>
      <c r="AF26" s="197"/>
      <c r="AG26" s="48"/>
      <c r="AH26" s="48"/>
      <c r="AI26" s="48"/>
      <c r="AJ26" s="48"/>
      <c r="AK26" s="133" t="e">
        <f>AVERAGE(Y26:AA26)</f>
        <v>#REF!</v>
      </c>
      <c r="AL26" s="133" t="e">
        <f>STDEV(Y26:AA26)</f>
        <v>#REF!</v>
      </c>
      <c r="AM26" s="135">
        <v>1485.6522</v>
      </c>
      <c r="AN26" s="135">
        <v>2.78775</v>
      </c>
      <c r="AO26" s="135">
        <f t="shared" si="2"/>
        <v>4141626.9205500004</v>
      </c>
      <c r="AP26" s="58">
        <v>43992</v>
      </c>
      <c r="AQ26" s="46" t="s">
        <v>8</v>
      </c>
      <c r="AR26" s="141" t="e">
        <f t="shared" si="18"/>
        <v>#REF!</v>
      </c>
      <c r="AS26" s="141" t="e">
        <f t="shared" si="17"/>
        <v>#REF!</v>
      </c>
      <c r="AT26" s="141" t="e">
        <f t="shared" si="17"/>
        <v>#REF!</v>
      </c>
      <c r="AU26" s="141" t="e">
        <f t="shared" si="17"/>
        <v>#REF!</v>
      </c>
      <c r="AV26" s="141" t="e">
        <f t="shared" si="17"/>
        <v>#REF!</v>
      </c>
      <c r="AW26" s="141"/>
      <c r="AX26" s="141"/>
      <c r="AY26" s="141"/>
      <c r="AZ26" s="141"/>
      <c r="BA26" s="141"/>
      <c r="BB26" s="141"/>
      <c r="BC26" s="141" t="e">
        <f t="shared" si="7"/>
        <v>#REF!</v>
      </c>
      <c r="BD26" s="141" t="e">
        <f t="shared" si="8"/>
        <v>#REF!</v>
      </c>
      <c r="BE26" s="14" t="e">
        <f t="shared" si="4"/>
        <v>#REF!</v>
      </c>
      <c r="BF26" s="14" t="e">
        <f t="shared" si="4"/>
        <v>#REF!</v>
      </c>
    </row>
    <row r="27" spans="1:120" ht="16" x14ac:dyDescent="0.2">
      <c r="A27" s="58">
        <v>43998</v>
      </c>
      <c r="B27" s="58"/>
      <c r="C27" s="46">
        <f t="shared" si="12"/>
        <v>69</v>
      </c>
      <c r="D27" s="185" t="s">
        <v>8</v>
      </c>
      <c r="E27" s="185" t="e">
        <f t="shared" si="0"/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 t="e">
        <f>#REF!</f>
        <v>#REF!</v>
      </c>
      <c r="J27" s="202" t="e">
        <f>#REF!</f>
        <v>#REF!</v>
      </c>
      <c r="K27" s="202" t="e">
        <f>#REF!</f>
        <v>#REF!</v>
      </c>
      <c r="L27" s="202"/>
      <c r="M27" s="202"/>
      <c r="N27" s="202"/>
      <c r="O27" s="191"/>
      <c r="P27" s="80" t="e">
        <f>AVERAGE(F27:O27)</f>
        <v>#REF!</v>
      </c>
      <c r="Q27" s="80" t="e">
        <f>STDEV(F27:O27)</f>
        <v>#REF!</v>
      </c>
      <c r="R27" s="79" t="e">
        <f t="shared" si="13"/>
        <v>#REF!</v>
      </c>
      <c r="S27" s="79" t="e">
        <f t="shared" si="14"/>
        <v>#REF!</v>
      </c>
      <c r="T27" s="58">
        <v>43998</v>
      </c>
      <c r="U27" s="46" t="s">
        <v>8</v>
      </c>
      <c r="V27" s="185" t="e">
        <f t="shared" si="1"/>
        <v>#REF!</v>
      </c>
      <c r="W27" s="195" t="e">
        <f>#REF!</f>
        <v>#REF!</v>
      </c>
      <c r="X27" s="195" t="e">
        <f>#REF!</f>
        <v>#REF!</v>
      </c>
      <c r="Y27" s="195" t="e">
        <f>#REF!</f>
        <v>#REF!</v>
      </c>
      <c r="Z27" s="194" t="e">
        <f>#REF!</f>
        <v>#REF!</v>
      </c>
      <c r="AA27" s="194" t="e">
        <f>#REF!</f>
        <v>#REF!</v>
      </c>
      <c r="AB27" s="194" t="e">
        <f>#REF!</f>
        <v>#REF!</v>
      </c>
      <c r="AC27" s="197"/>
      <c r="AD27" s="197"/>
      <c r="AE27" s="197"/>
      <c r="AF27" s="197"/>
      <c r="AG27" s="48"/>
      <c r="AH27" s="48"/>
      <c r="AI27" s="48"/>
      <c r="AJ27" s="48"/>
      <c r="AK27" s="133" t="e">
        <f>AVERAGE(W27:AJ27)</f>
        <v>#REF!</v>
      </c>
      <c r="AL27" s="133" t="e">
        <f t="shared" si="16"/>
        <v>#REF!</v>
      </c>
      <c r="AM27" s="137">
        <v>1843.4167</v>
      </c>
      <c r="AN27" s="135">
        <v>3.0823520000000002</v>
      </c>
      <c r="AO27" s="135">
        <f t="shared" si="2"/>
        <v>5682059.1520784004</v>
      </c>
      <c r="AP27" s="58">
        <v>43998</v>
      </c>
      <c r="AQ27" s="46" t="s">
        <v>8</v>
      </c>
      <c r="AR27" s="141" t="e">
        <f t="shared" si="18"/>
        <v>#REF!</v>
      </c>
      <c r="AS27" s="141" t="e">
        <f t="shared" si="17"/>
        <v>#REF!</v>
      </c>
      <c r="AT27" s="141" t="e">
        <f t="shared" si="17"/>
        <v>#REF!</v>
      </c>
      <c r="AU27" s="141" t="e">
        <f t="shared" si="17"/>
        <v>#REF!</v>
      </c>
      <c r="AV27" s="141" t="e">
        <f t="shared" si="17"/>
        <v>#REF!</v>
      </c>
      <c r="AW27" s="141" t="e">
        <f>$AO$7*AB27</f>
        <v>#REF!</v>
      </c>
      <c r="AX27" s="141"/>
      <c r="AY27" s="141"/>
      <c r="AZ27" s="141"/>
      <c r="BA27" s="141"/>
      <c r="BB27" s="141"/>
      <c r="BC27" s="141" t="e">
        <f t="shared" si="7"/>
        <v>#REF!</v>
      </c>
      <c r="BD27" s="141" t="e">
        <f t="shared" si="8"/>
        <v>#REF!</v>
      </c>
      <c r="BE27" s="14" t="e">
        <f t="shared" si="4"/>
        <v>#REF!</v>
      </c>
      <c r="BF27" s="14" t="e">
        <f t="shared" si="4"/>
        <v>#REF!</v>
      </c>
    </row>
    <row r="28" spans="1:120" ht="16" x14ac:dyDescent="0.2">
      <c r="A28" s="58">
        <v>43999</v>
      </c>
      <c r="B28" s="58"/>
      <c r="C28" s="46">
        <f t="shared" si="12"/>
        <v>70</v>
      </c>
      <c r="D28" s="185" t="s">
        <v>8</v>
      </c>
      <c r="E28" s="185" t="e">
        <f t="shared" si="0"/>
        <v>#REF!</v>
      </c>
      <c r="F28" s="202" t="e">
        <f>#REF!</f>
        <v>#REF!</v>
      </c>
      <c r="G28" s="202" t="e">
        <f>#REF!</f>
        <v>#REF!</v>
      </c>
      <c r="H28" s="202" t="e">
        <f>#REF!</f>
        <v>#REF!</v>
      </c>
      <c r="I28" s="202" t="e">
        <f>#REF!</f>
        <v>#REF!</v>
      </c>
      <c r="J28" s="202" t="e">
        <f>#REF!</f>
        <v>#REF!</v>
      </c>
      <c r="K28" s="202" t="e">
        <f>#REF!</f>
        <v>#REF!</v>
      </c>
      <c r="L28" s="202"/>
      <c r="M28" s="202"/>
      <c r="N28" s="202"/>
      <c r="O28" s="191"/>
      <c r="P28" s="80" t="e">
        <f>AVERAGE(F28:O28)</f>
        <v>#REF!</v>
      </c>
      <c r="Q28" s="80" t="e">
        <f>STDEV(F28:O28)</f>
        <v>#REF!</v>
      </c>
      <c r="R28" s="79" t="e">
        <f t="shared" si="13"/>
        <v>#REF!</v>
      </c>
      <c r="S28" s="79" t="e">
        <f t="shared" si="14"/>
        <v>#REF!</v>
      </c>
      <c r="T28" s="58">
        <v>43999</v>
      </c>
      <c r="U28" s="46" t="s">
        <v>8</v>
      </c>
      <c r="V28" s="185" t="e">
        <f t="shared" si="1"/>
        <v>#REF!</v>
      </c>
      <c r="W28" s="195" t="e">
        <f>#REF!</f>
        <v>#REF!</v>
      </c>
      <c r="X28" s="195" t="e">
        <f>#REF!</f>
        <v>#REF!</v>
      </c>
      <c r="Y28" s="195" t="e">
        <f>#REF!</f>
        <v>#REF!</v>
      </c>
      <c r="Z28" s="194" t="e">
        <f>#REF!</f>
        <v>#REF!</v>
      </c>
      <c r="AA28" s="194" t="e">
        <f>#REF!</f>
        <v>#REF!</v>
      </c>
      <c r="AB28" s="194" t="e">
        <f>#REF!</f>
        <v>#REF!</v>
      </c>
      <c r="AC28" s="197"/>
      <c r="AD28" s="197"/>
      <c r="AE28" s="197"/>
      <c r="AF28" s="197"/>
      <c r="AG28" s="48"/>
      <c r="AH28" s="48"/>
      <c r="AI28" s="48"/>
      <c r="AJ28" s="48"/>
      <c r="AK28" s="133" t="e">
        <f t="shared" si="15"/>
        <v>#REF!</v>
      </c>
      <c r="AL28" s="133" t="e">
        <f t="shared" si="16"/>
        <v>#REF!</v>
      </c>
      <c r="AM28" s="137">
        <v>1870.5833</v>
      </c>
      <c r="AN28" s="135">
        <v>2.8041840000000002</v>
      </c>
      <c r="AO28" s="135">
        <f t="shared" si="2"/>
        <v>5245459.7605272001</v>
      </c>
      <c r="AP28" s="58">
        <v>43999</v>
      </c>
      <c r="AQ28" s="46" t="s">
        <v>8</v>
      </c>
      <c r="AR28" s="141" t="e">
        <f t="shared" si="18"/>
        <v>#REF!</v>
      </c>
      <c r="AS28" s="141" t="e">
        <f t="shared" si="17"/>
        <v>#REF!</v>
      </c>
      <c r="AT28" s="141" t="e">
        <f t="shared" si="17"/>
        <v>#REF!</v>
      </c>
      <c r="AU28" s="141" t="e">
        <f t="shared" si="17"/>
        <v>#REF!</v>
      </c>
      <c r="AV28" s="141" t="e">
        <f t="shared" si="17"/>
        <v>#REF!</v>
      </c>
      <c r="AW28" s="141" t="e">
        <f>$AO$7*AB28</f>
        <v>#REF!</v>
      </c>
      <c r="AX28" s="141"/>
      <c r="AY28" s="141"/>
      <c r="AZ28" s="141"/>
      <c r="BA28" s="141"/>
      <c r="BB28" s="141"/>
      <c r="BC28" s="141" t="e">
        <f t="shared" si="7"/>
        <v>#REF!</v>
      </c>
      <c r="BD28" s="141" t="e">
        <f t="shared" si="8"/>
        <v>#REF!</v>
      </c>
      <c r="BE28" s="14" t="e">
        <f t="shared" si="4"/>
        <v>#REF!</v>
      </c>
      <c r="BF28" s="14" t="e">
        <f t="shared" si="4"/>
        <v>#REF!</v>
      </c>
    </row>
    <row r="29" spans="1:120" ht="16" x14ac:dyDescent="0.2">
      <c r="A29" s="58">
        <v>44001</v>
      </c>
      <c r="B29" s="58"/>
      <c r="C29" s="46">
        <f t="shared" si="12"/>
        <v>72</v>
      </c>
      <c r="D29" s="185" t="s">
        <v>8</v>
      </c>
      <c r="E29" s="185" t="e">
        <f t="shared" si="0"/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 t="e">
        <f>#REF!</f>
        <v>#REF!</v>
      </c>
      <c r="J29" s="202" t="e">
        <f>#REF!</f>
        <v>#REF!</v>
      </c>
      <c r="K29" s="202" t="e">
        <f>#REF!</f>
        <v>#REF!</v>
      </c>
      <c r="L29" s="202"/>
      <c r="M29" s="202"/>
      <c r="N29" s="202"/>
      <c r="O29" s="191"/>
      <c r="P29" s="80" t="e">
        <f>AVERAGE(F29:O29)</f>
        <v>#REF!</v>
      </c>
      <c r="Q29" s="80" t="e">
        <f>STDEV(F29:O29)</f>
        <v>#REF!</v>
      </c>
      <c r="R29" s="79" t="e">
        <f t="shared" si="13"/>
        <v>#REF!</v>
      </c>
      <c r="S29" s="79" t="e">
        <f t="shared" si="14"/>
        <v>#REF!</v>
      </c>
      <c r="T29" s="58">
        <v>44001</v>
      </c>
      <c r="U29" s="46" t="s">
        <v>8</v>
      </c>
      <c r="V29" s="185" t="e">
        <f t="shared" si="1"/>
        <v>#REF!</v>
      </c>
      <c r="W29" s="195" t="e">
        <f>#REF!</f>
        <v>#REF!</v>
      </c>
      <c r="X29" s="195" t="e">
        <f>#REF!</f>
        <v>#REF!</v>
      </c>
      <c r="Y29" s="195" t="e">
        <f>#REF!</f>
        <v>#REF!</v>
      </c>
      <c r="Z29" s="194" t="e">
        <f>#REF!</f>
        <v>#REF!</v>
      </c>
      <c r="AA29" s="194" t="e">
        <f>#REF!</f>
        <v>#REF!</v>
      </c>
      <c r="AB29" s="194" t="e">
        <f>#REF!</f>
        <v>#REF!</v>
      </c>
      <c r="AC29" s="197"/>
      <c r="AD29" s="197"/>
      <c r="AE29" s="197"/>
      <c r="AF29" s="197"/>
      <c r="AG29" s="48"/>
      <c r="AH29" s="48"/>
      <c r="AI29" s="48"/>
      <c r="AJ29" s="48"/>
      <c r="AK29" s="133" t="e">
        <f t="shared" si="15"/>
        <v>#REF!</v>
      </c>
      <c r="AL29" s="133" t="e">
        <f t="shared" si="16"/>
        <v>#REF!</v>
      </c>
      <c r="AM29" s="137">
        <v>1706.0833</v>
      </c>
      <c r="AN29" s="135">
        <v>2.5918559999999995</v>
      </c>
      <c r="AO29" s="135">
        <f t="shared" si="2"/>
        <v>4421922.2376047987</v>
      </c>
      <c r="AP29" s="58">
        <v>44001</v>
      </c>
      <c r="AQ29" s="46" t="s">
        <v>8</v>
      </c>
      <c r="AR29" s="141" t="e">
        <f t="shared" si="18"/>
        <v>#REF!</v>
      </c>
      <c r="AS29" s="141" t="e">
        <f t="shared" si="17"/>
        <v>#REF!</v>
      </c>
      <c r="AT29" s="141" t="e">
        <f t="shared" si="17"/>
        <v>#REF!</v>
      </c>
      <c r="AU29" s="141" t="e">
        <f t="shared" si="17"/>
        <v>#REF!</v>
      </c>
      <c r="AV29" s="141" t="e">
        <f t="shared" si="17"/>
        <v>#REF!</v>
      </c>
      <c r="AW29" s="141" t="e">
        <f>$AO$7*AB29</f>
        <v>#REF!</v>
      </c>
      <c r="AX29" s="141"/>
      <c r="AY29" s="141"/>
      <c r="AZ29" s="141"/>
      <c r="BA29" s="141"/>
      <c r="BB29" s="141"/>
      <c r="BC29" s="141" t="e">
        <f t="shared" si="7"/>
        <v>#REF!</v>
      </c>
      <c r="BD29" s="141" t="e">
        <f t="shared" si="8"/>
        <v>#REF!</v>
      </c>
      <c r="BE29" s="14" t="e">
        <f t="shared" si="4"/>
        <v>#REF!</v>
      </c>
      <c r="BF29" s="14" t="e">
        <f t="shared" si="4"/>
        <v>#REF!</v>
      </c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</row>
    <row r="30" spans="1:120" ht="16" x14ac:dyDescent="0.2">
      <c r="A30" s="58">
        <v>44003</v>
      </c>
      <c r="B30" s="58"/>
      <c r="C30" s="46">
        <f t="shared" si="12"/>
        <v>74</v>
      </c>
      <c r="D30" s="185" t="s">
        <v>8</v>
      </c>
      <c r="E30" s="185" t="e">
        <f t="shared" si="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 t="e">
        <f>#REF!</f>
        <v>#REF!</v>
      </c>
      <c r="J30" s="202" t="e">
        <f>#REF!</f>
        <v>#REF!</v>
      </c>
      <c r="K30" s="202" t="e">
        <f>#REF!</f>
        <v>#REF!</v>
      </c>
      <c r="L30" s="202" t="e">
        <f>#REF!</f>
        <v>#REF!</v>
      </c>
      <c r="M30" s="202" t="e">
        <f>#REF!</f>
        <v>#REF!</v>
      </c>
      <c r="N30" s="202"/>
      <c r="O30" s="191"/>
      <c r="P30" s="80" t="e">
        <f>AVERAGE(F30:O30)</f>
        <v>#REF!</v>
      </c>
      <c r="Q30" s="80" t="e">
        <f>STDEV(F30:O30)</f>
        <v>#REF!</v>
      </c>
      <c r="R30" s="79" t="e">
        <f t="shared" si="13"/>
        <v>#REF!</v>
      </c>
      <c r="S30" s="79" t="e">
        <f t="shared" si="14"/>
        <v>#REF!</v>
      </c>
      <c r="T30" s="58">
        <v>44003</v>
      </c>
      <c r="U30" s="46" t="s">
        <v>8</v>
      </c>
      <c r="V30" s="185" t="e">
        <f t="shared" si="1"/>
        <v>#REF!</v>
      </c>
      <c r="W30" s="196" t="e">
        <f>#REF!</f>
        <v>#REF!</v>
      </c>
      <c r="X30" s="196" t="e">
        <f>#REF!</f>
        <v>#REF!</v>
      </c>
      <c r="Y30" s="196" t="e">
        <f>#REF!</f>
        <v>#REF!</v>
      </c>
      <c r="Z30" s="195" t="e">
        <f>#REF!</f>
        <v>#REF!</v>
      </c>
      <c r="AA30" s="195" t="e">
        <f>#REF!</f>
        <v>#REF!</v>
      </c>
      <c r="AB30" s="197" t="e">
        <f>#REF!</f>
        <v>#REF!</v>
      </c>
      <c r="AC30" s="197" t="e">
        <f>#REF!</f>
        <v>#REF!</v>
      </c>
      <c r="AD30" s="197" t="e">
        <f>#REF!</f>
        <v>#REF!</v>
      </c>
      <c r="AE30" s="194"/>
      <c r="AF30" s="194"/>
      <c r="AG30" s="182"/>
      <c r="AH30" s="182"/>
      <c r="AI30" s="182"/>
      <c r="AJ30" s="48"/>
      <c r="AK30" s="133" t="e">
        <f t="shared" si="15"/>
        <v>#REF!</v>
      </c>
      <c r="AL30" s="133" t="e">
        <f t="shared" si="16"/>
        <v>#REF!</v>
      </c>
      <c r="AM30" s="137">
        <v>1735.1304</v>
      </c>
      <c r="AN30" s="135">
        <v>2.9316799999999996</v>
      </c>
      <c r="AO30" s="135">
        <f t="shared" si="2"/>
        <v>5086847.0910719996</v>
      </c>
      <c r="AP30" s="58">
        <v>44003</v>
      </c>
      <c r="AQ30" s="46" t="s">
        <v>8</v>
      </c>
      <c r="AR30" s="141" t="e">
        <f t="shared" si="18"/>
        <v>#REF!</v>
      </c>
      <c r="AS30" s="141" t="e">
        <f t="shared" si="17"/>
        <v>#REF!</v>
      </c>
      <c r="AT30" s="141" t="e">
        <f t="shared" si="17"/>
        <v>#REF!</v>
      </c>
      <c r="AU30" s="141" t="e">
        <f t="shared" si="17"/>
        <v>#REF!</v>
      </c>
      <c r="AV30" s="141" t="e">
        <f t="shared" si="17"/>
        <v>#REF!</v>
      </c>
      <c r="AW30" s="141" t="e">
        <f>$AO$7*AB30</f>
        <v>#REF!</v>
      </c>
      <c r="AX30" s="141" t="e">
        <f>$AO$7*AC30</f>
        <v>#REF!</v>
      </c>
      <c r="AY30" s="141" t="e">
        <f>$AO$7*AD30</f>
        <v>#REF!</v>
      </c>
      <c r="AZ30" s="141"/>
      <c r="BA30" s="141"/>
      <c r="BB30" s="141">
        <f>$AO$7*AG30</f>
        <v>0</v>
      </c>
      <c r="BC30" s="141" t="e">
        <f t="shared" si="7"/>
        <v>#REF!</v>
      </c>
      <c r="BD30" s="141" t="e">
        <f t="shared" si="8"/>
        <v>#REF!</v>
      </c>
      <c r="BE30" s="14" t="e">
        <f t="shared" si="4"/>
        <v>#REF!</v>
      </c>
      <c r="BF30" s="14" t="e">
        <f t="shared" si="4"/>
        <v>#REF!</v>
      </c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</row>
    <row r="31" spans="1:120" ht="16" x14ac:dyDescent="0.2">
      <c r="A31" s="58">
        <v>44005</v>
      </c>
      <c r="B31" s="58"/>
      <c r="C31" s="46">
        <f t="shared" si="12"/>
        <v>76</v>
      </c>
      <c r="D31" s="185" t="s">
        <v>8</v>
      </c>
      <c r="E31" s="185" t="e">
        <f t="shared" si="0"/>
        <v>#REF!</v>
      </c>
      <c r="F31" s="202" t="e">
        <f>#REF!</f>
        <v>#REF!</v>
      </c>
      <c r="G31" s="202" t="e">
        <f>#REF!</f>
        <v>#REF!</v>
      </c>
      <c r="H31" s="207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>AVERAGE(F31:G31)</f>
        <v>#REF!</v>
      </c>
      <c r="Q31" s="80" t="e">
        <f>STDEV(F31:G31)</f>
        <v>#REF!</v>
      </c>
      <c r="R31" s="79" t="e">
        <f t="shared" si="13"/>
        <v>#REF!</v>
      </c>
      <c r="S31" s="79" t="e">
        <f t="shared" si="14"/>
        <v>#REF!</v>
      </c>
      <c r="T31" s="58">
        <v>44005</v>
      </c>
      <c r="U31" s="46" t="s">
        <v>8</v>
      </c>
      <c r="V31" s="185" t="e">
        <f t="shared" si="1"/>
        <v>#REF!</v>
      </c>
      <c r="W31" s="196" t="e">
        <f>#REF!</f>
        <v>#REF!</v>
      </c>
      <c r="X31" s="196" t="e">
        <f>#REF!</f>
        <v>#REF!</v>
      </c>
      <c r="Y31" s="197" t="e">
        <f>#REF!</f>
        <v>#REF!</v>
      </c>
      <c r="Z31" s="197"/>
      <c r="AA31" s="197"/>
      <c r="AB31" s="197"/>
      <c r="AC31" s="197"/>
      <c r="AD31" s="197"/>
      <c r="AE31" s="197"/>
      <c r="AF31" s="197"/>
      <c r="AG31" s="48"/>
      <c r="AH31" s="48"/>
      <c r="AI31" s="48"/>
      <c r="AJ31" s="48"/>
      <c r="AK31" s="133" t="e">
        <f t="shared" si="15"/>
        <v>#REF!</v>
      </c>
      <c r="AL31" s="133" t="e">
        <f t="shared" si="16"/>
        <v>#REF!</v>
      </c>
      <c r="AM31" s="137">
        <v>1981.0833</v>
      </c>
      <c r="AN31" s="135">
        <v>2.7784080000000002</v>
      </c>
      <c r="AO31" s="135">
        <f t="shared" si="2"/>
        <v>5504257.6893864004</v>
      </c>
      <c r="AP31" s="58">
        <v>44005</v>
      </c>
      <c r="AQ31" s="46" t="s">
        <v>8</v>
      </c>
      <c r="AR31" s="141" t="e">
        <f t="shared" si="18"/>
        <v>#REF!</v>
      </c>
      <c r="AS31" s="141" t="e">
        <f t="shared" si="17"/>
        <v>#REF!</v>
      </c>
      <c r="AT31" s="141" t="e">
        <f t="shared" si="17"/>
        <v>#REF!</v>
      </c>
      <c r="AU31" s="141"/>
      <c r="AV31" s="141"/>
      <c r="AW31" s="141"/>
      <c r="AX31" s="141"/>
      <c r="AY31" s="141"/>
      <c r="AZ31" s="141"/>
      <c r="BA31" s="141"/>
      <c r="BB31" s="141"/>
      <c r="BC31" s="141" t="e">
        <f t="shared" si="7"/>
        <v>#REF!</v>
      </c>
      <c r="BD31" s="141" t="e">
        <f t="shared" si="8"/>
        <v>#REF!</v>
      </c>
      <c r="BE31" s="14" t="e">
        <f t="shared" si="4"/>
        <v>#REF!</v>
      </c>
      <c r="BF31" s="14" t="e">
        <f t="shared" si="4"/>
        <v>#REF!</v>
      </c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</row>
    <row r="32" spans="1:120" s="55" customFormat="1" ht="16" x14ac:dyDescent="0.2">
      <c r="A32" s="88">
        <v>44008</v>
      </c>
      <c r="B32" s="88"/>
      <c r="C32" s="46">
        <f t="shared" si="12"/>
        <v>79</v>
      </c>
      <c r="D32" s="185" t="s">
        <v>8</v>
      </c>
      <c r="E32" s="185" t="e">
        <f t="shared" si="0"/>
        <v>#REF!</v>
      </c>
      <c r="F32" s="202" t="e">
        <f>#REF!</f>
        <v>#REF!</v>
      </c>
      <c r="G32" s="202"/>
      <c r="H32" s="202"/>
      <c r="I32" s="202"/>
      <c r="J32" s="202"/>
      <c r="K32" s="202"/>
      <c r="L32" s="202"/>
      <c r="M32" s="202"/>
      <c r="N32" s="202"/>
      <c r="O32" s="191"/>
      <c r="P32" s="80" t="e">
        <f>AVERAGE(F32:O32)</f>
        <v>#REF!</v>
      </c>
      <c r="Q32" s="80" t="e">
        <f>STDEV(F32:O32)</f>
        <v>#REF!</v>
      </c>
      <c r="R32" s="79" t="e">
        <f t="shared" si="13"/>
        <v>#REF!</v>
      </c>
      <c r="S32" s="79" t="e">
        <f t="shared" si="14"/>
        <v>#REF!</v>
      </c>
      <c r="T32" s="88">
        <v>44008</v>
      </c>
      <c r="U32" s="46" t="s">
        <v>8</v>
      </c>
      <c r="V32" s="185" t="e">
        <f t="shared" si="1"/>
        <v>#REF!</v>
      </c>
      <c r="W32" s="196" t="e">
        <f>#REF!</f>
        <v>#REF!</v>
      </c>
      <c r="X32" s="196"/>
      <c r="Y32" s="197"/>
      <c r="Z32" s="197"/>
      <c r="AA32" s="197"/>
      <c r="AB32" s="197"/>
      <c r="AC32" s="197"/>
      <c r="AD32" s="197"/>
      <c r="AE32" s="197"/>
      <c r="AF32" s="197"/>
      <c r="AG32" s="48"/>
      <c r="AH32" s="48"/>
      <c r="AI32" s="48"/>
      <c r="AJ32" s="48"/>
      <c r="AK32" s="133" t="e">
        <f t="shared" si="15"/>
        <v>#REF!</v>
      </c>
      <c r="AL32" s="133" t="e">
        <f t="shared" si="16"/>
        <v>#REF!</v>
      </c>
      <c r="AM32" s="137">
        <v>1706.9565</v>
      </c>
      <c r="AN32" s="135">
        <v>3.0872000000000002</v>
      </c>
      <c r="AO32" s="135">
        <f t="shared" si="2"/>
        <v>5269716.1068000002</v>
      </c>
      <c r="AP32" s="88">
        <v>44008</v>
      </c>
      <c r="AQ32" s="46" t="s">
        <v>8</v>
      </c>
      <c r="AR32" s="141" t="e">
        <f t="shared" si="18"/>
        <v>#REF!</v>
      </c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 t="e">
        <f t="shared" si="7"/>
        <v>#REF!</v>
      </c>
      <c r="BD32" s="141" t="e">
        <f t="shared" si="8"/>
        <v>#REF!</v>
      </c>
      <c r="BE32" s="14" t="e">
        <f t="shared" si="4"/>
        <v>#REF!</v>
      </c>
      <c r="BF32" s="14" t="e">
        <f t="shared" si="4"/>
        <v>#REF!</v>
      </c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</row>
    <row r="33" spans="1:159" ht="16" x14ac:dyDescent="0.2">
      <c r="A33" s="85">
        <v>44009</v>
      </c>
      <c r="B33" s="85"/>
      <c r="C33" s="46">
        <f t="shared" si="12"/>
        <v>80</v>
      </c>
      <c r="D33" s="185" t="s">
        <v>8</v>
      </c>
      <c r="E33" s="185" t="e">
        <f t="shared" si="0"/>
        <v>#REF!</v>
      </c>
      <c r="F33" s="211" t="e">
        <f>#REF!</f>
        <v>#REF!</v>
      </c>
      <c r="G33" s="202"/>
      <c r="H33" s="202"/>
      <c r="I33" s="202"/>
      <c r="J33" s="202"/>
      <c r="K33" s="202"/>
      <c r="L33" s="202"/>
      <c r="M33" s="202"/>
      <c r="N33" s="202"/>
      <c r="O33" s="191"/>
      <c r="P33" s="80" t="e">
        <f>AVERAGE(F33:O33)</f>
        <v>#REF!</v>
      </c>
      <c r="Q33" s="80" t="e">
        <f>STDEV(F33:O33)</f>
        <v>#REF!</v>
      </c>
      <c r="R33" s="79" t="e">
        <f t="shared" si="13"/>
        <v>#REF!</v>
      </c>
      <c r="S33" s="79" t="e">
        <f t="shared" si="14"/>
        <v>#REF!</v>
      </c>
      <c r="T33" s="85">
        <v>44009</v>
      </c>
      <c r="U33" s="46" t="s">
        <v>8</v>
      </c>
      <c r="V33" s="185" t="e">
        <f t="shared" si="1"/>
        <v>#REF!</v>
      </c>
      <c r="W33" s="196" t="e">
        <f>#REF!</f>
        <v>#REF!</v>
      </c>
      <c r="X33" s="196"/>
      <c r="Y33" s="196" t="e">
        <f>#REF!</f>
        <v>#REF!</v>
      </c>
      <c r="Z33" s="197"/>
      <c r="AA33" s="197"/>
      <c r="AB33" s="197"/>
      <c r="AC33" s="197"/>
      <c r="AD33" s="197"/>
      <c r="AE33" s="197"/>
      <c r="AF33" s="197"/>
      <c r="AG33" s="48"/>
      <c r="AH33" s="48"/>
      <c r="AI33" s="48"/>
      <c r="AJ33" s="48"/>
      <c r="AK33" s="133" t="e">
        <f>AVERAGE(W33:AJ33)</f>
        <v>#REF!</v>
      </c>
      <c r="AL33" s="133" t="e">
        <f>STDEV(W33:AJ33)</f>
        <v>#REF!</v>
      </c>
      <c r="AM33" s="137">
        <v>1717.1364000000001</v>
      </c>
      <c r="AN33" s="135">
        <v>3.0182399999999996</v>
      </c>
      <c r="AO33" s="135">
        <f t="shared" si="2"/>
        <v>5182729.7679359997</v>
      </c>
      <c r="AP33" s="85">
        <v>44009</v>
      </c>
      <c r="AQ33" s="46" t="s">
        <v>8</v>
      </c>
      <c r="AR33" s="141" t="e">
        <f>$AO$7*W33</f>
        <v>#REF!</v>
      </c>
      <c r="AS33" s="141"/>
      <c r="AT33" s="141" t="e">
        <f>$AO$7*Y33</f>
        <v>#REF!</v>
      </c>
      <c r="AU33" s="141"/>
      <c r="AV33" s="141"/>
      <c r="AW33" s="141"/>
      <c r="AX33" s="141"/>
      <c r="AY33" s="141"/>
      <c r="AZ33" s="141"/>
      <c r="BA33" s="141"/>
      <c r="BB33" s="141"/>
      <c r="BC33" s="141" t="e">
        <f t="shared" si="7"/>
        <v>#REF!</v>
      </c>
      <c r="BD33" s="141" t="e">
        <f t="shared" si="8"/>
        <v>#REF!</v>
      </c>
      <c r="BE33" s="14" t="e">
        <f t="shared" si="4"/>
        <v>#REF!</v>
      </c>
      <c r="BF33" s="14" t="e">
        <f t="shared" si="4"/>
        <v>#REF!</v>
      </c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</row>
    <row r="34" spans="1:159" s="92" customFormat="1" ht="17" thickBot="1" x14ac:dyDescent="0.25">
      <c r="A34" s="90">
        <v>44012</v>
      </c>
      <c r="B34" s="90"/>
      <c r="C34" s="93">
        <f t="shared" si="12"/>
        <v>83</v>
      </c>
      <c r="D34" s="188" t="s">
        <v>8</v>
      </c>
      <c r="E34" s="153" t="e">
        <f t="shared" si="0"/>
        <v>#REF!</v>
      </c>
      <c r="F34" s="202" t="e">
        <f>#REF!</f>
        <v>#REF!</v>
      </c>
      <c r="G34" s="202"/>
      <c r="H34" s="202"/>
      <c r="I34" s="202"/>
      <c r="J34" s="202"/>
      <c r="K34" s="202"/>
      <c r="L34" s="202"/>
      <c r="M34" s="202"/>
      <c r="N34" s="202"/>
      <c r="O34" s="191"/>
      <c r="P34" s="80" t="e">
        <f>AVERAGE(F34:O34)</f>
        <v>#REF!</v>
      </c>
      <c r="Q34" s="80" t="e">
        <f>STDEV(F34:O34)</f>
        <v>#REF!</v>
      </c>
      <c r="R34" s="79" t="e">
        <f t="shared" si="13"/>
        <v>#REF!</v>
      </c>
      <c r="S34" s="79" t="e">
        <f t="shared" si="14"/>
        <v>#REF!</v>
      </c>
      <c r="T34" s="90">
        <v>44012</v>
      </c>
      <c r="U34" s="93" t="s">
        <v>8</v>
      </c>
      <c r="V34" s="185" t="e">
        <f t="shared" si="1"/>
        <v>#REF!</v>
      </c>
      <c r="W34" s="196" t="e">
        <f>#REF!</f>
        <v>#REF!</v>
      </c>
      <c r="X34" s="196"/>
      <c r="Y34" s="196"/>
      <c r="Z34" s="197"/>
      <c r="AA34" s="197"/>
      <c r="AB34" s="197"/>
      <c r="AC34" s="197"/>
      <c r="AD34" s="197"/>
      <c r="AE34" s="197"/>
      <c r="AF34" s="197"/>
      <c r="AG34" s="48"/>
      <c r="AH34" s="48"/>
      <c r="AI34" s="48"/>
      <c r="AJ34" s="48"/>
      <c r="AK34" s="133" t="e">
        <f t="shared" si="15"/>
        <v>#REF!</v>
      </c>
      <c r="AL34" s="133" t="e">
        <f t="shared" si="16"/>
        <v>#REF!</v>
      </c>
      <c r="AM34" s="137">
        <v>1443.2727</v>
      </c>
      <c r="AN34" s="140">
        <v>2.9451849999999995</v>
      </c>
      <c r="AO34" s="135">
        <f t="shared" si="2"/>
        <v>4250705.1069494989</v>
      </c>
      <c r="AP34" s="90">
        <v>44012</v>
      </c>
      <c r="AQ34" s="93" t="s">
        <v>8</v>
      </c>
      <c r="AR34" s="141" t="e">
        <f t="shared" si="18"/>
        <v>#REF!</v>
      </c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 t="e">
        <f t="shared" si="7"/>
        <v>#REF!</v>
      </c>
      <c r="BD34" s="141" t="e">
        <f t="shared" si="8"/>
        <v>#REF!</v>
      </c>
      <c r="BE34" s="14" t="e">
        <f t="shared" si="4"/>
        <v>#REF!</v>
      </c>
      <c r="BF34" s="14" t="e">
        <f t="shared" si="4"/>
        <v>#REF!</v>
      </c>
    </row>
    <row r="35" spans="1:159" ht="16" thickTop="1" x14ac:dyDescent="0.2">
      <c r="U35" s="33"/>
      <c r="V35" s="33"/>
      <c r="AU35" s="49"/>
      <c r="AV35" s="49"/>
      <c r="AW35" s="49"/>
      <c r="AX35" s="49"/>
      <c r="AY35" s="49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4">
        <f>AVERAGE(AM7:AM20)</f>
        <v>1636.4672928571431</v>
      </c>
      <c r="BQ35" s="34">
        <f>AVERAGE(AN7:AN20)</f>
        <v>3.0094083571428571</v>
      </c>
      <c r="BR35" s="33"/>
      <c r="BS35" s="33"/>
      <c r="BT35" s="49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</row>
    <row r="36" spans="1:159" x14ac:dyDescent="0.2">
      <c r="U36" s="33"/>
      <c r="V36" s="33"/>
      <c r="AU36" s="49"/>
      <c r="AV36" s="49"/>
      <c r="AW36" s="49"/>
      <c r="AX36" s="49"/>
      <c r="AY36" s="49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>
        <f>STDEV(AM7:AM20)</f>
        <v>317.46355148459327</v>
      </c>
      <c r="BQ36" s="33">
        <f>STDEV(AN7:AN20)</f>
        <v>0.30268718746043555</v>
      </c>
      <c r="BR36" s="33"/>
      <c r="BS36" s="33"/>
      <c r="BT36" s="49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</row>
    <row r="37" spans="1:159" x14ac:dyDescent="0.2">
      <c r="F37"/>
      <c r="U37" s="33"/>
      <c r="V37" s="33"/>
      <c r="AX37" s="49"/>
      <c r="AY37" s="49"/>
      <c r="AZ37" s="49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49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</row>
    <row r="38" spans="1:159" ht="34" x14ac:dyDescent="0.2">
      <c r="A38" s="242" t="s">
        <v>109</v>
      </c>
      <c r="B38" s="242" t="s">
        <v>109</v>
      </c>
      <c r="C38" s="243" t="s">
        <v>110</v>
      </c>
      <c r="D38" s="243" t="s">
        <v>92</v>
      </c>
      <c r="E38" s="243" t="s">
        <v>111</v>
      </c>
      <c r="F38" s="505" t="s">
        <v>113</v>
      </c>
      <c r="H38" s="248">
        <v>0</v>
      </c>
      <c r="I38" s="248"/>
      <c r="J38" s="248"/>
      <c r="K38" s="248">
        <v>-1</v>
      </c>
      <c r="L38" s="248"/>
      <c r="M38" s="248"/>
      <c r="N38" s="248">
        <v>-2</v>
      </c>
      <c r="O38" s="248"/>
      <c r="P38" s="248"/>
      <c r="Q38" s="248">
        <v>-3</v>
      </c>
      <c r="R38" s="248"/>
      <c r="S38" s="248"/>
      <c r="T38" s="248">
        <v>-4</v>
      </c>
      <c r="U38" s="248"/>
      <c r="V38" s="248"/>
      <c r="W38" s="248">
        <v>-5</v>
      </c>
      <c r="X38" s="248"/>
      <c r="Y38" s="248"/>
      <c r="Z38" s="248">
        <v>-6</v>
      </c>
      <c r="AA38" s="248"/>
      <c r="AB38" s="248"/>
      <c r="AC38" s="248">
        <v>-7</v>
      </c>
      <c r="AD38" s="248"/>
      <c r="AE38" s="248"/>
      <c r="AF38" s="248">
        <v>-8</v>
      </c>
      <c r="AG38" s="248"/>
      <c r="AH38" s="248"/>
      <c r="AI38" s="248">
        <v>-9</v>
      </c>
      <c r="AJ38" s="248"/>
      <c r="AK38" s="248"/>
      <c r="AL38" s="248">
        <v>-10</v>
      </c>
      <c r="AM38" s="248"/>
      <c r="AN38" s="248"/>
      <c r="AO38" s="248">
        <v>-11</v>
      </c>
      <c r="AP38" s="248"/>
      <c r="AQ38" s="248"/>
      <c r="AR38" s="248">
        <v>-12</v>
      </c>
      <c r="AS38" s="248"/>
      <c r="AT38" s="248"/>
      <c r="AU38" s="248">
        <v>-13</v>
      </c>
      <c r="AV38" s="248"/>
      <c r="AW38" s="248"/>
      <c r="AX38" s="248">
        <v>-14</v>
      </c>
      <c r="AY38" s="248"/>
      <c r="BE38" s="33"/>
      <c r="BF38" s="146" t="s">
        <v>61</v>
      </c>
      <c r="BG38" s="147" t="s">
        <v>6</v>
      </c>
      <c r="BH38" s="147"/>
      <c r="BI38" s="506" t="s">
        <v>83</v>
      </c>
      <c r="BJ38" s="506"/>
      <c r="BK38" s="506"/>
      <c r="BL38" s="506"/>
      <c r="BM38" s="506"/>
      <c r="BN38" s="506"/>
      <c r="BO38" s="506"/>
      <c r="BP38" s="506"/>
      <c r="BQ38" s="506"/>
      <c r="BR38" s="506"/>
      <c r="BS38" s="506"/>
      <c r="BT38" t="s">
        <v>84</v>
      </c>
      <c r="BU38" t="s">
        <v>9</v>
      </c>
      <c r="BV38" s="33"/>
      <c r="BW38" s="33"/>
      <c r="BX38" s="33" t="s">
        <v>86</v>
      </c>
      <c r="BY38" s="49" t="s">
        <v>87</v>
      </c>
      <c r="BZ38" s="49" t="s">
        <v>94</v>
      </c>
      <c r="CA38" s="33"/>
      <c r="CB38" s="33"/>
      <c r="CC38" s="33"/>
      <c r="CD38" s="49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</row>
    <row r="39" spans="1:159" ht="18" x14ac:dyDescent="0.2">
      <c r="A39" s="26">
        <v>43863</v>
      </c>
      <c r="B39" s="106">
        <v>43863</v>
      </c>
      <c r="C39" s="241">
        <v>0</v>
      </c>
      <c r="E39">
        <v>0</v>
      </c>
      <c r="F39" s="505"/>
      <c r="G39" s="244">
        <v>43929</v>
      </c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  <c r="AS39" s="240"/>
      <c r="AT39" s="240"/>
      <c r="AU39" s="240"/>
      <c r="AV39" s="240"/>
      <c r="AW39" s="240"/>
      <c r="AX39" s="240"/>
      <c r="AY39" s="240"/>
      <c r="AZ39" s="240"/>
      <c r="BE39" s="33"/>
      <c r="BF39" s="148">
        <v>43929</v>
      </c>
      <c r="BG39" s="46" t="s">
        <v>7</v>
      </c>
      <c r="BH39" s="46"/>
      <c r="BI39" s="223">
        <v>2.2176020791795845</v>
      </c>
      <c r="BJ39" s="223">
        <v>8.2363126700621798</v>
      </c>
      <c r="BK39" s="223">
        <v>5.0898969081263159</v>
      </c>
      <c r="BL39" s="144"/>
      <c r="BM39" s="144"/>
      <c r="BN39" s="144"/>
      <c r="BO39" s="144"/>
      <c r="BP39" s="144"/>
      <c r="BQ39" s="144"/>
      <c r="BR39" s="144"/>
      <c r="BS39" s="144"/>
      <c r="BT39" s="149"/>
      <c r="BV39" s="33"/>
      <c r="BW39" s="33"/>
      <c r="BX39" s="3">
        <v>17</v>
      </c>
      <c r="BY39" s="33">
        <v>8.0188679245283012</v>
      </c>
      <c r="BZ39" s="184">
        <v>290</v>
      </c>
      <c r="CA39" t="s">
        <v>23</v>
      </c>
      <c r="CB39" s="1"/>
      <c r="CN39" s="33"/>
      <c r="CO39" s="33"/>
      <c r="CP39" s="33"/>
      <c r="CQ39" s="33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</row>
    <row r="40" spans="1:159" ht="18" x14ac:dyDescent="0.2">
      <c r="A40" s="26">
        <v>43864</v>
      </c>
      <c r="B40" s="106">
        <v>43864</v>
      </c>
      <c r="C40" s="241">
        <v>0</v>
      </c>
      <c r="E40">
        <v>0</v>
      </c>
      <c r="F40" s="505"/>
      <c r="G40" s="245">
        <v>43945</v>
      </c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  <c r="AS40" s="240"/>
      <c r="AT40" s="240"/>
      <c r="AU40" s="240"/>
      <c r="AV40" s="240"/>
      <c r="AW40" s="240"/>
      <c r="AX40" s="240"/>
      <c r="AY40" s="240"/>
      <c r="AZ40" s="240"/>
      <c r="BE40" s="33"/>
      <c r="BF40" s="148">
        <v>43945</v>
      </c>
      <c r="BG40" s="46" t="s">
        <v>7</v>
      </c>
      <c r="BH40" s="46"/>
      <c r="BI40" s="223">
        <v>5.0431650072232879</v>
      </c>
      <c r="BJ40" s="223">
        <v>2.762343915847993</v>
      </c>
      <c r="BK40" s="223">
        <v>2.5198727288526559</v>
      </c>
      <c r="BL40" s="144">
        <v>4.4023572092981347</v>
      </c>
      <c r="BM40" s="144">
        <v>1.9272166252540068</v>
      </c>
      <c r="BN40" s="144">
        <v>2.6632764218752669</v>
      </c>
      <c r="BO40" s="144">
        <v>9.2989088841820688</v>
      </c>
      <c r="BP40" s="144">
        <v>8.8378831043604258</v>
      </c>
      <c r="BQ40" s="144"/>
      <c r="BR40" s="144"/>
      <c r="BS40" s="144"/>
      <c r="BT40" s="149"/>
      <c r="BV40" s="33"/>
      <c r="BW40" s="33"/>
      <c r="BX40" s="33">
        <v>26</v>
      </c>
      <c r="BY40" s="33">
        <v>8.3870967741935498</v>
      </c>
      <c r="BZ40" s="184">
        <v>511</v>
      </c>
      <c r="CB40" s="1"/>
      <c r="CN40" s="33"/>
      <c r="CO40" s="33"/>
      <c r="CP40" s="33"/>
      <c r="CQ40" s="33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</row>
    <row r="41" spans="1:159" ht="23.25" customHeight="1" x14ac:dyDescent="0.2">
      <c r="A41" s="26">
        <v>43865</v>
      </c>
      <c r="B41" s="106">
        <v>43865</v>
      </c>
      <c r="C41" s="241">
        <v>0</v>
      </c>
      <c r="E41">
        <v>0</v>
      </c>
      <c r="F41" s="505"/>
      <c r="G41" s="245">
        <v>43956</v>
      </c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  <c r="AA41" s="240"/>
      <c r="AB41" s="240"/>
      <c r="AC41" s="240"/>
      <c r="AD41" s="240"/>
      <c r="AE41" s="240"/>
      <c r="AF41" s="240"/>
      <c r="AG41" s="240"/>
      <c r="AH41" s="240"/>
      <c r="AI41" s="240"/>
      <c r="AJ41" s="240"/>
      <c r="AK41" s="240"/>
      <c r="AL41" s="240"/>
      <c r="AM41" s="240"/>
      <c r="AN41" s="240"/>
      <c r="AO41" s="240"/>
      <c r="AP41" s="240"/>
      <c r="AQ41" s="240"/>
      <c r="AR41" s="240"/>
      <c r="AS41" s="240"/>
      <c r="AT41" s="240"/>
      <c r="AU41" s="240"/>
      <c r="AV41" s="240"/>
      <c r="AW41" s="240"/>
      <c r="AX41" s="240"/>
      <c r="AY41" s="240"/>
      <c r="AZ41" s="240"/>
      <c r="BE41" s="33"/>
      <c r="BF41" s="148">
        <v>43956</v>
      </c>
      <c r="BG41" s="46" t="s">
        <v>7</v>
      </c>
      <c r="BH41" s="46"/>
      <c r="BI41" s="223">
        <v>4.274418419035193</v>
      </c>
      <c r="BJ41" s="223">
        <v>2.7876423264896122</v>
      </c>
      <c r="BK41" s="223">
        <v>4.428103840751259</v>
      </c>
      <c r="BL41" s="144">
        <v>7.3252005792982455</v>
      </c>
      <c r="BM41" s="144">
        <v>5.5830654663152366</v>
      </c>
      <c r="BN41" s="144"/>
      <c r="BO41" s="144"/>
      <c r="BP41" s="144"/>
      <c r="BQ41" s="144"/>
      <c r="BR41" s="144"/>
      <c r="BS41" s="144"/>
      <c r="BT41" s="149"/>
      <c r="BV41" s="33"/>
      <c r="BW41" s="33"/>
      <c r="BX41" s="33">
        <v>30</v>
      </c>
      <c r="BY41" s="33">
        <v>5.0335570469798654</v>
      </c>
      <c r="BZ41" s="184">
        <v>488</v>
      </c>
      <c r="CA41" s="25" t="s">
        <v>1</v>
      </c>
      <c r="CB41" s="105"/>
      <c r="CC41" s="25" t="s">
        <v>24</v>
      </c>
      <c r="CD41" s="25" t="s">
        <v>25</v>
      </c>
      <c r="CE41" s="25" t="s">
        <v>26</v>
      </c>
      <c r="CF41" s="25" t="s">
        <v>27</v>
      </c>
      <c r="CG41" s="25" t="s">
        <v>28</v>
      </c>
      <c r="CH41" s="25" t="s">
        <v>29</v>
      </c>
      <c r="CI41" s="25" t="s">
        <v>30</v>
      </c>
      <c r="CJ41" s="25" t="s">
        <v>31</v>
      </c>
      <c r="CK41" s="25" t="s">
        <v>34</v>
      </c>
      <c r="CL41" s="25" t="s">
        <v>32</v>
      </c>
      <c r="CM41" s="25" t="s">
        <v>33</v>
      </c>
      <c r="CN41" s="33"/>
      <c r="CO41" s="33"/>
      <c r="CP41" s="33"/>
      <c r="CQ41" s="33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</row>
    <row r="42" spans="1:159" ht="18" x14ac:dyDescent="0.2">
      <c r="A42" s="26">
        <v>43866</v>
      </c>
      <c r="B42" s="106">
        <v>43866</v>
      </c>
      <c r="C42" s="241">
        <v>0</v>
      </c>
      <c r="E42">
        <v>0</v>
      </c>
      <c r="F42" s="505"/>
      <c r="G42" s="245">
        <v>43970</v>
      </c>
      <c r="H42" s="240">
        <f>C146</f>
        <v>20</v>
      </c>
      <c r="I42" s="240">
        <f>D146</f>
        <v>216</v>
      </c>
      <c r="J42" s="240">
        <f>E146</f>
        <v>8.2987551867219906</v>
      </c>
      <c r="K42" s="240">
        <f>C145</f>
        <v>13</v>
      </c>
      <c r="L42" s="240">
        <f>D145</f>
        <v>232</v>
      </c>
      <c r="M42" s="240">
        <f>E145</f>
        <v>6.2200956937799043</v>
      </c>
      <c r="N42" s="240">
        <f>C144</f>
        <v>14</v>
      </c>
      <c r="O42" s="240">
        <f>D144</f>
        <v>235</v>
      </c>
      <c r="P42" s="240">
        <f>E144</f>
        <v>7.1065989847715745</v>
      </c>
      <c r="Q42" s="240">
        <f>C143</f>
        <v>14</v>
      </c>
      <c r="R42" s="240">
        <f>D143</f>
        <v>243</v>
      </c>
      <c r="S42" s="240">
        <f>E143</f>
        <v>2.3769100169779285</v>
      </c>
      <c r="T42" s="240">
        <f>C142</f>
        <v>23</v>
      </c>
      <c r="U42" s="240">
        <f>D142</f>
        <v>252</v>
      </c>
      <c r="V42" s="240">
        <f>E142</f>
        <v>2.4364406779661016</v>
      </c>
      <c r="W42" s="240">
        <f>C141</f>
        <v>33</v>
      </c>
      <c r="X42" s="240">
        <f>D141</f>
        <v>261</v>
      </c>
      <c r="Y42" s="240">
        <f>E141</f>
        <v>3.4846884899683213</v>
      </c>
      <c r="Z42" s="240">
        <f>C140</f>
        <v>22</v>
      </c>
      <c r="AA42" s="240">
        <f>D140</f>
        <v>267</v>
      </c>
      <c r="AB42" s="240">
        <f>E140</f>
        <v>2.2132796780684103</v>
      </c>
      <c r="AC42" s="240">
        <f>C139</f>
        <v>8</v>
      </c>
      <c r="AD42" s="240">
        <f>D139</f>
        <v>269</v>
      </c>
      <c r="AE42" s="240">
        <f>E139</f>
        <v>0.91533180778032042</v>
      </c>
      <c r="AF42" s="240">
        <f>C138</f>
        <v>16</v>
      </c>
      <c r="AG42" s="240">
        <f>D138</f>
        <v>265</v>
      </c>
      <c r="AH42" s="240">
        <f>E138</f>
        <v>3.1683168316831685</v>
      </c>
      <c r="AI42" s="240">
        <f>C137</f>
        <v>21</v>
      </c>
      <c r="AJ42" s="240">
        <f>D137</f>
        <v>296</v>
      </c>
      <c r="AK42" s="240">
        <f>E137</f>
        <v>2.1319796954314718</v>
      </c>
      <c r="AL42" s="240">
        <f>C136</f>
        <v>33</v>
      </c>
      <c r="AM42" s="240">
        <f>D136</f>
        <v>342</v>
      </c>
      <c r="AN42" s="240">
        <f>E136</f>
        <v>4.1147132169576057</v>
      </c>
      <c r="AO42" s="240">
        <f>C135</f>
        <v>14</v>
      </c>
      <c r="AP42" s="240">
        <f>D135</f>
        <v>420</v>
      </c>
      <c r="AQ42" s="240">
        <f>E135</f>
        <v>2.5454545454545454</v>
      </c>
      <c r="AR42" s="240">
        <f>C134</f>
        <v>46</v>
      </c>
      <c r="AS42" s="240">
        <f>D134</f>
        <v>443</v>
      </c>
      <c r="AT42" s="240">
        <f>E134</f>
        <v>7.4313408723747978</v>
      </c>
      <c r="AU42" s="240">
        <f>C133</f>
        <v>16</v>
      </c>
      <c r="AV42" s="240">
        <f>D133</f>
        <v>465</v>
      </c>
      <c r="AW42" s="240">
        <f>E133</f>
        <v>3.6866359447004609</v>
      </c>
      <c r="AX42" s="240">
        <f>C132</f>
        <v>30</v>
      </c>
      <c r="AY42" s="240">
        <f>D132</f>
        <v>488</v>
      </c>
      <c r="AZ42" s="240">
        <f>E132</f>
        <v>5.0335570469798654</v>
      </c>
      <c r="BE42" s="33"/>
      <c r="BF42" s="148">
        <v>43970</v>
      </c>
      <c r="BG42" s="46" t="s">
        <v>7</v>
      </c>
      <c r="BH42" s="46"/>
      <c r="BI42" s="223">
        <v>4.9050569917914535</v>
      </c>
      <c r="BJ42" s="223">
        <v>3.8706210732703141</v>
      </c>
      <c r="BK42" s="223">
        <v>2.3218432995566842</v>
      </c>
      <c r="BL42" s="144">
        <v>9.1110498021285071</v>
      </c>
      <c r="BM42" s="144">
        <v>4.1974119912725536</v>
      </c>
      <c r="BN42" s="144">
        <v>8.4082567260025858</v>
      </c>
      <c r="BO42" s="144"/>
      <c r="BP42" s="144"/>
      <c r="BQ42" s="144"/>
      <c r="BR42" s="144"/>
      <c r="BS42" s="144"/>
      <c r="BT42" s="149">
        <f t="shared" ref="BT42:BT52" si="19">AVERAGE(BI42:BS42)</f>
        <v>5.4690399806703498</v>
      </c>
      <c r="BU42">
        <f t="shared" ref="BU42:BU52" si="20">STDEV(BI42:BS42)</f>
        <v>2.6943695041308104</v>
      </c>
      <c r="BV42" s="33"/>
      <c r="BW42" s="33"/>
      <c r="BX42" s="33">
        <v>20</v>
      </c>
      <c r="BY42" s="33">
        <v>8.2987551867219906</v>
      </c>
      <c r="BZ42" s="184">
        <v>216</v>
      </c>
      <c r="CA42" s="2">
        <v>43929</v>
      </c>
      <c r="CB42" s="107">
        <v>0</v>
      </c>
      <c r="CC42" s="3">
        <v>206</v>
      </c>
      <c r="CD42" s="3">
        <v>15</v>
      </c>
      <c r="CE42" s="3">
        <f t="shared" ref="CE42:CE52" si="21">CD42/CC42*100</f>
        <v>7.2815533980582519</v>
      </c>
      <c r="CF42" s="3">
        <v>6</v>
      </c>
      <c r="CG42" s="3">
        <v>2</v>
      </c>
      <c r="CH42" s="3">
        <f t="shared" ref="CH42:CH52" si="22">CG42/CF42*100</f>
        <v>33.333333333333329</v>
      </c>
      <c r="CI42" s="3">
        <f t="shared" ref="CI42:CJ52" si="23">CC42+CF42</f>
        <v>212</v>
      </c>
      <c r="CJ42" s="3">
        <f t="shared" si="23"/>
        <v>17</v>
      </c>
      <c r="CK42" s="3" t="e">
        <f>CJ42+#REF!</f>
        <v>#REF!</v>
      </c>
      <c r="CL42" s="3">
        <f t="shared" ref="CL42:CL52" si="24">CJ42/CI42*100</f>
        <v>8.0188679245283012</v>
      </c>
      <c r="CM42" s="25"/>
      <c r="CN42" s="33"/>
      <c r="CO42" s="33"/>
      <c r="CP42" s="33"/>
      <c r="CQ42" s="33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</row>
    <row r="43" spans="1:159" ht="18" x14ac:dyDescent="0.2">
      <c r="A43" s="26">
        <v>43867</v>
      </c>
      <c r="B43" s="106">
        <v>43867</v>
      </c>
      <c r="C43" s="241">
        <v>0</v>
      </c>
      <c r="E43">
        <v>0</v>
      </c>
      <c r="F43" s="505"/>
      <c r="G43" s="245">
        <v>43984</v>
      </c>
      <c r="H43" s="240">
        <f>C160</f>
        <v>15</v>
      </c>
      <c r="I43" s="240">
        <f>D160</f>
        <v>106</v>
      </c>
      <c r="J43" s="240">
        <f>E160</f>
        <v>3.2119914346895073</v>
      </c>
      <c r="K43" s="240">
        <f>C159</f>
        <v>3</v>
      </c>
      <c r="L43" s="240">
        <f>D159</f>
        <v>113</v>
      </c>
      <c r="M43" s="240">
        <f>E159</f>
        <v>0.73710073710073709</v>
      </c>
      <c r="N43" s="240">
        <f>C158</f>
        <v>5</v>
      </c>
      <c r="O43" s="240">
        <f>D158</f>
        <v>116</v>
      </c>
      <c r="P43" s="240">
        <f>E158</f>
        <v>0.76335877862595414</v>
      </c>
      <c r="Q43" s="240">
        <f>C157</f>
        <v>12</v>
      </c>
      <c r="R43" s="240">
        <f>D157</f>
        <v>125</v>
      </c>
      <c r="S43" s="240">
        <f>E157</f>
        <v>2.083333333333333</v>
      </c>
      <c r="T43" s="240">
        <f>C156</f>
        <v>10</v>
      </c>
      <c r="U43" s="240">
        <f>D156</f>
        <v>136</v>
      </c>
      <c r="V43" s="240">
        <f>E156</f>
        <v>1.2787723785166241</v>
      </c>
      <c r="W43" s="240">
        <f>C155</f>
        <v>5</v>
      </c>
      <c r="X43" s="240">
        <f>D155</f>
        <v>150</v>
      </c>
      <c r="Y43" s="240">
        <f>E155</f>
        <v>0.62421972534332082</v>
      </c>
      <c r="Z43" s="240">
        <f>C154</f>
        <v>8</v>
      </c>
      <c r="AA43" s="240">
        <f>D154</f>
        <v>158</v>
      </c>
      <c r="AB43" s="240">
        <f>E154</f>
        <v>1.2903225806451613</v>
      </c>
      <c r="AC43" s="240">
        <f>C153</f>
        <v>7</v>
      </c>
      <c r="AD43" s="240">
        <f>D153</f>
        <v>173</v>
      </c>
      <c r="AE43" s="240">
        <f>E153</f>
        <v>1.088646967340591</v>
      </c>
      <c r="AF43" s="240">
        <f>C152</f>
        <v>8</v>
      </c>
      <c r="AG43" s="240">
        <f>D152</f>
        <v>188</v>
      </c>
      <c r="AH43" s="240">
        <f>E152</f>
        <v>4.2105263157894735</v>
      </c>
      <c r="AI43" s="240">
        <f>C151</f>
        <v>8</v>
      </c>
      <c r="AJ43" s="240">
        <f>D151</f>
        <v>193</v>
      </c>
      <c r="AK43" s="240">
        <f>E151</f>
        <v>4.2105263157894735</v>
      </c>
      <c r="AL43" s="240">
        <f>C150</f>
        <v>10</v>
      </c>
      <c r="AM43" s="240">
        <f>D150</f>
        <v>193</v>
      </c>
      <c r="AN43" s="240">
        <f>E150</f>
        <v>3.0581039755351682</v>
      </c>
      <c r="AO43" s="240">
        <f>C149</f>
        <v>8</v>
      </c>
      <c r="AP43" s="240">
        <f>D149</f>
        <v>199</v>
      </c>
      <c r="AQ43" s="240">
        <f>E149</f>
        <v>2.6490066225165565</v>
      </c>
      <c r="AR43" s="240">
        <f>C148</f>
        <v>11</v>
      </c>
      <c r="AS43" s="240">
        <f>D148</f>
        <v>203</v>
      </c>
      <c r="AT43" s="240">
        <f>E148</f>
        <v>3.6544850498338874</v>
      </c>
      <c r="AU43" s="240">
        <f>C147</f>
        <v>28</v>
      </c>
      <c r="AV43" s="240">
        <f>D147</f>
        <v>217</v>
      </c>
      <c r="AW43" s="240">
        <f>E147</f>
        <v>6.4367816091954024</v>
      </c>
      <c r="AX43" s="240">
        <f>C146</f>
        <v>20</v>
      </c>
      <c r="AY43" s="240">
        <f>D146</f>
        <v>216</v>
      </c>
      <c r="AZ43" s="240">
        <f>E146</f>
        <v>8.2987551867219906</v>
      </c>
      <c r="BA43" s="507" t="s">
        <v>102</v>
      </c>
      <c r="BB43" s="508"/>
      <c r="BC43" s="508"/>
      <c r="BD43" s="508"/>
      <c r="BE43" s="509"/>
      <c r="BF43" s="148">
        <v>43984</v>
      </c>
      <c r="BG43" s="46" t="s">
        <v>7</v>
      </c>
      <c r="BH43" s="46"/>
      <c r="BI43" s="223">
        <v>6.1012835002463337</v>
      </c>
      <c r="BJ43" s="223">
        <v>2.245892242379016</v>
      </c>
      <c r="BK43" s="223">
        <v>2.0862614306443263</v>
      </c>
      <c r="BL43" s="144">
        <v>2.6085915906124804</v>
      </c>
      <c r="BM43" s="144">
        <v>5.9449569560798077</v>
      </c>
      <c r="BN43" s="144">
        <v>4.366869805995881</v>
      </c>
      <c r="BO43" s="144">
        <v>9.297870558271411</v>
      </c>
      <c r="BP43" s="144">
        <v>9.0273369023513226</v>
      </c>
      <c r="BQ43" s="144">
        <v>5.7444478295246952</v>
      </c>
      <c r="BR43" s="144"/>
      <c r="BS43" s="144"/>
      <c r="BT43" s="149">
        <f t="shared" si="19"/>
        <v>5.269278979567253</v>
      </c>
      <c r="BU43">
        <f t="shared" si="20"/>
        <v>2.7132354975885411</v>
      </c>
      <c r="BV43" s="33"/>
      <c r="BW43" s="33"/>
      <c r="BX43" s="33">
        <v>15</v>
      </c>
      <c r="BY43" s="33">
        <v>3.2119914346895073</v>
      </c>
      <c r="BZ43" s="33">
        <v>106</v>
      </c>
      <c r="CA43" s="2">
        <v>43945</v>
      </c>
      <c r="CB43" s="107"/>
      <c r="CC43" s="3">
        <v>273</v>
      </c>
      <c r="CD43" s="3">
        <v>15</v>
      </c>
      <c r="CE43" s="3">
        <f t="shared" si="21"/>
        <v>5.4945054945054945</v>
      </c>
      <c r="CF43" s="3">
        <v>37</v>
      </c>
      <c r="CG43" s="3">
        <v>11</v>
      </c>
      <c r="CH43" s="3">
        <f t="shared" si="22"/>
        <v>29.72972972972973</v>
      </c>
      <c r="CI43" s="3">
        <f t="shared" si="23"/>
        <v>310</v>
      </c>
      <c r="CJ43" s="3">
        <f t="shared" si="23"/>
        <v>26</v>
      </c>
      <c r="CK43" s="3" t="e">
        <f>CJ43+#REF!</f>
        <v>#REF!</v>
      </c>
      <c r="CL43" s="3">
        <f t="shared" si="24"/>
        <v>8.3870967741935498</v>
      </c>
      <c r="CM43" s="25"/>
      <c r="CN43" s="33"/>
      <c r="CO43" s="33"/>
      <c r="CP43" s="33"/>
      <c r="CQ43" s="33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</row>
    <row r="44" spans="1:159" ht="18" x14ac:dyDescent="0.2">
      <c r="A44" s="26">
        <v>43868</v>
      </c>
      <c r="B44" s="106">
        <v>43868</v>
      </c>
      <c r="C44" s="241">
        <v>0</v>
      </c>
      <c r="E44">
        <v>0</v>
      </c>
      <c r="F44" s="505"/>
      <c r="G44" s="245">
        <v>43992</v>
      </c>
      <c r="H44" s="240">
        <f>C168</f>
        <v>4</v>
      </c>
      <c r="I44" s="240">
        <f>D168</f>
        <v>76</v>
      </c>
      <c r="J44" s="240">
        <f>E168</f>
        <v>0.5494505494505495</v>
      </c>
      <c r="K44" s="240">
        <f>C167</f>
        <v>5</v>
      </c>
      <c r="L44" s="240">
        <f>D167</f>
        <v>72</v>
      </c>
      <c r="M44" s="240">
        <f>E167</f>
        <v>0.70422535211267612</v>
      </c>
      <c r="N44" s="240">
        <f>C166</f>
        <v>4</v>
      </c>
      <c r="O44" s="240">
        <f>D166</f>
        <v>69</v>
      </c>
      <c r="P44" s="240">
        <f>E166</f>
        <v>0.99750623441396502</v>
      </c>
      <c r="Q44" s="240">
        <f>C165</f>
        <v>4</v>
      </c>
      <c r="R44" s="240">
        <f>D165</f>
        <v>82</v>
      </c>
      <c r="S44" s="240">
        <f>E165</f>
        <v>0.81632653061224492</v>
      </c>
      <c r="T44" s="240">
        <f>C164</f>
        <v>8</v>
      </c>
      <c r="U44" s="240">
        <f>D164</f>
        <v>92</v>
      </c>
      <c r="V44" s="240">
        <f>E164</f>
        <v>0.93896713615023475</v>
      </c>
      <c r="W44" s="240">
        <f>C163</f>
        <v>16</v>
      </c>
      <c r="X44" s="240">
        <f>D163</f>
        <v>98</v>
      </c>
      <c r="Y44" s="240">
        <f>E163</f>
        <v>2.0592020592020592</v>
      </c>
      <c r="Z44" s="240">
        <f>C162</f>
        <v>16</v>
      </c>
      <c r="AA44" s="240">
        <f>D162</f>
        <v>101</v>
      </c>
      <c r="AB44" s="240">
        <f>E162</f>
        <v>2.0725388601036272</v>
      </c>
      <c r="AC44" s="240">
        <f>C161</f>
        <v>6</v>
      </c>
      <c r="AD44" s="240">
        <f>D161</f>
        <v>103</v>
      </c>
      <c r="AE44" s="240">
        <f>E161</f>
        <v>0.87976539589442826</v>
      </c>
      <c r="AF44" s="240">
        <f>C160</f>
        <v>15</v>
      </c>
      <c r="AG44" s="240">
        <f>D160</f>
        <v>106</v>
      </c>
      <c r="AH44" s="240">
        <f>E160</f>
        <v>3.2119914346895073</v>
      </c>
      <c r="AI44" s="240">
        <f>C159</f>
        <v>3</v>
      </c>
      <c r="AJ44" s="240">
        <f>D159</f>
        <v>113</v>
      </c>
      <c r="AK44" s="240">
        <f>E159</f>
        <v>0.73710073710073709</v>
      </c>
      <c r="AL44" s="240">
        <f>C158</f>
        <v>5</v>
      </c>
      <c r="AM44" s="240">
        <f>D158</f>
        <v>116</v>
      </c>
      <c r="AN44" s="240">
        <f>E158</f>
        <v>0.76335877862595414</v>
      </c>
      <c r="AO44" s="240">
        <f>C157</f>
        <v>12</v>
      </c>
      <c r="AP44" s="240">
        <f>D157</f>
        <v>125</v>
      </c>
      <c r="AQ44" s="240">
        <f>E157</f>
        <v>2.083333333333333</v>
      </c>
      <c r="AR44" s="240">
        <f>C156</f>
        <v>10</v>
      </c>
      <c r="AS44" s="240">
        <f>D156</f>
        <v>136</v>
      </c>
      <c r="AT44" s="240">
        <f>E156</f>
        <v>1.2787723785166241</v>
      </c>
      <c r="AU44" s="240">
        <f>C155</f>
        <v>5</v>
      </c>
      <c r="AV44" s="240">
        <f>D155</f>
        <v>150</v>
      </c>
      <c r="AW44" s="240">
        <f>E155</f>
        <v>0.62421972534332082</v>
      </c>
      <c r="AX44" s="240">
        <f>C154</f>
        <v>8</v>
      </c>
      <c r="AY44" s="240">
        <f>D154</f>
        <v>158</v>
      </c>
      <c r="AZ44" s="240">
        <f>E154</f>
        <v>1.2903225806451613</v>
      </c>
      <c r="BA44" s="227"/>
      <c r="BB44" s="235" t="s">
        <v>98</v>
      </c>
      <c r="BC44" s="235" t="s">
        <v>81</v>
      </c>
      <c r="BD44" s="235" t="s">
        <v>82</v>
      </c>
      <c r="BE44" s="236" t="s">
        <v>85</v>
      </c>
      <c r="BF44" s="148">
        <v>43992</v>
      </c>
      <c r="BG44" s="46" t="s">
        <v>7</v>
      </c>
      <c r="BH44" s="46"/>
      <c r="BI44" s="223">
        <v>9.1605055550425103</v>
      </c>
      <c r="BJ44" s="223">
        <v>11.514283947211604</v>
      </c>
      <c r="BK44" s="223">
        <v>14.80481060811112</v>
      </c>
      <c r="BL44" s="144">
        <v>4.0748601702424851</v>
      </c>
      <c r="BM44" s="144">
        <v>3.2942678045610392</v>
      </c>
      <c r="BN44" s="144">
        <v>3.5952739741432587</v>
      </c>
      <c r="BO44" s="144"/>
      <c r="BP44" s="144"/>
      <c r="BQ44" s="144"/>
      <c r="BR44" s="144"/>
      <c r="BS44" s="144"/>
      <c r="BT44" s="149">
        <f t="shared" si="19"/>
        <v>7.7406670098853363</v>
      </c>
      <c r="BU44">
        <f t="shared" si="20"/>
        <v>4.8280666971325861</v>
      </c>
      <c r="BV44" s="33"/>
      <c r="BW44" s="33"/>
      <c r="BX44" s="33">
        <v>4</v>
      </c>
      <c r="BY44" s="33">
        <v>0.5494505494505495</v>
      </c>
      <c r="BZ44" s="184">
        <v>76</v>
      </c>
      <c r="CA44" s="2">
        <v>43956</v>
      </c>
      <c r="CB44" s="107"/>
      <c r="CC44" s="3">
        <v>567</v>
      </c>
      <c r="CD44" s="3">
        <v>25</v>
      </c>
      <c r="CE44" s="3">
        <f t="shared" si="21"/>
        <v>4.409171075837742</v>
      </c>
      <c r="CF44" s="3">
        <v>29</v>
      </c>
      <c r="CG44" s="3">
        <v>5</v>
      </c>
      <c r="CH44" s="3">
        <f t="shared" si="22"/>
        <v>17.241379310344829</v>
      </c>
      <c r="CI44" s="3">
        <f t="shared" si="23"/>
        <v>596</v>
      </c>
      <c r="CJ44" s="3">
        <f t="shared" si="23"/>
        <v>30</v>
      </c>
      <c r="CK44" s="3" t="e">
        <f>CJ44+#REF!</f>
        <v>#REF!</v>
      </c>
      <c r="CL44" s="3">
        <f t="shared" si="24"/>
        <v>5.0335570469798654</v>
      </c>
      <c r="CM44" s="25"/>
      <c r="CN44" s="33"/>
      <c r="CO44" s="33"/>
      <c r="CP44" s="33"/>
      <c r="CQ44" s="33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</row>
    <row r="45" spans="1:159" ht="36.75" customHeight="1" x14ac:dyDescent="0.35">
      <c r="A45" s="26">
        <v>43869</v>
      </c>
      <c r="B45" s="106">
        <v>43869</v>
      </c>
      <c r="C45" s="241">
        <v>0</v>
      </c>
      <c r="E45">
        <v>0</v>
      </c>
      <c r="F45" s="505"/>
      <c r="G45" s="245">
        <v>43998</v>
      </c>
      <c r="H45" s="240">
        <f t="shared" ref="H45:J46" si="25">C174</f>
        <v>2</v>
      </c>
      <c r="I45" s="240">
        <f t="shared" si="25"/>
        <v>74</v>
      </c>
      <c r="J45" s="240">
        <f t="shared" si="25"/>
        <v>0.29585798816568049</v>
      </c>
      <c r="K45" s="240">
        <f t="shared" ref="K45:M46" si="26">C173</f>
        <v>5</v>
      </c>
      <c r="L45" s="240">
        <f t="shared" si="26"/>
        <v>71</v>
      </c>
      <c r="M45" s="240">
        <f t="shared" si="26"/>
        <v>1.1467889908256881</v>
      </c>
      <c r="N45" s="240">
        <f t="shared" ref="N45:P46" si="27">C172</f>
        <v>0</v>
      </c>
      <c r="O45" s="240">
        <f t="shared" si="27"/>
        <v>77</v>
      </c>
      <c r="P45" s="240">
        <f t="shared" si="27"/>
        <v>0</v>
      </c>
      <c r="Q45" s="240">
        <f t="shared" ref="Q45:S46" si="28">C171</f>
        <v>3</v>
      </c>
      <c r="R45" s="240">
        <f t="shared" si="28"/>
        <v>77</v>
      </c>
      <c r="S45" s="240">
        <f t="shared" si="28"/>
        <v>0.36585365853658541</v>
      </c>
      <c r="T45" s="240">
        <f t="shared" ref="T45:V46" si="29">C170</f>
        <v>14</v>
      </c>
      <c r="U45" s="240">
        <f t="shared" si="29"/>
        <v>77</v>
      </c>
      <c r="V45" s="240">
        <f t="shared" si="29"/>
        <v>1.5521064301552108</v>
      </c>
      <c r="W45" s="240">
        <f t="shared" ref="W45:Y46" si="30">C169</f>
        <v>6</v>
      </c>
      <c r="X45" s="240">
        <f t="shared" si="30"/>
        <v>77</v>
      </c>
      <c r="Y45" s="240">
        <f t="shared" si="30"/>
        <v>0.66225165562913912</v>
      </c>
      <c r="Z45" s="240">
        <f t="shared" ref="Z45:AB46" si="31">C168</f>
        <v>4</v>
      </c>
      <c r="AA45" s="240">
        <f t="shared" si="31"/>
        <v>76</v>
      </c>
      <c r="AB45" s="240">
        <f t="shared" si="31"/>
        <v>0.5494505494505495</v>
      </c>
      <c r="AC45" s="240">
        <f t="shared" ref="AC45:AE46" si="32">C167</f>
        <v>5</v>
      </c>
      <c r="AD45" s="240">
        <f t="shared" si="32"/>
        <v>72</v>
      </c>
      <c r="AE45" s="240">
        <f t="shared" si="32"/>
        <v>0.70422535211267612</v>
      </c>
      <c r="AF45" s="240">
        <f t="shared" ref="AF45:AH46" si="33">C166</f>
        <v>4</v>
      </c>
      <c r="AG45" s="240">
        <f t="shared" si="33"/>
        <v>69</v>
      </c>
      <c r="AH45" s="240">
        <f t="shared" si="33"/>
        <v>0.99750623441396502</v>
      </c>
      <c r="AI45" s="240">
        <f t="shared" ref="AI45:AK46" si="34">C165</f>
        <v>4</v>
      </c>
      <c r="AJ45" s="240">
        <f t="shared" si="34"/>
        <v>82</v>
      </c>
      <c r="AK45" s="240">
        <f t="shared" si="34"/>
        <v>0.81632653061224492</v>
      </c>
      <c r="AL45" s="240">
        <f t="shared" ref="AL45:AN46" si="35">C164</f>
        <v>8</v>
      </c>
      <c r="AM45" s="240">
        <f t="shared" si="35"/>
        <v>92</v>
      </c>
      <c r="AN45" s="240">
        <f t="shared" si="35"/>
        <v>0.93896713615023475</v>
      </c>
      <c r="AO45" s="240">
        <f t="shared" ref="AO45:AQ46" si="36">C163</f>
        <v>16</v>
      </c>
      <c r="AP45" s="240">
        <f t="shared" si="36"/>
        <v>98</v>
      </c>
      <c r="AQ45" s="240">
        <f t="shared" si="36"/>
        <v>2.0592020592020592</v>
      </c>
      <c r="AR45" s="240">
        <f t="shared" ref="AR45:AT46" si="37">C162</f>
        <v>16</v>
      </c>
      <c r="AS45" s="240">
        <f t="shared" si="37"/>
        <v>101</v>
      </c>
      <c r="AT45" s="240">
        <f t="shared" si="37"/>
        <v>2.0725388601036272</v>
      </c>
      <c r="AU45" s="240">
        <f t="shared" ref="AU45:AW46" si="38">C161</f>
        <v>6</v>
      </c>
      <c r="AV45" s="240">
        <f t="shared" si="38"/>
        <v>103</v>
      </c>
      <c r="AW45" s="240">
        <f t="shared" si="38"/>
        <v>0.87976539589442826</v>
      </c>
      <c r="AX45" s="240">
        <f t="shared" ref="AX45:AZ46" si="39">C160</f>
        <v>15</v>
      </c>
      <c r="AY45" s="240">
        <f t="shared" si="39"/>
        <v>106</v>
      </c>
      <c r="AZ45" s="240">
        <f t="shared" si="39"/>
        <v>3.2119914346895073</v>
      </c>
      <c r="BA45" s="228" t="s">
        <v>99</v>
      </c>
      <c r="BB45" s="232" t="e">
        <f>CORREL(R7:R20,R21:R34)</f>
        <v>#REF!</v>
      </c>
      <c r="BC45" s="232" t="e">
        <f>CORREL(AK7:AK20,AK21:AK34)</f>
        <v>#REF!</v>
      </c>
      <c r="BD45" s="232" t="e">
        <f>CORREL(BC7:BC20,BC21:BC34)</f>
        <v>#REF!</v>
      </c>
      <c r="BE45" s="229">
        <f>CORREL(BT39:BT52,AP53:AP66)</f>
        <v>0.38063064389182583</v>
      </c>
      <c r="BF45" s="148">
        <v>43998</v>
      </c>
      <c r="BG45" s="46" t="s">
        <v>7</v>
      </c>
      <c r="BH45" s="46"/>
      <c r="BI45" s="223">
        <v>2.5245747281129631</v>
      </c>
      <c r="BJ45" s="223">
        <v>2.7387945758025003</v>
      </c>
      <c r="BK45" s="223">
        <v>2.7403753279555687</v>
      </c>
      <c r="BL45" s="144">
        <v>6.3788251897559691</v>
      </c>
      <c r="BM45" s="144">
        <v>5.012587171311166</v>
      </c>
      <c r="BN45" s="144"/>
      <c r="BO45" s="144"/>
      <c r="BP45" s="144"/>
      <c r="BQ45" s="144"/>
      <c r="BR45" s="144"/>
      <c r="BS45" s="144"/>
      <c r="BT45" s="149">
        <f t="shared" si="19"/>
        <v>3.8790313985876339</v>
      </c>
      <c r="BU45">
        <f t="shared" si="20"/>
        <v>1.7295337680755405</v>
      </c>
      <c r="BV45" s="33"/>
      <c r="BW45" s="33"/>
      <c r="BX45" s="33">
        <v>2</v>
      </c>
      <c r="BY45" s="33">
        <v>0.29585798816568049</v>
      </c>
      <c r="BZ45" s="184">
        <v>74</v>
      </c>
      <c r="CA45" s="2">
        <v>43992</v>
      </c>
      <c r="CB45" s="107"/>
      <c r="CC45" s="3">
        <v>720</v>
      </c>
      <c r="CD45" s="3">
        <v>4</v>
      </c>
      <c r="CE45" s="3">
        <f t="shared" si="21"/>
        <v>0.55555555555555558</v>
      </c>
      <c r="CF45" s="3">
        <v>8</v>
      </c>
      <c r="CG45" s="3">
        <v>0</v>
      </c>
      <c r="CH45" s="3">
        <f t="shared" si="22"/>
        <v>0</v>
      </c>
      <c r="CI45" s="3">
        <f t="shared" si="23"/>
        <v>728</v>
      </c>
      <c r="CJ45" s="3">
        <f t="shared" si="23"/>
        <v>4</v>
      </c>
      <c r="CK45" s="3" t="e">
        <f>CJ45+#REF!</f>
        <v>#REF!</v>
      </c>
      <c r="CL45" s="3">
        <f t="shared" si="24"/>
        <v>0.5494505494505495</v>
      </c>
      <c r="CM45" s="25"/>
      <c r="CN45" s="33"/>
      <c r="CO45" s="33"/>
      <c r="CP45" s="33"/>
      <c r="CQ45" s="33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</row>
    <row r="46" spans="1:159" ht="24" customHeight="1" x14ac:dyDescent="0.35">
      <c r="A46" s="26">
        <v>43870</v>
      </c>
      <c r="B46" s="106">
        <v>43870</v>
      </c>
      <c r="C46" s="241">
        <v>0</v>
      </c>
      <c r="E46">
        <v>0</v>
      </c>
      <c r="F46" s="505"/>
      <c r="G46" s="245">
        <v>43999</v>
      </c>
      <c r="H46" s="240">
        <f t="shared" si="25"/>
        <v>5</v>
      </c>
      <c r="I46" s="240">
        <f t="shared" si="25"/>
        <v>68</v>
      </c>
      <c r="J46" s="240">
        <f t="shared" si="25"/>
        <v>0.78247261345852892</v>
      </c>
      <c r="K46" s="240">
        <f t="shared" si="26"/>
        <v>2</v>
      </c>
      <c r="L46" s="240">
        <f t="shared" si="26"/>
        <v>74</v>
      </c>
      <c r="M46" s="240">
        <f t="shared" si="26"/>
        <v>0.29585798816568049</v>
      </c>
      <c r="N46" s="240">
        <f t="shared" si="27"/>
        <v>5</v>
      </c>
      <c r="O46" s="240">
        <f t="shared" si="27"/>
        <v>71</v>
      </c>
      <c r="P46" s="240">
        <f t="shared" si="27"/>
        <v>1.1467889908256881</v>
      </c>
      <c r="Q46" s="240">
        <f t="shared" si="28"/>
        <v>0</v>
      </c>
      <c r="R46" s="240">
        <f t="shared" si="28"/>
        <v>77</v>
      </c>
      <c r="S46" s="240">
        <f t="shared" si="28"/>
        <v>0</v>
      </c>
      <c r="T46" s="240">
        <f t="shared" si="29"/>
        <v>3</v>
      </c>
      <c r="U46" s="240">
        <f t="shared" si="29"/>
        <v>77</v>
      </c>
      <c r="V46" s="240">
        <f t="shared" si="29"/>
        <v>0.36585365853658541</v>
      </c>
      <c r="W46" s="240">
        <f t="shared" si="30"/>
        <v>14</v>
      </c>
      <c r="X46" s="240">
        <f t="shared" si="30"/>
        <v>77</v>
      </c>
      <c r="Y46" s="240">
        <f t="shared" si="30"/>
        <v>1.5521064301552108</v>
      </c>
      <c r="Z46" s="240">
        <f t="shared" si="31"/>
        <v>6</v>
      </c>
      <c r="AA46" s="240">
        <f t="shared" si="31"/>
        <v>77</v>
      </c>
      <c r="AB46" s="240">
        <f t="shared" si="31"/>
        <v>0.66225165562913912</v>
      </c>
      <c r="AC46" s="240">
        <f t="shared" si="32"/>
        <v>4</v>
      </c>
      <c r="AD46" s="240">
        <f t="shared" si="32"/>
        <v>76</v>
      </c>
      <c r="AE46" s="240">
        <f t="shared" si="32"/>
        <v>0.5494505494505495</v>
      </c>
      <c r="AF46" s="240">
        <f t="shared" si="33"/>
        <v>5</v>
      </c>
      <c r="AG46" s="240">
        <f t="shared" si="33"/>
        <v>72</v>
      </c>
      <c r="AH46" s="240">
        <f t="shared" si="33"/>
        <v>0.70422535211267612</v>
      </c>
      <c r="AI46" s="240">
        <f t="shared" si="34"/>
        <v>4</v>
      </c>
      <c r="AJ46" s="240">
        <f t="shared" si="34"/>
        <v>69</v>
      </c>
      <c r="AK46" s="240">
        <f t="shared" si="34"/>
        <v>0.99750623441396502</v>
      </c>
      <c r="AL46" s="240">
        <f t="shared" si="35"/>
        <v>4</v>
      </c>
      <c r="AM46" s="240">
        <f t="shared" si="35"/>
        <v>82</v>
      </c>
      <c r="AN46" s="240">
        <f t="shared" si="35"/>
        <v>0.81632653061224492</v>
      </c>
      <c r="AO46" s="240">
        <f t="shared" si="36"/>
        <v>8</v>
      </c>
      <c r="AP46" s="240">
        <f t="shared" si="36"/>
        <v>92</v>
      </c>
      <c r="AQ46" s="240">
        <f t="shared" si="36"/>
        <v>0.93896713615023475</v>
      </c>
      <c r="AR46" s="240">
        <f t="shared" si="37"/>
        <v>16</v>
      </c>
      <c r="AS46" s="240">
        <f t="shared" si="37"/>
        <v>98</v>
      </c>
      <c r="AT46" s="240">
        <f t="shared" si="37"/>
        <v>2.0592020592020592</v>
      </c>
      <c r="AU46" s="240">
        <f t="shared" si="38"/>
        <v>16</v>
      </c>
      <c r="AV46" s="240">
        <f t="shared" si="38"/>
        <v>101</v>
      </c>
      <c r="AW46" s="240">
        <f t="shared" si="38"/>
        <v>2.0725388601036272</v>
      </c>
      <c r="AX46" s="240">
        <f t="shared" si="39"/>
        <v>6</v>
      </c>
      <c r="AY46" s="240">
        <f t="shared" si="39"/>
        <v>103</v>
      </c>
      <c r="AZ46" s="240">
        <f t="shared" si="39"/>
        <v>0.87976539589442826</v>
      </c>
      <c r="BA46" s="230" t="s">
        <v>100</v>
      </c>
      <c r="BB46" s="232" t="e">
        <f>CORREL(R7:R20,BX39:BX52)</f>
        <v>#REF!</v>
      </c>
      <c r="BC46" s="232" t="e">
        <f>CORREL(AK7:AK20,BX39:BX52)</f>
        <v>#REF!</v>
      </c>
      <c r="BD46" s="232" t="e">
        <f>CORREL(BC7:BC20,BX39:BX52)</f>
        <v>#REF!</v>
      </c>
      <c r="BE46" s="229">
        <f>CORREL(BT39:BT52,BX39:BX52)</f>
        <v>6.6914378723454238E-2</v>
      </c>
      <c r="BF46" s="148">
        <v>43999</v>
      </c>
      <c r="BG46" s="46" t="s">
        <v>7</v>
      </c>
      <c r="BH46" s="46"/>
      <c r="BI46" s="223">
        <v>2.9123055297615545</v>
      </c>
      <c r="BJ46" s="223">
        <v>2.0553979042201282</v>
      </c>
      <c r="BK46" s="223">
        <v>14.915571337623351</v>
      </c>
      <c r="BL46" s="144">
        <v>21.996379794432645</v>
      </c>
      <c r="BM46" s="144"/>
      <c r="BN46" s="144"/>
      <c r="BO46" s="144"/>
      <c r="BP46" s="144"/>
      <c r="BQ46" s="144"/>
      <c r="BR46" s="144"/>
      <c r="BS46" s="144"/>
      <c r="BT46" s="149">
        <f t="shared" si="19"/>
        <v>10.46991364150942</v>
      </c>
      <c r="BU46">
        <f t="shared" si="20"/>
        <v>9.6703121250789721</v>
      </c>
      <c r="BV46" s="33"/>
      <c r="BW46" s="33"/>
      <c r="BX46" s="33">
        <v>5</v>
      </c>
      <c r="BY46" s="33">
        <v>0.78247261345852892</v>
      </c>
      <c r="BZ46" s="184">
        <v>68</v>
      </c>
      <c r="CA46" s="2">
        <v>43998</v>
      </c>
      <c r="CB46" s="107"/>
      <c r="CC46" s="3">
        <v>666</v>
      </c>
      <c r="CD46" s="3">
        <v>2</v>
      </c>
      <c r="CE46" s="3">
        <f t="shared" si="21"/>
        <v>0.3003003003003003</v>
      </c>
      <c r="CF46" s="3">
        <v>10</v>
      </c>
      <c r="CG46" s="3">
        <v>0</v>
      </c>
      <c r="CH46" s="3">
        <f t="shared" si="22"/>
        <v>0</v>
      </c>
      <c r="CI46" s="3">
        <f t="shared" si="23"/>
        <v>676</v>
      </c>
      <c r="CJ46" s="3">
        <f t="shared" si="23"/>
        <v>2</v>
      </c>
      <c r="CK46" s="3" t="e">
        <f>CJ46+#REF!</f>
        <v>#REF!</v>
      </c>
      <c r="CL46" s="3">
        <f t="shared" si="24"/>
        <v>0.29585798816568049</v>
      </c>
      <c r="CM46" s="25"/>
      <c r="CN46" s="33"/>
      <c r="CO46" s="33"/>
      <c r="CP46" s="33"/>
      <c r="CQ46" s="33"/>
    </row>
    <row r="47" spans="1:159" ht="22.5" customHeight="1" x14ac:dyDescent="0.35">
      <c r="A47" s="26">
        <v>43871</v>
      </c>
      <c r="B47" s="106">
        <v>43871</v>
      </c>
      <c r="C47" s="241">
        <v>0</v>
      </c>
      <c r="D47">
        <v>1</v>
      </c>
      <c r="E47">
        <v>0</v>
      </c>
      <c r="F47" s="505"/>
      <c r="G47" s="245">
        <v>44001</v>
      </c>
      <c r="H47" s="240">
        <f>C177</f>
        <v>3</v>
      </c>
      <c r="I47" s="240">
        <f>D177</f>
        <v>61</v>
      </c>
      <c r="J47" s="240">
        <f>E177</f>
        <v>0.28382213812677387</v>
      </c>
      <c r="K47" s="240">
        <f>C176</f>
        <v>4</v>
      </c>
      <c r="L47" s="240">
        <f>D176</f>
        <v>62</v>
      </c>
      <c r="M47" s="240">
        <f>E176</f>
        <v>0.48780487804878048</v>
      </c>
      <c r="N47" s="240">
        <f>C175</f>
        <v>5</v>
      </c>
      <c r="O47" s="240">
        <f>D175</f>
        <v>68</v>
      </c>
      <c r="P47" s="240">
        <f>E175</f>
        <v>0.78247261345852892</v>
      </c>
      <c r="Q47" s="240">
        <f>C174</f>
        <v>2</v>
      </c>
      <c r="R47" s="240">
        <f>D174</f>
        <v>74</v>
      </c>
      <c r="S47" s="240">
        <f>E174</f>
        <v>0.29585798816568049</v>
      </c>
      <c r="T47" s="240">
        <f>C173</f>
        <v>5</v>
      </c>
      <c r="U47" s="240">
        <f>D173</f>
        <v>71</v>
      </c>
      <c r="V47" s="240">
        <f>E173</f>
        <v>1.1467889908256881</v>
      </c>
      <c r="W47" s="240">
        <f>C172</f>
        <v>0</v>
      </c>
      <c r="X47" s="240">
        <f>D172</f>
        <v>77</v>
      </c>
      <c r="Y47" s="240">
        <f>E172</f>
        <v>0</v>
      </c>
      <c r="Z47" s="240">
        <f>C171</f>
        <v>3</v>
      </c>
      <c r="AA47" s="240">
        <f>D171</f>
        <v>77</v>
      </c>
      <c r="AB47" s="240">
        <f>E171</f>
        <v>0.36585365853658541</v>
      </c>
      <c r="AC47" s="240">
        <f>C170</f>
        <v>14</v>
      </c>
      <c r="AD47" s="240">
        <f>D170</f>
        <v>77</v>
      </c>
      <c r="AE47" s="240">
        <f>E170</f>
        <v>1.5521064301552108</v>
      </c>
      <c r="AF47" s="240">
        <f>C169</f>
        <v>6</v>
      </c>
      <c r="AG47" s="240">
        <f>D169</f>
        <v>77</v>
      </c>
      <c r="AH47" s="240">
        <f>E169</f>
        <v>0.66225165562913912</v>
      </c>
      <c r="AI47" s="240">
        <f>C168</f>
        <v>4</v>
      </c>
      <c r="AJ47" s="240">
        <f>D168</f>
        <v>76</v>
      </c>
      <c r="AK47" s="240">
        <f>E168</f>
        <v>0.5494505494505495</v>
      </c>
      <c r="AL47" s="240">
        <f>C167</f>
        <v>5</v>
      </c>
      <c r="AM47" s="240">
        <f>D167</f>
        <v>72</v>
      </c>
      <c r="AN47" s="240">
        <f>E167</f>
        <v>0.70422535211267612</v>
      </c>
      <c r="AO47" s="240">
        <f>C166</f>
        <v>4</v>
      </c>
      <c r="AP47" s="240">
        <f>D166</f>
        <v>69</v>
      </c>
      <c r="AQ47" s="240">
        <f>E166</f>
        <v>0.99750623441396502</v>
      </c>
      <c r="AR47" s="240">
        <f>C165</f>
        <v>4</v>
      </c>
      <c r="AS47" s="240">
        <f>D165</f>
        <v>82</v>
      </c>
      <c r="AT47" s="240">
        <f>E165</f>
        <v>0.81632653061224492</v>
      </c>
      <c r="AU47" s="240">
        <f>C164</f>
        <v>8</v>
      </c>
      <c r="AV47" s="240">
        <f>D164</f>
        <v>92</v>
      </c>
      <c r="AW47" s="240">
        <f>E164</f>
        <v>0.93896713615023475</v>
      </c>
      <c r="AX47" s="240">
        <f>C163</f>
        <v>16</v>
      </c>
      <c r="AY47" s="240">
        <f>D163</f>
        <v>98</v>
      </c>
      <c r="AZ47" s="240">
        <f>E163</f>
        <v>2.0592020592020592</v>
      </c>
      <c r="BA47" s="231" t="s">
        <v>101</v>
      </c>
      <c r="BB47" s="233" t="e">
        <f>CORREL(R21:R34,BX39:BX52)</f>
        <v>#REF!</v>
      </c>
      <c r="BC47" s="233" t="e">
        <f>CORREL(AK21:AK34,BX39:BX52)</f>
        <v>#REF!</v>
      </c>
      <c r="BD47" s="233" t="e">
        <f>CORREL(BC21:BC34,BX39:BX52)</f>
        <v>#REF!</v>
      </c>
      <c r="BE47" s="234">
        <f>CORREL(AP53:AP66,BX39:BX52)</f>
        <v>0.12841661742325539</v>
      </c>
      <c r="BF47" s="148">
        <v>44001</v>
      </c>
      <c r="BG47" s="46" t="s">
        <v>7</v>
      </c>
      <c r="BH47" s="46"/>
      <c r="BI47" s="223">
        <v>2.3974495407615084</v>
      </c>
      <c r="BJ47" s="223">
        <v>3.2942782897792156</v>
      </c>
      <c r="BK47" s="223">
        <v>2.7592578766437481</v>
      </c>
      <c r="BL47" s="144">
        <v>5.2067181243422374</v>
      </c>
      <c r="BM47" s="144">
        <v>3.2027830276636315</v>
      </c>
      <c r="BN47" s="144"/>
      <c r="BO47" s="144"/>
      <c r="BP47" s="144"/>
      <c r="BQ47" s="144"/>
      <c r="BR47" s="144"/>
      <c r="BS47" s="144"/>
      <c r="BT47" s="149">
        <f t="shared" si="19"/>
        <v>3.3720973718380685</v>
      </c>
      <c r="BU47">
        <f t="shared" si="20"/>
        <v>1.0869759776194376</v>
      </c>
      <c r="BV47" s="33"/>
      <c r="BW47" s="33"/>
      <c r="BX47" s="33">
        <v>3</v>
      </c>
      <c r="BY47" s="33">
        <v>0.28382213812677387</v>
      </c>
      <c r="BZ47" s="184">
        <v>61</v>
      </c>
      <c r="CA47" s="2">
        <v>43999</v>
      </c>
      <c r="CB47" s="107"/>
      <c r="CC47" s="3">
        <v>616</v>
      </c>
      <c r="CD47" s="3">
        <v>5</v>
      </c>
      <c r="CE47" s="3">
        <f t="shared" si="21"/>
        <v>0.81168831168831157</v>
      </c>
      <c r="CF47" s="3">
        <v>23</v>
      </c>
      <c r="CG47" s="3">
        <v>0</v>
      </c>
      <c r="CH47" s="3">
        <f t="shared" si="22"/>
        <v>0</v>
      </c>
      <c r="CI47" s="3">
        <f t="shared" si="23"/>
        <v>639</v>
      </c>
      <c r="CJ47" s="3">
        <f t="shared" si="23"/>
        <v>5</v>
      </c>
      <c r="CK47" s="3" t="e">
        <f>CJ47+CK46</f>
        <v>#REF!</v>
      </c>
      <c r="CL47" s="3">
        <f t="shared" si="24"/>
        <v>0.78247261345852892</v>
      </c>
      <c r="CM47" s="25"/>
      <c r="CN47" s="33"/>
      <c r="CO47" s="33"/>
      <c r="CP47" s="33"/>
      <c r="CQ47" s="33"/>
    </row>
    <row r="48" spans="1:159" ht="31" x14ac:dyDescent="0.35">
      <c r="A48" s="26">
        <v>43872</v>
      </c>
      <c r="B48" s="106">
        <v>43872</v>
      </c>
      <c r="C48" s="241">
        <v>0</v>
      </c>
      <c r="D48">
        <v>1</v>
      </c>
      <c r="E48">
        <v>0</v>
      </c>
      <c r="F48" s="505"/>
      <c r="G48" s="245">
        <v>44003</v>
      </c>
      <c r="H48" s="240">
        <f>C179</f>
        <v>5</v>
      </c>
      <c r="I48" s="240">
        <f>D179</f>
        <v>67</v>
      </c>
      <c r="J48" s="240">
        <f>E179</f>
        <v>0.70126227208976155</v>
      </c>
      <c r="K48" s="240">
        <f>C178</f>
        <v>2</v>
      </c>
      <c r="L48" s="240">
        <f>D178</f>
        <v>63</v>
      </c>
      <c r="M48" s="240">
        <f>E178</f>
        <v>0.17094017094017094</v>
      </c>
      <c r="N48" s="240">
        <f>C177</f>
        <v>3</v>
      </c>
      <c r="O48" s="240">
        <f>D177</f>
        <v>61</v>
      </c>
      <c r="P48" s="240">
        <f>E177</f>
        <v>0.28382213812677387</v>
      </c>
      <c r="Q48" s="240">
        <f>C176</f>
        <v>4</v>
      </c>
      <c r="R48" s="240">
        <f>D176</f>
        <v>62</v>
      </c>
      <c r="S48" s="240">
        <f>E176</f>
        <v>0.48780487804878048</v>
      </c>
      <c r="T48" s="240">
        <f>C175</f>
        <v>5</v>
      </c>
      <c r="U48" s="240">
        <f>D175</f>
        <v>68</v>
      </c>
      <c r="V48" s="240">
        <f>E175</f>
        <v>0.78247261345852892</v>
      </c>
      <c r="W48" s="240">
        <f>C174</f>
        <v>2</v>
      </c>
      <c r="X48" s="240">
        <f>D174</f>
        <v>74</v>
      </c>
      <c r="Y48" s="240">
        <f>E174</f>
        <v>0.29585798816568049</v>
      </c>
      <c r="Z48" s="240">
        <f>C173</f>
        <v>5</v>
      </c>
      <c r="AA48" s="240">
        <f>D173</f>
        <v>71</v>
      </c>
      <c r="AB48" s="240">
        <f>E173</f>
        <v>1.1467889908256881</v>
      </c>
      <c r="AC48" s="240">
        <f>C172</f>
        <v>0</v>
      </c>
      <c r="AD48" s="240">
        <f>D172</f>
        <v>77</v>
      </c>
      <c r="AE48" s="240">
        <f>E172</f>
        <v>0</v>
      </c>
      <c r="AF48" s="240">
        <f>C171</f>
        <v>3</v>
      </c>
      <c r="AG48" s="240">
        <f>D171</f>
        <v>77</v>
      </c>
      <c r="AH48" s="240">
        <f>E171</f>
        <v>0.36585365853658541</v>
      </c>
      <c r="AI48" s="240">
        <f>C170</f>
        <v>14</v>
      </c>
      <c r="AJ48" s="240">
        <f>D170</f>
        <v>77</v>
      </c>
      <c r="AK48" s="240">
        <f>E170</f>
        <v>1.5521064301552108</v>
      </c>
      <c r="AL48" s="240">
        <f>C169</f>
        <v>6</v>
      </c>
      <c r="AM48" s="240">
        <f>D169</f>
        <v>77</v>
      </c>
      <c r="AN48" s="240">
        <f>E169</f>
        <v>0.66225165562913912</v>
      </c>
      <c r="AO48" s="240">
        <f>C168</f>
        <v>4</v>
      </c>
      <c r="AP48" s="240">
        <f>D168</f>
        <v>76</v>
      </c>
      <c r="AQ48" s="240">
        <f>E168</f>
        <v>0.5494505494505495</v>
      </c>
      <c r="AR48" s="240">
        <f>C167</f>
        <v>5</v>
      </c>
      <c r="AS48" s="240">
        <f>D167</f>
        <v>72</v>
      </c>
      <c r="AT48" s="240">
        <f>E167</f>
        <v>0.70422535211267612</v>
      </c>
      <c r="AU48" s="240">
        <f>C166</f>
        <v>4</v>
      </c>
      <c r="AV48" s="240">
        <f>D166</f>
        <v>69</v>
      </c>
      <c r="AW48" s="240">
        <f>E166</f>
        <v>0.99750623441396502</v>
      </c>
      <c r="AX48" s="240">
        <f>C165</f>
        <v>4</v>
      </c>
      <c r="AY48" s="240">
        <f>D165</f>
        <v>82</v>
      </c>
      <c r="AZ48" s="240">
        <f>E165</f>
        <v>0.81632653061224492</v>
      </c>
      <c r="BB48" s="143"/>
      <c r="BC48" s="143"/>
      <c r="BD48" s="143"/>
      <c r="BE48" s="143"/>
      <c r="BF48" s="148">
        <v>44003</v>
      </c>
      <c r="BG48" s="46" t="s">
        <v>7</v>
      </c>
      <c r="BH48" s="46"/>
      <c r="BI48" s="224">
        <v>3.8175565476247346</v>
      </c>
      <c r="BJ48" s="223">
        <v>2.7934391740062936</v>
      </c>
      <c r="BK48" s="223">
        <v>13.277712561802817</v>
      </c>
      <c r="BL48" s="144">
        <v>6.2702350942377407</v>
      </c>
      <c r="BM48" s="144">
        <v>7.4664877237663365</v>
      </c>
      <c r="BN48" s="144">
        <v>11.617987754991585</v>
      </c>
      <c r="BO48" s="144">
        <v>5.1174013589968359</v>
      </c>
      <c r="BP48" s="144"/>
      <c r="BQ48" s="144"/>
      <c r="BR48" s="144"/>
      <c r="BS48" s="144"/>
      <c r="BT48" s="149">
        <f t="shared" si="19"/>
        <v>7.1944028879180477</v>
      </c>
      <c r="BU48">
        <f t="shared" si="20"/>
        <v>3.9282817300022757</v>
      </c>
      <c r="BV48" s="33"/>
      <c r="BW48" s="33"/>
      <c r="BX48" s="33">
        <v>5</v>
      </c>
      <c r="BY48" s="33">
        <v>0.70126227208976155</v>
      </c>
      <c r="BZ48" s="184">
        <v>67</v>
      </c>
      <c r="CA48" s="2">
        <v>44001</v>
      </c>
      <c r="CB48" s="107"/>
      <c r="CC48" s="3">
        <v>1040</v>
      </c>
      <c r="CD48" s="3">
        <v>3</v>
      </c>
      <c r="CE48" s="3">
        <f t="shared" si="21"/>
        <v>0.28846153846153849</v>
      </c>
      <c r="CF48" s="3">
        <v>17</v>
      </c>
      <c r="CG48" s="3">
        <v>0</v>
      </c>
      <c r="CH48" s="3">
        <f t="shared" si="22"/>
        <v>0</v>
      </c>
      <c r="CI48" s="3">
        <f t="shared" si="23"/>
        <v>1057</v>
      </c>
      <c r="CJ48" s="3">
        <f t="shared" si="23"/>
        <v>3</v>
      </c>
      <c r="CK48" s="3" t="e">
        <f>CJ48+#REF!</f>
        <v>#REF!</v>
      </c>
      <c r="CL48" s="3">
        <f t="shared" si="24"/>
        <v>0.28382213812677387</v>
      </c>
      <c r="CM48" s="25"/>
      <c r="CN48" s="33"/>
      <c r="CO48" s="33"/>
      <c r="CP48" s="33"/>
      <c r="CQ48" s="33"/>
    </row>
    <row r="49" spans="1:95" ht="18" x14ac:dyDescent="0.2">
      <c r="A49" s="26">
        <v>43873</v>
      </c>
      <c r="B49" s="106">
        <v>43873</v>
      </c>
      <c r="C49" s="241">
        <v>0</v>
      </c>
      <c r="D49">
        <v>1</v>
      </c>
      <c r="E49">
        <v>0</v>
      </c>
      <c r="F49" s="505"/>
      <c r="G49" s="245">
        <v>44005</v>
      </c>
      <c r="H49" s="240">
        <f>C181</f>
        <v>3</v>
      </c>
      <c r="I49" s="240">
        <f>D181</f>
        <v>67</v>
      </c>
      <c r="J49" s="240">
        <f>E181</f>
        <v>0.42735042735042739</v>
      </c>
      <c r="K49" s="240">
        <f>C180</f>
        <v>2</v>
      </c>
      <c r="L49" s="240">
        <f>D180</f>
        <v>67</v>
      </c>
      <c r="M49" s="240">
        <f>E180</f>
        <v>0.65146579804560267</v>
      </c>
      <c r="N49" s="240">
        <f>C179</f>
        <v>5</v>
      </c>
      <c r="O49" s="240">
        <f>D179</f>
        <v>67</v>
      </c>
      <c r="P49" s="240">
        <f>E179</f>
        <v>0.70126227208976155</v>
      </c>
      <c r="Q49" s="240">
        <f>C178</f>
        <v>2</v>
      </c>
      <c r="R49" s="240">
        <f>D178</f>
        <v>63</v>
      </c>
      <c r="S49" s="240">
        <f>E178</f>
        <v>0.17094017094017094</v>
      </c>
      <c r="T49" s="240">
        <f>C177</f>
        <v>3</v>
      </c>
      <c r="U49" s="240">
        <f>D177</f>
        <v>61</v>
      </c>
      <c r="V49" s="240">
        <f>E177</f>
        <v>0.28382213812677387</v>
      </c>
      <c r="W49" s="240">
        <f>C176</f>
        <v>4</v>
      </c>
      <c r="X49" s="240">
        <f>D176</f>
        <v>62</v>
      </c>
      <c r="Y49" s="240">
        <f>E176</f>
        <v>0.48780487804878048</v>
      </c>
      <c r="Z49" s="240">
        <f>C175</f>
        <v>5</v>
      </c>
      <c r="AA49" s="240">
        <f>D175</f>
        <v>68</v>
      </c>
      <c r="AB49" s="240">
        <f>E175</f>
        <v>0.78247261345852892</v>
      </c>
      <c r="AC49" s="240">
        <f>C174</f>
        <v>2</v>
      </c>
      <c r="AD49" s="240">
        <f>D174</f>
        <v>74</v>
      </c>
      <c r="AE49" s="240">
        <f>E174</f>
        <v>0.29585798816568049</v>
      </c>
      <c r="AF49" s="240">
        <f>C173</f>
        <v>5</v>
      </c>
      <c r="AG49" s="240">
        <f>D173</f>
        <v>71</v>
      </c>
      <c r="AH49" s="240">
        <f>E173</f>
        <v>1.1467889908256881</v>
      </c>
      <c r="AI49" s="240">
        <f>C172</f>
        <v>0</v>
      </c>
      <c r="AJ49" s="240">
        <f>D172</f>
        <v>77</v>
      </c>
      <c r="AK49" s="240">
        <f>E172</f>
        <v>0</v>
      </c>
      <c r="AL49" s="240">
        <f>C171</f>
        <v>3</v>
      </c>
      <c r="AM49" s="240">
        <f>D171</f>
        <v>77</v>
      </c>
      <c r="AN49" s="240">
        <f>E171</f>
        <v>0.36585365853658541</v>
      </c>
      <c r="AO49" s="240">
        <f>C170</f>
        <v>14</v>
      </c>
      <c r="AP49" s="240">
        <f>D170</f>
        <v>77</v>
      </c>
      <c r="AQ49" s="240">
        <f>E170</f>
        <v>1.5521064301552108</v>
      </c>
      <c r="AR49" s="240">
        <f>C169</f>
        <v>6</v>
      </c>
      <c r="AS49" s="240">
        <f>D169</f>
        <v>77</v>
      </c>
      <c r="AT49" s="240">
        <f>E169</f>
        <v>0.66225165562913912</v>
      </c>
      <c r="AU49" s="240">
        <f>C168</f>
        <v>4</v>
      </c>
      <c r="AV49" s="240">
        <f>D168</f>
        <v>76</v>
      </c>
      <c r="AW49" s="240">
        <f>E168</f>
        <v>0.5494505494505495</v>
      </c>
      <c r="AX49" s="240">
        <f>C167</f>
        <v>5</v>
      </c>
      <c r="AY49" s="240">
        <f>D167</f>
        <v>72</v>
      </c>
      <c r="AZ49" s="240">
        <f>E167</f>
        <v>0.70422535211267612</v>
      </c>
      <c r="BE49" s="33"/>
      <c r="BF49" s="148">
        <v>44005</v>
      </c>
      <c r="BG49" s="46" t="s">
        <v>7</v>
      </c>
      <c r="BH49" s="46"/>
      <c r="BI49" s="223">
        <v>6.3803232869757176</v>
      </c>
      <c r="BJ49" s="223">
        <v>4.4948317575665335</v>
      </c>
      <c r="BK49" s="223">
        <v>4.0768476917986751</v>
      </c>
      <c r="BL49" s="144">
        <v>3.7832861604052002</v>
      </c>
      <c r="BM49" s="144">
        <v>4.3397690011928667</v>
      </c>
      <c r="BN49" s="144"/>
      <c r="BO49" s="144"/>
      <c r="BP49" s="144"/>
      <c r="BQ49" s="144"/>
      <c r="BR49" s="144"/>
      <c r="BS49" s="144"/>
      <c r="BT49" s="149">
        <f t="shared" si="19"/>
        <v>4.6150115795877991</v>
      </c>
      <c r="BU49">
        <f t="shared" si="20"/>
        <v>1.0232197508182441</v>
      </c>
      <c r="BV49" s="33"/>
      <c r="BW49" s="33"/>
      <c r="BX49" s="33">
        <v>3</v>
      </c>
      <c r="BY49" s="33">
        <v>0.42735042735042739</v>
      </c>
      <c r="BZ49" s="184">
        <v>67</v>
      </c>
      <c r="CA49" s="2">
        <v>44003</v>
      </c>
      <c r="CB49" s="107"/>
      <c r="CC49" s="3">
        <v>670</v>
      </c>
      <c r="CD49" s="3">
        <v>5</v>
      </c>
      <c r="CE49" s="3">
        <f t="shared" si="21"/>
        <v>0.74626865671641784</v>
      </c>
      <c r="CF49" s="3">
        <v>43</v>
      </c>
      <c r="CG49" s="3">
        <v>0</v>
      </c>
      <c r="CH49" s="3">
        <f t="shared" si="22"/>
        <v>0</v>
      </c>
      <c r="CI49" s="3">
        <f t="shared" si="23"/>
        <v>713</v>
      </c>
      <c r="CJ49" s="3">
        <f t="shared" si="23"/>
        <v>5</v>
      </c>
      <c r="CK49" s="3" t="e">
        <f>CJ49+#REF!</f>
        <v>#REF!</v>
      </c>
      <c r="CL49" s="3">
        <f t="shared" si="24"/>
        <v>0.70126227208976155</v>
      </c>
      <c r="CM49" s="25"/>
      <c r="CN49" s="33"/>
      <c r="CO49" s="33"/>
      <c r="CP49" s="33"/>
      <c r="CQ49" s="33"/>
    </row>
    <row r="50" spans="1:95" ht="18" x14ac:dyDescent="0.2">
      <c r="A50" s="26">
        <v>43874</v>
      </c>
      <c r="B50" s="106">
        <v>43874</v>
      </c>
      <c r="C50" s="241">
        <v>0</v>
      </c>
      <c r="D50">
        <v>1</v>
      </c>
      <c r="E50">
        <v>0</v>
      </c>
      <c r="F50" s="505"/>
      <c r="G50" s="245">
        <v>44008</v>
      </c>
      <c r="H50" s="240">
        <f t="shared" ref="H50:J51" si="40">C184</f>
        <v>3</v>
      </c>
      <c r="I50" s="240">
        <f t="shared" si="40"/>
        <v>58</v>
      </c>
      <c r="J50" s="240">
        <f t="shared" si="40"/>
        <v>0.26881720430107531</v>
      </c>
      <c r="K50" s="240">
        <f t="shared" ref="K50:M51" si="41">C183</f>
        <v>3</v>
      </c>
      <c r="L50" s="240">
        <f t="shared" si="41"/>
        <v>60</v>
      </c>
      <c r="M50" s="240">
        <f t="shared" si="41"/>
        <v>0.30241935483870969</v>
      </c>
      <c r="N50" s="240">
        <f t="shared" ref="N50:P51" si="42">C182</f>
        <v>2</v>
      </c>
      <c r="O50" s="240">
        <f t="shared" si="42"/>
        <v>61</v>
      </c>
      <c r="P50" s="240">
        <f t="shared" si="42"/>
        <v>0.2061855670103093</v>
      </c>
      <c r="Q50" s="240">
        <f t="shared" ref="Q50:S51" si="43">C181</f>
        <v>3</v>
      </c>
      <c r="R50" s="240">
        <f t="shared" si="43"/>
        <v>67</v>
      </c>
      <c r="S50" s="240">
        <f t="shared" si="43"/>
        <v>0.42735042735042739</v>
      </c>
      <c r="T50" s="240">
        <f t="shared" ref="T50:V51" si="44">C180</f>
        <v>2</v>
      </c>
      <c r="U50" s="240">
        <f t="shared" si="44"/>
        <v>67</v>
      </c>
      <c r="V50" s="240">
        <f t="shared" si="44"/>
        <v>0.65146579804560267</v>
      </c>
      <c r="W50" s="240">
        <f t="shared" ref="W50:Y51" si="45">C179</f>
        <v>5</v>
      </c>
      <c r="X50" s="240">
        <f t="shared" si="45"/>
        <v>67</v>
      </c>
      <c r="Y50" s="240">
        <f t="shared" si="45"/>
        <v>0.70126227208976155</v>
      </c>
      <c r="Z50" s="240">
        <f t="shared" ref="Z50:AB51" si="46">C178</f>
        <v>2</v>
      </c>
      <c r="AA50" s="240">
        <f t="shared" si="46"/>
        <v>63</v>
      </c>
      <c r="AB50" s="240">
        <f t="shared" si="46"/>
        <v>0.17094017094017094</v>
      </c>
      <c r="AC50" s="240">
        <f t="shared" ref="AC50:AE51" si="47">C177</f>
        <v>3</v>
      </c>
      <c r="AD50" s="240">
        <f t="shared" si="47"/>
        <v>61</v>
      </c>
      <c r="AE50" s="240">
        <f t="shared" si="47"/>
        <v>0.28382213812677387</v>
      </c>
      <c r="AF50" s="240">
        <f t="shared" ref="AF50:AH51" si="48">C176</f>
        <v>4</v>
      </c>
      <c r="AG50" s="240">
        <f t="shared" si="48"/>
        <v>62</v>
      </c>
      <c r="AH50" s="240">
        <f t="shared" si="48"/>
        <v>0.48780487804878048</v>
      </c>
      <c r="AI50" s="240">
        <f t="shared" ref="AI50:AK51" si="49">C175</f>
        <v>5</v>
      </c>
      <c r="AJ50" s="240">
        <f t="shared" si="49"/>
        <v>68</v>
      </c>
      <c r="AK50" s="240">
        <f t="shared" si="49"/>
        <v>0.78247261345852892</v>
      </c>
      <c r="AL50" s="240">
        <f t="shared" ref="AL50:AN51" si="50">C174</f>
        <v>2</v>
      </c>
      <c r="AM50" s="240">
        <f t="shared" si="50"/>
        <v>74</v>
      </c>
      <c r="AN50" s="240">
        <f t="shared" si="50"/>
        <v>0.29585798816568049</v>
      </c>
      <c r="AO50" s="240">
        <f t="shared" ref="AO50:AQ51" si="51">C173</f>
        <v>5</v>
      </c>
      <c r="AP50" s="240">
        <f t="shared" si="51"/>
        <v>71</v>
      </c>
      <c r="AQ50" s="240">
        <f t="shared" si="51"/>
        <v>1.1467889908256881</v>
      </c>
      <c r="AR50" s="240">
        <f t="shared" ref="AR50:AT51" si="52">C172</f>
        <v>0</v>
      </c>
      <c r="AS50" s="240">
        <f t="shared" si="52"/>
        <v>77</v>
      </c>
      <c r="AT50" s="240">
        <f t="shared" si="52"/>
        <v>0</v>
      </c>
      <c r="AU50" s="240">
        <f t="shared" ref="AU50:AW51" si="53">C171</f>
        <v>3</v>
      </c>
      <c r="AV50" s="240">
        <f t="shared" si="53"/>
        <v>77</v>
      </c>
      <c r="AW50" s="240">
        <f t="shared" si="53"/>
        <v>0.36585365853658541</v>
      </c>
      <c r="AX50" s="240">
        <f t="shared" ref="AX50:AZ51" si="54">C170</f>
        <v>14</v>
      </c>
      <c r="AY50" s="240">
        <f t="shared" si="54"/>
        <v>77</v>
      </c>
      <c r="AZ50" s="240">
        <f t="shared" si="54"/>
        <v>1.5521064301552108</v>
      </c>
      <c r="BE50" s="33"/>
      <c r="BF50" s="150">
        <v>44008</v>
      </c>
      <c r="BG50" s="46" t="s">
        <v>7</v>
      </c>
      <c r="BH50" s="46"/>
      <c r="BI50" s="223">
        <v>4.8815890725403408</v>
      </c>
      <c r="BJ50" s="223">
        <v>3.3092697528062072</v>
      </c>
      <c r="BK50" s="223">
        <v>6.0475018765075816</v>
      </c>
      <c r="BL50" s="144"/>
      <c r="BM50" s="144"/>
      <c r="BN50" s="144"/>
      <c r="BO50" s="144"/>
      <c r="BP50" s="144"/>
      <c r="BQ50" s="144"/>
      <c r="BR50" s="144"/>
      <c r="BS50" s="144"/>
      <c r="BT50" s="149">
        <f t="shared" si="19"/>
        <v>4.7461202339513768</v>
      </c>
      <c r="BU50">
        <f t="shared" si="20"/>
        <v>1.3741334161896417</v>
      </c>
      <c r="BV50" s="33"/>
      <c r="BW50" s="33"/>
      <c r="BX50" s="33">
        <v>3</v>
      </c>
      <c r="BY50" s="33">
        <v>0.26881720430107531</v>
      </c>
      <c r="BZ50" s="184">
        <v>58</v>
      </c>
      <c r="CA50" s="2">
        <v>44005</v>
      </c>
      <c r="CB50" s="107"/>
      <c r="CC50" s="3">
        <v>691</v>
      </c>
      <c r="CD50" s="3">
        <v>3</v>
      </c>
      <c r="CE50" s="3">
        <f t="shared" si="21"/>
        <v>0.43415340086830684</v>
      </c>
      <c r="CF50" s="3">
        <v>11</v>
      </c>
      <c r="CG50" s="3">
        <v>0</v>
      </c>
      <c r="CH50" s="3">
        <f t="shared" si="22"/>
        <v>0</v>
      </c>
      <c r="CI50" s="3">
        <f t="shared" si="23"/>
        <v>702</v>
      </c>
      <c r="CJ50" s="3">
        <f t="shared" si="23"/>
        <v>3</v>
      </c>
      <c r="CK50" s="3" t="e">
        <f>CJ50+#REF!</f>
        <v>#REF!</v>
      </c>
      <c r="CL50" s="3">
        <f t="shared" si="24"/>
        <v>0.42735042735042739</v>
      </c>
      <c r="CM50" s="25"/>
      <c r="CN50" s="33"/>
      <c r="CO50" s="33"/>
      <c r="CP50" s="33"/>
      <c r="CQ50" s="33"/>
    </row>
    <row r="51" spans="1:95" ht="18" x14ac:dyDescent="0.2">
      <c r="A51" s="26">
        <v>43875</v>
      </c>
      <c r="B51" s="106">
        <v>43875</v>
      </c>
      <c r="C51" s="241">
        <v>0</v>
      </c>
      <c r="D51">
        <v>1</v>
      </c>
      <c r="E51">
        <v>0</v>
      </c>
      <c r="F51" s="505"/>
      <c r="G51" s="245">
        <v>44009</v>
      </c>
      <c r="H51" s="240">
        <f t="shared" si="40"/>
        <v>1</v>
      </c>
      <c r="I51" s="240">
        <f t="shared" si="40"/>
        <v>59</v>
      </c>
      <c r="J51" s="240">
        <f t="shared" si="40"/>
        <v>0.10905125408942204</v>
      </c>
      <c r="K51" s="240">
        <f t="shared" si="41"/>
        <v>3</v>
      </c>
      <c r="L51" s="240">
        <f t="shared" si="41"/>
        <v>58</v>
      </c>
      <c r="M51" s="240">
        <f t="shared" si="41"/>
        <v>0.26881720430107531</v>
      </c>
      <c r="N51" s="240">
        <f t="shared" si="42"/>
        <v>3</v>
      </c>
      <c r="O51" s="240">
        <f t="shared" si="42"/>
        <v>60</v>
      </c>
      <c r="P51" s="240">
        <f t="shared" si="42"/>
        <v>0.30241935483870969</v>
      </c>
      <c r="Q51" s="240">
        <f t="shared" si="43"/>
        <v>2</v>
      </c>
      <c r="R51" s="240">
        <f t="shared" si="43"/>
        <v>61</v>
      </c>
      <c r="S51" s="240">
        <f t="shared" si="43"/>
        <v>0.2061855670103093</v>
      </c>
      <c r="T51" s="240">
        <f t="shared" si="44"/>
        <v>3</v>
      </c>
      <c r="U51" s="240">
        <f t="shared" si="44"/>
        <v>67</v>
      </c>
      <c r="V51" s="240">
        <f t="shared" si="44"/>
        <v>0.42735042735042739</v>
      </c>
      <c r="W51" s="240">
        <f t="shared" si="45"/>
        <v>2</v>
      </c>
      <c r="X51" s="240">
        <f t="shared" si="45"/>
        <v>67</v>
      </c>
      <c r="Y51" s="240">
        <f t="shared" si="45"/>
        <v>0.65146579804560267</v>
      </c>
      <c r="Z51" s="240">
        <f t="shared" si="46"/>
        <v>5</v>
      </c>
      <c r="AA51" s="240">
        <f t="shared" si="46"/>
        <v>67</v>
      </c>
      <c r="AB51" s="240">
        <f t="shared" si="46"/>
        <v>0.70126227208976155</v>
      </c>
      <c r="AC51" s="240">
        <f t="shared" si="47"/>
        <v>2</v>
      </c>
      <c r="AD51" s="240">
        <f t="shared" si="47"/>
        <v>63</v>
      </c>
      <c r="AE51" s="240">
        <f t="shared" si="47"/>
        <v>0.17094017094017094</v>
      </c>
      <c r="AF51" s="240">
        <f t="shared" si="48"/>
        <v>3</v>
      </c>
      <c r="AG51" s="240">
        <f t="shared" si="48"/>
        <v>61</v>
      </c>
      <c r="AH51" s="240">
        <f t="shared" si="48"/>
        <v>0.28382213812677387</v>
      </c>
      <c r="AI51" s="240">
        <f t="shared" si="49"/>
        <v>4</v>
      </c>
      <c r="AJ51" s="240">
        <f t="shared" si="49"/>
        <v>62</v>
      </c>
      <c r="AK51" s="240">
        <f t="shared" si="49"/>
        <v>0.48780487804878048</v>
      </c>
      <c r="AL51" s="240">
        <f t="shared" si="50"/>
        <v>5</v>
      </c>
      <c r="AM51" s="240">
        <f t="shared" si="50"/>
        <v>68</v>
      </c>
      <c r="AN51" s="240">
        <f t="shared" si="50"/>
        <v>0.78247261345852892</v>
      </c>
      <c r="AO51" s="240">
        <f t="shared" si="51"/>
        <v>2</v>
      </c>
      <c r="AP51" s="240">
        <f t="shared" si="51"/>
        <v>74</v>
      </c>
      <c r="AQ51" s="240">
        <f t="shared" si="51"/>
        <v>0.29585798816568049</v>
      </c>
      <c r="AR51" s="240">
        <f t="shared" si="52"/>
        <v>5</v>
      </c>
      <c r="AS51" s="240">
        <f t="shared" si="52"/>
        <v>71</v>
      </c>
      <c r="AT51" s="240">
        <f t="shared" si="52"/>
        <v>1.1467889908256881</v>
      </c>
      <c r="AU51" s="240">
        <f t="shared" si="53"/>
        <v>0</v>
      </c>
      <c r="AV51" s="240">
        <f t="shared" si="53"/>
        <v>77</v>
      </c>
      <c r="AW51" s="240">
        <f t="shared" si="53"/>
        <v>0</v>
      </c>
      <c r="AX51" s="240">
        <f t="shared" si="54"/>
        <v>3</v>
      </c>
      <c r="AY51" s="240">
        <f t="shared" si="54"/>
        <v>77</v>
      </c>
      <c r="AZ51" s="240">
        <f t="shared" si="54"/>
        <v>0.36585365853658541</v>
      </c>
      <c r="BE51" s="33"/>
      <c r="BF51" s="151">
        <v>44009</v>
      </c>
      <c r="BG51" s="46" t="s">
        <v>7</v>
      </c>
      <c r="BH51" s="46"/>
      <c r="BI51" s="223">
        <v>7.8996709169251647</v>
      </c>
      <c r="BJ51" s="223">
        <v>4.678951481968415</v>
      </c>
      <c r="BK51" s="223">
        <v>2.7902354773740714</v>
      </c>
      <c r="BL51" s="144"/>
      <c r="BM51" s="144"/>
      <c r="BN51" s="144"/>
      <c r="BO51" s="144"/>
      <c r="BP51" s="144"/>
      <c r="BQ51" s="144"/>
      <c r="BR51" s="144"/>
      <c r="BS51" s="144"/>
      <c r="BT51" s="149">
        <f t="shared" si="19"/>
        <v>5.1229526254225499</v>
      </c>
      <c r="BU51">
        <f t="shared" si="20"/>
        <v>2.5834928661168397</v>
      </c>
      <c r="BV51" s="33"/>
      <c r="BW51" s="33"/>
      <c r="BX51" s="33">
        <v>1</v>
      </c>
      <c r="BY51" s="33">
        <v>0.10905125408942204</v>
      </c>
      <c r="BZ51" s="184">
        <v>59</v>
      </c>
      <c r="CA51" s="2">
        <v>44008</v>
      </c>
      <c r="CB51" s="107"/>
      <c r="CC51" s="3">
        <v>1102</v>
      </c>
      <c r="CD51" s="3">
        <v>3</v>
      </c>
      <c r="CE51" s="3">
        <f t="shared" si="21"/>
        <v>0.27223230490018147</v>
      </c>
      <c r="CF51" s="3">
        <v>14</v>
      </c>
      <c r="CG51" s="3">
        <v>0</v>
      </c>
      <c r="CH51" s="3">
        <f t="shared" si="22"/>
        <v>0</v>
      </c>
      <c r="CI51" s="3">
        <f t="shared" si="23"/>
        <v>1116</v>
      </c>
      <c r="CJ51" s="3">
        <f t="shared" si="23"/>
        <v>3</v>
      </c>
      <c r="CK51" s="3" t="e">
        <f>CJ51+#REF!</f>
        <v>#REF!</v>
      </c>
      <c r="CL51" s="3">
        <f t="shared" si="24"/>
        <v>0.26881720430107531</v>
      </c>
      <c r="CM51" s="25"/>
      <c r="CN51" s="33"/>
      <c r="CO51" s="33"/>
      <c r="CP51" s="33"/>
      <c r="CQ51" s="33"/>
    </row>
    <row r="52" spans="1:95" ht="19" thickBot="1" x14ac:dyDescent="0.25">
      <c r="A52" s="26">
        <v>43876</v>
      </c>
      <c r="B52" s="106">
        <v>43876</v>
      </c>
      <c r="C52" s="241">
        <v>0</v>
      </c>
      <c r="D52">
        <v>1</v>
      </c>
      <c r="E52">
        <v>0</v>
      </c>
      <c r="F52" s="505"/>
      <c r="G52" s="246">
        <v>44012</v>
      </c>
      <c r="H52" s="240">
        <f>C188</f>
        <v>5</v>
      </c>
      <c r="I52" s="240">
        <f>D188</f>
        <v>56</v>
      </c>
      <c r="J52" s="240">
        <f>E188</f>
        <v>0.59523809523809523</v>
      </c>
      <c r="K52" s="240">
        <f>C187</f>
        <v>2</v>
      </c>
      <c r="L52" s="240">
        <f>D187</f>
        <v>56</v>
      </c>
      <c r="M52" s="240">
        <f>E187</f>
        <v>0.41493775933609961</v>
      </c>
      <c r="N52" s="240">
        <f>C186</f>
        <v>2</v>
      </c>
      <c r="O52" s="240">
        <f>D186</f>
        <v>58</v>
      </c>
      <c r="P52" s="240">
        <f>E186</f>
        <v>0.40733197556008144</v>
      </c>
      <c r="Q52" s="240">
        <f>C185</f>
        <v>1</v>
      </c>
      <c r="R52" s="240">
        <f>D185</f>
        <v>59</v>
      </c>
      <c r="S52" s="240">
        <f>E185</f>
        <v>0.10905125408942204</v>
      </c>
      <c r="T52" s="240">
        <f>C184</f>
        <v>3</v>
      </c>
      <c r="U52" s="240">
        <f>D184</f>
        <v>58</v>
      </c>
      <c r="V52" s="240">
        <f>E184</f>
        <v>0.26881720430107531</v>
      </c>
      <c r="W52" s="240">
        <f>C183</f>
        <v>3</v>
      </c>
      <c r="X52" s="240">
        <f>D183</f>
        <v>60</v>
      </c>
      <c r="Y52" s="240">
        <f>E183</f>
        <v>0.30241935483870969</v>
      </c>
      <c r="Z52" s="240">
        <f>C182</f>
        <v>2</v>
      </c>
      <c r="AA52" s="240">
        <f>D182</f>
        <v>61</v>
      </c>
      <c r="AB52" s="240">
        <f>E182</f>
        <v>0.2061855670103093</v>
      </c>
      <c r="AC52" s="240">
        <f>C181</f>
        <v>3</v>
      </c>
      <c r="AD52" s="240">
        <f>D181</f>
        <v>67</v>
      </c>
      <c r="AE52" s="240">
        <f>E181</f>
        <v>0.42735042735042739</v>
      </c>
      <c r="AF52" s="240">
        <f>C180</f>
        <v>2</v>
      </c>
      <c r="AG52" s="240">
        <f>D180</f>
        <v>67</v>
      </c>
      <c r="AH52" s="240">
        <f>E180</f>
        <v>0.65146579804560267</v>
      </c>
      <c r="AI52" s="240">
        <f>C179</f>
        <v>5</v>
      </c>
      <c r="AJ52" s="240">
        <f>D179</f>
        <v>67</v>
      </c>
      <c r="AK52" s="240">
        <f>E179</f>
        <v>0.70126227208976155</v>
      </c>
      <c r="AL52" s="240">
        <f>C178</f>
        <v>2</v>
      </c>
      <c r="AM52" s="240">
        <f>D178</f>
        <v>63</v>
      </c>
      <c r="AN52" s="240">
        <f>E178</f>
        <v>0.17094017094017094</v>
      </c>
      <c r="AO52" s="240">
        <f>C177</f>
        <v>3</v>
      </c>
      <c r="AP52" s="240">
        <f>D177</f>
        <v>61</v>
      </c>
      <c r="AQ52" s="240">
        <f>E177</f>
        <v>0.28382213812677387</v>
      </c>
      <c r="AR52" s="240">
        <f>C176</f>
        <v>4</v>
      </c>
      <c r="AS52" s="240">
        <f>D176</f>
        <v>62</v>
      </c>
      <c r="AT52" s="240">
        <f>E176</f>
        <v>0.48780487804878048</v>
      </c>
      <c r="AU52" s="240">
        <f>C175</f>
        <v>5</v>
      </c>
      <c r="AV52" s="240">
        <f>D175</f>
        <v>68</v>
      </c>
      <c r="AW52" s="240">
        <f>E175</f>
        <v>0.78247261345852892</v>
      </c>
      <c r="AX52" s="240">
        <f>C174</f>
        <v>2</v>
      </c>
      <c r="AY52" s="240">
        <f>D174</f>
        <v>74</v>
      </c>
      <c r="AZ52" s="240">
        <f>E174</f>
        <v>0.29585798816568049</v>
      </c>
      <c r="BE52" s="33"/>
      <c r="BF52" s="152">
        <v>44012</v>
      </c>
      <c r="BG52" s="153" t="s">
        <v>7</v>
      </c>
      <c r="BH52" s="153"/>
      <c r="BI52" s="225">
        <v>2.7276860090218191</v>
      </c>
      <c r="BJ52" s="225"/>
      <c r="BK52" s="225"/>
      <c r="BL52" s="154"/>
      <c r="BM52" s="154"/>
      <c r="BN52" s="154"/>
      <c r="BO52" s="154"/>
      <c r="BP52" s="154"/>
      <c r="BQ52" s="154"/>
      <c r="BR52" s="154"/>
      <c r="BS52" s="154"/>
      <c r="BT52" s="149">
        <f t="shared" si="19"/>
        <v>2.7276860090218191</v>
      </c>
      <c r="BU52" t="e">
        <f t="shared" si="20"/>
        <v>#DIV/0!</v>
      </c>
      <c r="BV52" s="33"/>
      <c r="BW52" s="33"/>
      <c r="BX52" s="33">
        <v>5</v>
      </c>
      <c r="BY52" s="33">
        <v>0.59523809523809523</v>
      </c>
      <c r="BZ52" s="184">
        <v>56</v>
      </c>
      <c r="CA52" s="2">
        <v>44009</v>
      </c>
      <c r="CB52" s="107"/>
      <c r="CC52" s="3">
        <v>873</v>
      </c>
      <c r="CD52" s="3">
        <v>1</v>
      </c>
      <c r="CE52" s="3">
        <f t="shared" si="21"/>
        <v>0.11454753722794961</v>
      </c>
      <c r="CF52" s="3">
        <v>44</v>
      </c>
      <c r="CG52" s="3">
        <v>0</v>
      </c>
      <c r="CH52" s="3">
        <f t="shared" si="22"/>
        <v>0</v>
      </c>
      <c r="CI52" s="3">
        <f t="shared" si="23"/>
        <v>917</v>
      </c>
      <c r="CJ52" s="3">
        <f t="shared" si="23"/>
        <v>1</v>
      </c>
      <c r="CK52" s="3" t="e">
        <f>CJ52+CK51</f>
        <v>#REF!</v>
      </c>
      <c r="CL52" s="3">
        <f t="shared" si="24"/>
        <v>0.10905125408942204</v>
      </c>
      <c r="CM52" s="25"/>
      <c r="CN52" s="33"/>
      <c r="CO52" s="33"/>
      <c r="CP52" s="33"/>
      <c r="CQ52" s="33"/>
    </row>
    <row r="53" spans="1:95" ht="18" x14ac:dyDescent="0.2">
      <c r="A53" s="26">
        <v>43877</v>
      </c>
      <c r="B53" s="106">
        <v>43877</v>
      </c>
      <c r="C53" s="241">
        <v>0</v>
      </c>
      <c r="D53">
        <v>1</v>
      </c>
      <c r="E53">
        <v>0</v>
      </c>
      <c r="F53"/>
      <c r="G53" s="247"/>
      <c r="U53" s="33"/>
      <c r="V53" s="33"/>
      <c r="AB53" s="155">
        <v>43929</v>
      </c>
      <c r="AC53" s="52" t="s">
        <v>8</v>
      </c>
      <c r="AD53" s="52"/>
      <c r="AE53" s="223">
        <v>1.9483927285400611</v>
      </c>
      <c r="AF53" s="223">
        <v>2.0912212433988961</v>
      </c>
      <c r="AG53" s="223">
        <v>3.7686409853028802</v>
      </c>
      <c r="AH53" s="156"/>
      <c r="AI53" s="156"/>
      <c r="AJ53" s="156"/>
      <c r="AK53" s="156"/>
      <c r="AL53" s="156"/>
      <c r="AM53" s="156"/>
      <c r="AN53" s="156"/>
      <c r="AO53" s="156"/>
      <c r="AP53" s="149"/>
      <c r="AQ53"/>
      <c r="AW53" s="2">
        <v>44012</v>
      </c>
      <c r="AX53" s="107"/>
      <c r="AY53" s="3">
        <v>836</v>
      </c>
      <c r="AZ53" s="3">
        <v>5</v>
      </c>
      <c r="BA53" s="3">
        <f>AZ53/AY53*100</f>
        <v>0.59808612440191389</v>
      </c>
      <c r="BB53" s="3">
        <v>4</v>
      </c>
      <c r="BC53" s="3">
        <v>0</v>
      </c>
      <c r="BD53" s="3">
        <f>BC53/BB53*100</f>
        <v>0</v>
      </c>
      <c r="BE53" s="3">
        <f>AY53+BB53</f>
        <v>840</v>
      </c>
      <c r="BF53" s="3">
        <f>AZ53+BC53</f>
        <v>5</v>
      </c>
      <c r="BG53" s="3" t="e">
        <f>BF53+#REF!</f>
        <v>#REF!</v>
      </c>
      <c r="BH53" s="3">
        <f>BF53/BE53*100</f>
        <v>0.59523809523809523</v>
      </c>
      <c r="BI53" s="25"/>
      <c r="BJ53" s="33"/>
      <c r="BK53" s="33"/>
      <c r="BL53" s="33"/>
      <c r="BM53" s="33"/>
    </row>
    <row r="54" spans="1:95" ht="18" x14ac:dyDescent="0.2">
      <c r="A54" s="26">
        <v>43878</v>
      </c>
      <c r="B54" s="106">
        <v>43878</v>
      </c>
      <c r="C54" s="241">
        <v>0</v>
      </c>
      <c r="D54">
        <v>1</v>
      </c>
      <c r="E54">
        <v>0</v>
      </c>
      <c r="F54" s="505" t="s">
        <v>113</v>
      </c>
      <c r="G54" s="247"/>
      <c r="H54" s="248">
        <v>0</v>
      </c>
      <c r="I54" s="248">
        <v>-1</v>
      </c>
      <c r="J54" s="248">
        <v>-2</v>
      </c>
      <c r="K54" s="248">
        <v>-3</v>
      </c>
      <c r="L54" s="248">
        <v>-4</v>
      </c>
      <c r="M54" s="248">
        <v>-5</v>
      </c>
      <c r="N54" s="248">
        <v>-6</v>
      </c>
      <c r="O54" s="248">
        <v>-7</v>
      </c>
      <c r="P54" s="248">
        <v>-8</v>
      </c>
      <c r="Q54" s="248">
        <v>-9</v>
      </c>
      <c r="R54" s="248">
        <v>-10</v>
      </c>
      <c r="S54" s="248">
        <v>-11</v>
      </c>
      <c r="T54" s="248">
        <v>-12</v>
      </c>
      <c r="U54" s="248">
        <v>-13</v>
      </c>
      <c r="V54" s="248">
        <v>-14</v>
      </c>
      <c r="AB54" s="148">
        <v>43945</v>
      </c>
      <c r="AC54" s="46" t="s">
        <v>8</v>
      </c>
      <c r="AD54" s="46"/>
      <c r="AE54" s="223">
        <v>3.7667717224136048</v>
      </c>
      <c r="AF54" s="223">
        <v>4.5241145357644275</v>
      </c>
      <c r="AG54" s="223">
        <v>2.5520464140541463</v>
      </c>
      <c r="AH54" s="144">
        <v>2.140696273578655</v>
      </c>
      <c r="AI54" s="144">
        <v>4.0000100462957642</v>
      </c>
      <c r="AJ54" s="144">
        <v>9.237706076413474</v>
      </c>
      <c r="AK54" s="144">
        <v>8.000582806381491</v>
      </c>
      <c r="AL54" s="144">
        <v>14.813026173362484</v>
      </c>
      <c r="AM54" s="144"/>
      <c r="AN54" s="144"/>
      <c r="AO54" s="144"/>
      <c r="AP54" s="149"/>
      <c r="AQ54"/>
      <c r="BE54" s="33"/>
      <c r="BF54" s="33"/>
      <c r="BG54" s="33"/>
      <c r="BH54" s="33"/>
      <c r="BI54" s="25"/>
      <c r="BJ54" s="33"/>
      <c r="BK54" s="33"/>
      <c r="BL54" s="33"/>
      <c r="BM54" s="33"/>
    </row>
    <row r="55" spans="1:95" ht="18" x14ac:dyDescent="0.2">
      <c r="A55" s="26">
        <v>43879</v>
      </c>
      <c r="B55" s="106">
        <v>43879</v>
      </c>
      <c r="C55" s="241">
        <v>0</v>
      </c>
      <c r="D55">
        <v>1</v>
      </c>
      <c r="E55">
        <v>0</v>
      </c>
      <c r="F55" s="505"/>
      <c r="G55" s="244">
        <v>43929</v>
      </c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AB55" s="148">
        <v>43956</v>
      </c>
      <c r="AC55" s="46" t="s">
        <v>8</v>
      </c>
      <c r="AD55" s="46"/>
      <c r="AE55" s="223">
        <v>2.4641991931305096</v>
      </c>
      <c r="AF55" s="223">
        <v>3.2527013549251644</v>
      </c>
      <c r="AG55" s="223">
        <v>6.9167943228904836</v>
      </c>
      <c r="AH55" s="144">
        <v>9.2729741918459823</v>
      </c>
      <c r="AI55" s="144">
        <v>4.9093782201103489</v>
      </c>
      <c r="AJ55" s="144"/>
      <c r="AK55" s="144"/>
      <c r="AL55" s="144"/>
      <c r="AM55" s="144"/>
      <c r="AN55" s="144"/>
      <c r="AO55" s="144"/>
      <c r="AP55" s="149"/>
      <c r="AQ55"/>
      <c r="BE55" s="33"/>
      <c r="BF55" s="33"/>
      <c r="BG55" s="33"/>
      <c r="BH55" s="33"/>
      <c r="BI55" s="25"/>
      <c r="BJ55" s="33"/>
      <c r="BK55" s="33"/>
      <c r="BL55" s="33"/>
      <c r="BM55" s="33"/>
    </row>
    <row r="56" spans="1:95" ht="18" x14ac:dyDescent="0.2">
      <c r="A56" s="26">
        <v>43880</v>
      </c>
      <c r="B56" s="106">
        <v>43880</v>
      </c>
      <c r="C56" s="241">
        <v>0</v>
      </c>
      <c r="D56">
        <v>1</v>
      </c>
      <c r="E56">
        <v>0</v>
      </c>
      <c r="F56" s="505"/>
      <c r="G56" s="245">
        <v>43945</v>
      </c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AB56" s="148">
        <v>43970</v>
      </c>
      <c r="AC56" s="46" t="s">
        <v>8</v>
      </c>
      <c r="AD56" s="46"/>
      <c r="AE56" s="223">
        <v>2.355047044552649</v>
      </c>
      <c r="AF56" s="223">
        <v>2.5411360267368099</v>
      </c>
      <c r="AG56" s="223">
        <v>1.9937976641140842</v>
      </c>
      <c r="AH56" s="144">
        <v>2.3915504316607636</v>
      </c>
      <c r="AI56" s="144">
        <v>6.5128828860427461</v>
      </c>
      <c r="AJ56" s="144"/>
      <c r="AK56" s="144"/>
      <c r="AL56" s="144"/>
      <c r="AM56" s="144"/>
      <c r="AN56" s="144"/>
      <c r="AO56" s="144"/>
      <c r="AP56" s="149">
        <f t="shared" ref="AP56:AP66" si="55">AVERAGE(AE56:AO56)</f>
        <v>3.1588828106214106</v>
      </c>
      <c r="AQ56">
        <f t="shared" ref="AQ56:AQ66" si="56">STDEV(AE56:AO56)</f>
        <v>1.8856896558123541</v>
      </c>
      <c r="BE56" s="33"/>
      <c r="BF56" s="33"/>
      <c r="BG56" s="33"/>
      <c r="BH56" s="33"/>
      <c r="BI56" s="25"/>
      <c r="BJ56" s="33"/>
      <c r="BK56" s="33"/>
      <c r="BL56" s="33"/>
      <c r="BM56" s="33"/>
    </row>
    <row r="57" spans="1:95" ht="18" x14ac:dyDescent="0.2">
      <c r="A57" s="26">
        <v>43881</v>
      </c>
      <c r="B57" s="106">
        <v>43881</v>
      </c>
      <c r="C57" s="241">
        <v>0</v>
      </c>
      <c r="D57">
        <v>2</v>
      </c>
      <c r="E57">
        <v>0</v>
      </c>
      <c r="F57" s="505"/>
      <c r="G57" s="245">
        <v>43956</v>
      </c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AB57" s="148">
        <v>43984</v>
      </c>
      <c r="AC57" s="46" t="s">
        <v>8</v>
      </c>
      <c r="AD57" s="46"/>
      <c r="AE57" s="223">
        <v>4.699907339770351</v>
      </c>
      <c r="AF57" s="223">
        <v>4.9435882974941823</v>
      </c>
      <c r="AG57" s="223">
        <v>3.1738764211668795</v>
      </c>
      <c r="AH57" s="144">
        <v>7.9312060175309131</v>
      </c>
      <c r="AI57" s="144">
        <v>9.6946142328526292</v>
      </c>
      <c r="AJ57" s="144">
        <v>3.7834294716782759</v>
      </c>
      <c r="AK57" s="144">
        <v>3.560305257989925</v>
      </c>
      <c r="AL57" s="144">
        <v>3.0461114561415128</v>
      </c>
      <c r="AM57" s="144">
        <v>8.0415022811979551</v>
      </c>
      <c r="AN57" s="144">
        <v>5.5022253080817345</v>
      </c>
      <c r="AO57" s="144"/>
      <c r="AP57" s="149">
        <f t="shared" si="55"/>
        <v>5.4376766083904355</v>
      </c>
      <c r="AQ57">
        <f t="shared" si="56"/>
        <v>2.3337413980380193</v>
      </c>
      <c r="BE57" s="33"/>
      <c r="BF57" s="33"/>
      <c r="BG57" s="33"/>
      <c r="BH57" s="33"/>
      <c r="BI57" s="25"/>
      <c r="BJ57" s="33"/>
      <c r="BK57" s="33"/>
      <c r="BL57" s="33"/>
      <c r="BM57" s="33"/>
    </row>
    <row r="58" spans="1:95" ht="18" x14ac:dyDescent="0.2">
      <c r="A58" s="26">
        <v>43882</v>
      </c>
      <c r="B58" s="106">
        <v>43882</v>
      </c>
      <c r="C58" s="241">
        <v>0</v>
      </c>
      <c r="D58">
        <v>2</v>
      </c>
      <c r="E58">
        <v>0</v>
      </c>
      <c r="F58" s="505"/>
      <c r="G58" s="245">
        <v>43970</v>
      </c>
      <c r="H58" s="240">
        <f>D146</f>
        <v>216</v>
      </c>
      <c r="I58" s="240">
        <f>'Ottawa PGS QA Data (downward)'!L42</f>
        <v>232</v>
      </c>
      <c r="J58" s="240">
        <f>'Ottawa PGS QA Data (downward)'!O42</f>
        <v>235</v>
      </c>
      <c r="K58" s="240">
        <f>'Ottawa PGS QA Data (downward)'!R42</f>
        <v>243</v>
      </c>
      <c r="L58" s="240">
        <f>'Ottawa PGS QA Data (downward)'!U42</f>
        <v>252</v>
      </c>
      <c r="M58" s="240">
        <f>'Ottawa PGS QA Data (downward)'!X42</f>
        <v>261</v>
      </c>
      <c r="N58" s="240">
        <f>'Ottawa PGS QA Data (downward)'!AA42</f>
        <v>267</v>
      </c>
      <c r="O58" s="240">
        <f>'Ottawa PGS QA Data (downward)'!AD42</f>
        <v>269</v>
      </c>
      <c r="P58" s="240">
        <f>'Ottawa PGS QA Data (downward)'!AG42</f>
        <v>265</v>
      </c>
      <c r="Q58" s="240">
        <f>'Ottawa PGS QA Data (downward)'!AJ42</f>
        <v>296</v>
      </c>
      <c r="R58" s="240">
        <f>'Ottawa PGS QA Data (downward)'!AM42</f>
        <v>342</v>
      </c>
      <c r="S58" s="240">
        <f>'Ottawa PGS QA Data (downward)'!AP42</f>
        <v>420</v>
      </c>
      <c r="T58" s="240">
        <f>'Ottawa PGS QA Data (downward)'!AS42</f>
        <v>443</v>
      </c>
      <c r="U58" s="240">
        <f>'Ottawa PGS QA Data (downward)'!AV42</f>
        <v>465</v>
      </c>
      <c r="V58" s="240">
        <f>'Ottawa PGS QA Data (downward)'!AY42</f>
        <v>488</v>
      </c>
      <c r="AB58" s="148">
        <v>43992</v>
      </c>
      <c r="AC58" s="46" t="s">
        <v>8</v>
      </c>
      <c r="AD58" s="46"/>
      <c r="AE58" s="223">
        <v>5.9803499708055634</v>
      </c>
      <c r="AF58" s="223">
        <v>7.7011068473313777</v>
      </c>
      <c r="AG58" s="223">
        <v>2.3061780049952021</v>
      </c>
      <c r="AH58" s="144">
        <v>3.3684650111469248</v>
      </c>
      <c r="AI58" s="144">
        <v>3.3615511697825977</v>
      </c>
      <c r="AJ58" s="144"/>
      <c r="AK58" s="144"/>
      <c r="AL58" s="144"/>
      <c r="AM58" s="144"/>
      <c r="AN58" s="144"/>
      <c r="AO58" s="144"/>
      <c r="AP58" s="149">
        <f t="shared" si="55"/>
        <v>4.5435302008123326</v>
      </c>
      <c r="AQ58">
        <f t="shared" si="56"/>
        <v>2.2258896428153725</v>
      </c>
      <c r="BE58" s="33"/>
      <c r="BF58" s="33"/>
      <c r="BG58" s="33"/>
      <c r="BH58" s="25"/>
      <c r="BI58" s="33"/>
      <c r="BJ58" s="33"/>
      <c r="BK58" s="33"/>
      <c r="BL58" s="33"/>
    </row>
    <row r="59" spans="1:95" ht="18" x14ac:dyDescent="0.2">
      <c r="A59" s="26">
        <v>43883</v>
      </c>
      <c r="B59" s="106">
        <v>43883</v>
      </c>
      <c r="C59" s="241">
        <v>0</v>
      </c>
      <c r="D59">
        <v>3</v>
      </c>
      <c r="E59">
        <v>0</v>
      </c>
      <c r="F59" s="505"/>
      <c r="G59" s="245">
        <v>43984</v>
      </c>
      <c r="H59" s="240">
        <f>D160</f>
        <v>106</v>
      </c>
      <c r="I59" s="240">
        <f>'Ottawa PGS QA Data (downward)'!L43</f>
        <v>113</v>
      </c>
      <c r="J59" s="240">
        <f>'Ottawa PGS QA Data (downward)'!O43</f>
        <v>116</v>
      </c>
      <c r="K59" s="240">
        <f>'Ottawa PGS QA Data (downward)'!R43</f>
        <v>125</v>
      </c>
      <c r="L59" s="240">
        <f>'Ottawa PGS QA Data (downward)'!U43</f>
        <v>136</v>
      </c>
      <c r="M59" s="240">
        <f>'Ottawa PGS QA Data (downward)'!X43</f>
        <v>150</v>
      </c>
      <c r="N59" s="240">
        <f>'Ottawa PGS QA Data (downward)'!AA43</f>
        <v>158</v>
      </c>
      <c r="O59" s="240">
        <f>'Ottawa PGS QA Data (downward)'!AD43</f>
        <v>173</v>
      </c>
      <c r="P59" s="240">
        <f>'Ottawa PGS QA Data (downward)'!AG43</f>
        <v>188</v>
      </c>
      <c r="Q59" s="240">
        <f>'Ottawa PGS QA Data (downward)'!AJ43</f>
        <v>193</v>
      </c>
      <c r="R59" s="240">
        <f>'Ottawa PGS QA Data (downward)'!AM43</f>
        <v>193</v>
      </c>
      <c r="S59" s="240">
        <f>'Ottawa PGS QA Data (downward)'!AP43</f>
        <v>199</v>
      </c>
      <c r="T59" s="240">
        <f>'Ottawa PGS QA Data (downward)'!AS43</f>
        <v>203</v>
      </c>
      <c r="U59" s="240">
        <f>'Ottawa PGS QA Data (downward)'!AV43</f>
        <v>217</v>
      </c>
      <c r="V59" s="240">
        <f>'Ottawa PGS QA Data (downward)'!AY43</f>
        <v>216</v>
      </c>
      <c r="AB59" s="148">
        <v>43998</v>
      </c>
      <c r="AC59" s="46" t="s">
        <v>8</v>
      </c>
      <c r="AD59" s="46"/>
      <c r="AE59" s="223">
        <v>2.3047771050262904</v>
      </c>
      <c r="AF59" s="223">
        <v>4.6343950719895517</v>
      </c>
      <c r="AG59" s="223">
        <v>1.8904918312650989</v>
      </c>
      <c r="AH59" s="144">
        <v>6.8961163828384011</v>
      </c>
      <c r="AI59" s="144">
        <v>5.2495665539555452</v>
      </c>
      <c r="AJ59" s="144">
        <v>5.6766620849433282</v>
      </c>
      <c r="AK59" s="144"/>
      <c r="AL59" s="144"/>
      <c r="AM59" s="144"/>
      <c r="AN59" s="144"/>
      <c r="AO59" s="144"/>
      <c r="AP59" s="149">
        <f t="shared" si="55"/>
        <v>4.4420015050030361</v>
      </c>
      <c r="AQ59">
        <f t="shared" si="56"/>
        <v>1.9654095209504339</v>
      </c>
      <c r="BE59" s="33"/>
      <c r="BF59" s="33"/>
      <c r="BG59" s="33"/>
      <c r="BH59" s="25"/>
      <c r="BI59" s="33"/>
      <c r="BJ59" s="33"/>
      <c r="BK59" s="33"/>
      <c r="BL59" s="33"/>
    </row>
    <row r="60" spans="1:95" ht="18" x14ac:dyDescent="0.2">
      <c r="A60" s="26">
        <v>43884</v>
      </c>
      <c r="B60" s="106">
        <v>43884</v>
      </c>
      <c r="C60" s="241">
        <v>0</v>
      </c>
      <c r="D60">
        <v>4</v>
      </c>
      <c r="E60">
        <v>0</v>
      </c>
      <c r="F60" s="505"/>
      <c r="G60" s="245">
        <v>43992</v>
      </c>
      <c r="H60" s="240">
        <f>D168</f>
        <v>76</v>
      </c>
      <c r="I60" s="240">
        <f>'Ottawa PGS QA Data (downward)'!L44</f>
        <v>72</v>
      </c>
      <c r="J60" s="240">
        <f>'Ottawa PGS QA Data (downward)'!O44</f>
        <v>69</v>
      </c>
      <c r="K60" s="240">
        <f>'Ottawa PGS QA Data (downward)'!R44</f>
        <v>82</v>
      </c>
      <c r="L60" s="240">
        <f>'Ottawa PGS QA Data (downward)'!U44</f>
        <v>92</v>
      </c>
      <c r="M60" s="240">
        <f>'Ottawa PGS QA Data (downward)'!X44</f>
        <v>98</v>
      </c>
      <c r="N60" s="240">
        <f>'Ottawa PGS QA Data (downward)'!AA44</f>
        <v>101</v>
      </c>
      <c r="O60" s="240">
        <f>'Ottawa PGS QA Data (downward)'!AD44</f>
        <v>103</v>
      </c>
      <c r="P60" s="240">
        <f>'Ottawa PGS QA Data (downward)'!AG44</f>
        <v>106</v>
      </c>
      <c r="Q60" s="240">
        <f>'Ottawa PGS QA Data (downward)'!AJ44</f>
        <v>113</v>
      </c>
      <c r="R60" s="240">
        <f>'Ottawa PGS QA Data (downward)'!AM44</f>
        <v>116</v>
      </c>
      <c r="S60" s="240">
        <f>'Ottawa PGS QA Data (downward)'!AP44</f>
        <v>125</v>
      </c>
      <c r="T60" s="240">
        <f>'Ottawa PGS QA Data (downward)'!AS44</f>
        <v>136</v>
      </c>
      <c r="U60" s="240">
        <f>'Ottawa PGS QA Data (downward)'!AV44</f>
        <v>150</v>
      </c>
      <c r="V60" s="240">
        <f>'Ottawa PGS QA Data (downward)'!AY44</f>
        <v>158</v>
      </c>
      <c r="AB60" s="148">
        <v>43999</v>
      </c>
      <c r="AC60" s="46" t="s">
        <v>8</v>
      </c>
      <c r="AD60" s="46"/>
      <c r="AE60" s="223">
        <v>3.216842119214288</v>
      </c>
      <c r="AF60" s="223">
        <v>3.478219071014478</v>
      </c>
      <c r="AG60" s="223">
        <v>0</v>
      </c>
      <c r="AH60" s="144">
        <v>6.6826651745816772</v>
      </c>
      <c r="AI60" s="144">
        <v>5.4504157081499205</v>
      </c>
      <c r="AJ60" s="144">
        <v>6.3948365354923347</v>
      </c>
      <c r="AK60" s="144"/>
      <c r="AL60" s="144"/>
      <c r="AM60" s="144"/>
      <c r="AN60" s="144"/>
      <c r="AO60" s="144"/>
      <c r="AP60" s="149">
        <f t="shared" si="55"/>
        <v>4.2038297680754493</v>
      </c>
      <c r="AQ60">
        <f t="shared" si="56"/>
        <v>2.5168215016189741</v>
      </c>
      <c r="BE60" s="33"/>
      <c r="BF60" s="33"/>
      <c r="BG60" s="33"/>
      <c r="BH60" s="25"/>
      <c r="BI60" s="33"/>
      <c r="BJ60" s="33"/>
      <c r="BK60" s="33"/>
      <c r="BL60" s="33"/>
    </row>
    <row r="61" spans="1:95" ht="18" x14ac:dyDescent="0.2">
      <c r="A61" s="26">
        <v>43885</v>
      </c>
      <c r="B61" s="106">
        <v>43885</v>
      </c>
      <c r="C61" s="241">
        <v>0</v>
      </c>
      <c r="D61">
        <v>4</v>
      </c>
      <c r="E61">
        <v>0</v>
      </c>
      <c r="F61" s="505"/>
      <c r="G61" s="245">
        <v>43998</v>
      </c>
      <c r="H61" s="240">
        <f>D174</f>
        <v>74</v>
      </c>
      <c r="I61" s="240">
        <f>'Ottawa PGS QA Data (downward)'!L45</f>
        <v>71</v>
      </c>
      <c r="J61" s="240">
        <f>'Ottawa PGS QA Data (downward)'!O45</f>
        <v>77</v>
      </c>
      <c r="K61" s="240">
        <f>'Ottawa PGS QA Data (downward)'!R45</f>
        <v>77</v>
      </c>
      <c r="L61" s="240">
        <f>'Ottawa PGS QA Data (downward)'!U45</f>
        <v>77</v>
      </c>
      <c r="M61" s="240">
        <f>'Ottawa PGS QA Data (downward)'!X45</f>
        <v>77</v>
      </c>
      <c r="N61" s="240">
        <f>'Ottawa PGS QA Data (downward)'!AA45</f>
        <v>76</v>
      </c>
      <c r="O61" s="240">
        <f>'Ottawa PGS QA Data (downward)'!AD45</f>
        <v>72</v>
      </c>
      <c r="P61" s="240">
        <f>'Ottawa PGS QA Data (downward)'!AG45</f>
        <v>69</v>
      </c>
      <c r="Q61" s="240">
        <f>'Ottawa PGS QA Data (downward)'!AJ45</f>
        <v>82</v>
      </c>
      <c r="R61" s="240">
        <f>'Ottawa PGS QA Data (downward)'!AM45</f>
        <v>92</v>
      </c>
      <c r="S61" s="240">
        <f>'Ottawa PGS QA Data (downward)'!AP45</f>
        <v>98</v>
      </c>
      <c r="T61" s="240">
        <f>'Ottawa PGS QA Data (downward)'!AS45</f>
        <v>101</v>
      </c>
      <c r="U61" s="240">
        <f>'Ottawa PGS QA Data (downward)'!AV45</f>
        <v>103</v>
      </c>
      <c r="V61" s="240">
        <f>'Ottawa PGS QA Data (downward)'!AY45</f>
        <v>106</v>
      </c>
      <c r="AB61" s="148">
        <v>44001</v>
      </c>
      <c r="AC61" s="46" t="s">
        <v>8</v>
      </c>
      <c r="AD61" s="46"/>
      <c r="AE61" s="223">
        <v>3.6730708544177566</v>
      </c>
      <c r="AF61" s="223">
        <v>2.5207124471277105</v>
      </c>
      <c r="AG61" s="223">
        <v>2.8020135894403264</v>
      </c>
      <c r="AH61" s="144">
        <v>4.255100394729225</v>
      </c>
      <c r="AI61" s="144">
        <v>5.2851914919219807</v>
      </c>
      <c r="AJ61" s="144">
        <v>7.7175203928256364</v>
      </c>
      <c r="AK61" s="144"/>
      <c r="AL61" s="144"/>
      <c r="AM61" s="144"/>
      <c r="AN61" s="144"/>
      <c r="AO61" s="144"/>
      <c r="AP61" s="149">
        <f t="shared" si="55"/>
        <v>4.3756015284104395</v>
      </c>
      <c r="AQ61">
        <f t="shared" si="56"/>
        <v>1.9194081366248406</v>
      </c>
      <c r="BE61" s="33"/>
      <c r="BF61" s="33"/>
      <c r="BG61" s="33"/>
      <c r="BH61" s="25"/>
      <c r="BI61" s="33"/>
      <c r="BJ61" s="33"/>
      <c r="BK61" s="33"/>
      <c r="BL61" s="33"/>
    </row>
    <row r="62" spans="1:95" ht="18" x14ac:dyDescent="0.2">
      <c r="A62" s="26">
        <v>43886</v>
      </c>
      <c r="B62" s="106">
        <v>43886</v>
      </c>
      <c r="C62" s="241">
        <v>0</v>
      </c>
      <c r="D62">
        <v>4</v>
      </c>
      <c r="E62">
        <v>0</v>
      </c>
      <c r="F62" s="505"/>
      <c r="G62" s="245">
        <v>43999</v>
      </c>
      <c r="H62" s="240">
        <f>D175</f>
        <v>68</v>
      </c>
      <c r="I62" s="240">
        <f>'Ottawa PGS QA Data (downward)'!L46</f>
        <v>74</v>
      </c>
      <c r="J62" s="240">
        <f>'Ottawa PGS QA Data (downward)'!O46</f>
        <v>71</v>
      </c>
      <c r="K62" s="240">
        <f>'Ottawa PGS QA Data (downward)'!R46</f>
        <v>77</v>
      </c>
      <c r="L62" s="240">
        <f>'Ottawa PGS QA Data (downward)'!U46</f>
        <v>77</v>
      </c>
      <c r="M62" s="240">
        <f>'Ottawa PGS QA Data (downward)'!X46</f>
        <v>77</v>
      </c>
      <c r="N62" s="240">
        <f>'Ottawa PGS QA Data (downward)'!AA46</f>
        <v>77</v>
      </c>
      <c r="O62" s="240">
        <f>'Ottawa PGS QA Data (downward)'!AD46</f>
        <v>76</v>
      </c>
      <c r="P62" s="240">
        <f>'Ottawa PGS QA Data (downward)'!AG46</f>
        <v>72</v>
      </c>
      <c r="Q62" s="240">
        <f>'Ottawa PGS QA Data (downward)'!AJ46</f>
        <v>69</v>
      </c>
      <c r="R62" s="240">
        <f>'Ottawa PGS QA Data (downward)'!AM46</f>
        <v>82</v>
      </c>
      <c r="S62" s="240">
        <f>'Ottawa PGS QA Data (downward)'!AP46</f>
        <v>92</v>
      </c>
      <c r="T62" s="240">
        <f>'Ottawa PGS QA Data (downward)'!AS46</f>
        <v>98</v>
      </c>
      <c r="U62" s="240">
        <f>'Ottawa PGS QA Data (downward)'!AV46</f>
        <v>101</v>
      </c>
      <c r="V62" s="240">
        <f>'Ottawa PGS QA Data (downward)'!AY46</f>
        <v>103</v>
      </c>
      <c r="AB62" s="148">
        <v>44003</v>
      </c>
      <c r="AC62" s="46" t="s">
        <v>8</v>
      </c>
      <c r="AD62" s="46"/>
      <c r="AE62" s="223">
        <v>5.2801301335719559</v>
      </c>
      <c r="AF62" s="223">
        <v>2.8243034051855163</v>
      </c>
      <c r="AG62" s="223">
        <v>10.545171382040754</v>
      </c>
      <c r="AH62" s="144">
        <v>7.5555974168914934</v>
      </c>
      <c r="AI62" s="144">
        <v>9.6617129846083341</v>
      </c>
      <c r="AJ62" s="144">
        <v>7.1110178210177448</v>
      </c>
      <c r="AK62" s="144">
        <v>8.2562244769931539</v>
      </c>
      <c r="AL62" s="144">
        <v>9.2243403163811504</v>
      </c>
      <c r="AM62" s="144"/>
      <c r="AN62" s="144"/>
      <c r="AO62" s="144"/>
      <c r="AP62" s="149">
        <f t="shared" si="55"/>
        <v>7.5573122420862635</v>
      </c>
      <c r="AQ62">
        <f t="shared" si="56"/>
        <v>2.5187689253269112</v>
      </c>
      <c r="BE62" s="33"/>
      <c r="BF62" s="33"/>
      <c r="BG62" s="33"/>
      <c r="BH62" s="25"/>
      <c r="BI62" s="33"/>
      <c r="BJ62" s="33"/>
      <c r="BK62" s="33"/>
      <c r="BL62" s="33"/>
    </row>
    <row r="63" spans="1:95" ht="18" x14ac:dyDescent="0.2">
      <c r="A63" s="26">
        <v>43887</v>
      </c>
      <c r="B63" s="106">
        <v>43887</v>
      </c>
      <c r="C63" s="241">
        <v>0</v>
      </c>
      <c r="D63">
        <v>4</v>
      </c>
      <c r="E63">
        <v>0</v>
      </c>
      <c r="F63" s="505"/>
      <c r="G63" s="245">
        <v>44001</v>
      </c>
      <c r="H63" s="240">
        <f>D177</f>
        <v>61</v>
      </c>
      <c r="I63" s="240">
        <f>'Ottawa PGS QA Data (downward)'!L47</f>
        <v>62</v>
      </c>
      <c r="J63" s="240">
        <f>'Ottawa PGS QA Data (downward)'!O47</f>
        <v>68</v>
      </c>
      <c r="K63" s="240">
        <f>'Ottawa PGS QA Data (downward)'!R47</f>
        <v>74</v>
      </c>
      <c r="L63" s="240">
        <f>'Ottawa PGS QA Data (downward)'!U47</f>
        <v>71</v>
      </c>
      <c r="M63" s="240">
        <f>'Ottawa PGS QA Data (downward)'!X47</f>
        <v>77</v>
      </c>
      <c r="N63" s="240">
        <f>'Ottawa PGS QA Data (downward)'!AA47</f>
        <v>77</v>
      </c>
      <c r="O63" s="240">
        <f>'Ottawa PGS QA Data (downward)'!AD47</f>
        <v>77</v>
      </c>
      <c r="P63" s="240">
        <f>'Ottawa PGS QA Data (downward)'!AG47</f>
        <v>77</v>
      </c>
      <c r="Q63" s="240">
        <f>'Ottawa PGS QA Data (downward)'!AJ47</f>
        <v>76</v>
      </c>
      <c r="R63" s="240">
        <f>'Ottawa PGS QA Data (downward)'!AM47</f>
        <v>72</v>
      </c>
      <c r="S63" s="240">
        <f>'Ottawa PGS QA Data (downward)'!AP47</f>
        <v>69</v>
      </c>
      <c r="T63" s="240">
        <f>'Ottawa PGS QA Data (downward)'!AS47</f>
        <v>82</v>
      </c>
      <c r="U63" s="240">
        <f>'Ottawa PGS QA Data (downward)'!AV47</f>
        <v>92</v>
      </c>
      <c r="V63" s="240">
        <f>'Ottawa PGS QA Data (downward)'!AY47</f>
        <v>98</v>
      </c>
      <c r="AB63" s="148">
        <v>44005</v>
      </c>
      <c r="AC63" s="46" t="s">
        <v>8</v>
      </c>
      <c r="AD63" s="46"/>
      <c r="AE63" s="223">
        <v>2.4031167143979593</v>
      </c>
      <c r="AF63" s="223">
        <v>2.5832081042936474</v>
      </c>
      <c r="AG63" s="223">
        <v>5.2243880608804192</v>
      </c>
      <c r="AH63" s="144"/>
      <c r="AI63" s="144"/>
      <c r="AJ63" s="144"/>
      <c r="AK63" s="144"/>
      <c r="AL63" s="144"/>
      <c r="AM63" s="144"/>
      <c r="AN63" s="144"/>
      <c r="AO63" s="144"/>
      <c r="AP63" s="149">
        <f t="shared" si="55"/>
        <v>3.4035709598573418</v>
      </c>
      <c r="AQ63">
        <f t="shared" si="56"/>
        <v>1.5794427541738267</v>
      </c>
      <c r="BE63" s="33"/>
      <c r="BF63" s="33"/>
      <c r="BG63" s="33"/>
      <c r="BH63" s="25"/>
      <c r="BI63" s="33"/>
      <c r="BJ63" s="33"/>
      <c r="BK63" s="33"/>
      <c r="BL63" s="33"/>
    </row>
    <row r="64" spans="1:95" ht="18" x14ac:dyDescent="0.2">
      <c r="A64" s="26">
        <v>43888</v>
      </c>
      <c r="B64" s="106">
        <v>43888</v>
      </c>
      <c r="C64" s="241">
        <v>0</v>
      </c>
      <c r="D64">
        <v>4</v>
      </c>
      <c r="E64">
        <v>0</v>
      </c>
      <c r="F64" s="505"/>
      <c r="G64" s="245">
        <v>44003</v>
      </c>
      <c r="H64" s="240">
        <f>D179</f>
        <v>67</v>
      </c>
      <c r="I64" s="240">
        <f>'Ottawa PGS QA Data (downward)'!L48</f>
        <v>63</v>
      </c>
      <c r="J64" s="240">
        <f>'Ottawa PGS QA Data (downward)'!O48</f>
        <v>61</v>
      </c>
      <c r="K64" s="240">
        <f>'Ottawa PGS QA Data (downward)'!R48</f>
        <v>62</v>
      </c>
      <c r="L64" s="240">
        <f>'Ottawa PGS QA Data (downward)'!U48</f>
        <v>68</v>
      </c>
      <c r="M64" s="240">
        <f>'Ottawa PGS QA Data (downward)'!X48</f>
        <v>74</v>
      </c>
      <c r="N64" s="240">
        <f>'Ottawa PGS QA Data (downward)'!AA48</f>
        <v>71</v>
      </c>
      <c r="O64" s="240">
        <f>'Ottawa PGS QA Data (downward)'!AD48</f>
        <v>77</v>
      </c>
      <c r="P64" s="240">
        <f>'Ottawa PGS QA Data (downward)'!AG48</f>
        <v>77</v>
      </c>
      <c r="Q64" s="240">
        <f>'Ottawa PGS QA Data (downward)'!AJ48</f>
        <v>77</v>
      </c>
      <c r="R64" s="240">
        <f>'Ottawa PGS QA Data (downward)'!AM48</f>
        <v>77</v>
      </c>
      <c r="S64" s="240">
        <f>'Ottawa PGS QA Data (downward)'!AP48</f>
        <v>76</v>
      </c>
      <c r="T64" s="240">
        <f>'Ottawa PGS QA Data (downward)'!AS48</f>
        <v>72</v>
      </c>
      <c r="U64" s="240">
        <f>'Ottawa PGS QA Data (downward)'!AV48</f>
        <v>69</v>
      </c>
      <c r="V64" s="240">
        <f>'Ottawa PGS QA Data (downward)'!AY48</f>
        <v>82</v>
      </c>
      <c r="AB64" s="150">
        <v>44008</v>
      </c>
      <c r="AC64" s="46" t="s">
        <v>8</v>
      </c>
      <c r="AD64" s="46"/>
      <c r="AE64" s="226">
        <v>2.4745438708680498</v>
      </c>
      <c r="AF64" s="226"/>
      <c r="AG64" s="226"/>
      <c r="AH64" s="145"/>
      <c r="AI64" s="145"/>
      <c r="AJ64" s="145"/>
      <c r="AK64" s="145"/>
      <c r="AL64" s="145"/>
      <c r="AM64" s="145"/>
      <c r="AN64" s="145"/>
      <c r="AO64" s="145"/>
      <c r="AP64" s="149">
        <f t="shared" si="55"/>
        <v>2.4745438708680498</v>
      </c>
      <c r="AQ64" t="e">
        <f t="shared" si="56"/>
        <v>#DIV/0!</v>
      </c>
      <c r="BE64" s="33"/>
      <c r="BF64" s="33"/>
      <c r="BG64" s="33"/>
      <c r="BH64" s="25"/>
      <c r="BI64" s="33"/>
      <c r="BJ64" s="33"/>
      <c r="BK64" s="33"/>
      <c r="BL64" s="33"/>
    </row>
    <row r="65" spans="1:64" ht="18" x14ac:dyDescent="0.2">
      <c r="A65" s="26">
        <v>43889</v>
      </c>
      <c r="B65" s="106">
        <v>43889</v>
      </c>
      <c r="C65" s="241">
        <v>0</v>
      </c>
      <c r="D65">
        <v>4</v>
      </c>
      <c r="E65">
        <v>0</v>
      </c>
      <c r="F65" s="505"/>
      <c r="G65" s="245">
        <v>44005</v>
      </c>
      <c r="H65" s="240">
        <f>D181</f>
        <v>67</v>
      </c>
      <c r="I65" s="240">
        <f>'Ottawa PGS QA Data (downward)'!L49</f>
        <v>67</v>
      </c>
      <c r="J65" s="240">
        <f>'Ottawa PGS QA Data (downward)'!O49</f>
        <v>67</v>
      </c>
      <c r="K65" s="240">
        <f>'Ottawa PGS QA Data (downward)'!R49</f>
        <v>63</v>
      </c>
      <c r="L65" s="240">
        <f>'Ottawa PGS QA Data (downward)'!U49</f>
        <v>61</v>
      </c>
      <c r="M65" s="240">
        <f>'Ottawa PGS QA Data (downward)'!X49</f>
        <v>62</v>
      </c>
      <c r="N65" s="240">
        <f>'Ottawa PGS QA Data (downward)'!AA49</f>
        <v>68</v>
      </c>
      <c r="O65" s="240">
        <f>'Ottawa PGS QA Data (downward)'!AD49</f>
        <v>74</v>
      </c>
      <c r="P65" s="240">
        <f>'Ottawa PGS QA Data (downward)'!AG49</f>
        <v>71</v>
      </c>
      <c r="Q65" s="240">
        <f>'Ottawa PGS QA Data (downward)'!AJ49</f>
        <v>77</v>
      </c>
      <c r="R65" s="240">
        <f>'Ottawa PGS QA Data (downward)'!AM49</f>
        <v>77</v>
      </c>
      <c r="S65" s="240">
        <f>'Ottawa PGS QA Data (downward)'!AP49</f>
        <v>77</v>
      </c>
      <c r="T65" s="240">
        <f>'Ottawa PGS QA Data (downward)'!AS49</f>
        <v>77</v>
      </c>
      <c r="U65" s="240">
        <f>'Ottawa PGS QA Data (downward)'!AV49</f>
        <v>76</v>
      </c>
      <c r="V65" s="240">
        <f>'Ottawa PGS QA Data (downward)'!AY49</f>
        <v>72</v>
      </c>
      <c r="AB65" s="151">
        <v>44009</v>
      </c>
      <c r="AC65" s="46" t="s">
        <v>8</v>
      </c>
      <c r="AD65" s="46"/>
      <c r="AE65" s="226">
        <v>1.8216034472657825</v>
      </c>
      <c r="AF65" s="226"/>
      <c r="AG65" s="226"/>
      <c r="AH65" s="145"/>
      <c r="AI65" s="145"/>
      <c r="AJ65" s="145"/>
      <c r="AK65" s="145"/>
      <c r="AL65" s="145"/>
      <c r="AM65" s="145"/>
      <c r="AN65" s="145"/>
      <c r="AO65" s="145"/>
      <c r="AP65" s="149">
        <f t="shared" si="55"/>
        <v>1.8216034472657825</v>
      </c>
      <c r="AQ65" t="e">
        <f t="shared" si="56"/>
        <v>#DIV/0!</v>
      </c>
      <c r="BE65" s="33"/>
      <c r="BF65" s="33"/>
      <c r="BG65" s="33"/>
      <c r="BH65" s="25"/>
      <c r="BI65" s="33"/>
      <c r="BJ65" s="33"/>
      <c r="BK65" s="33"/>
      <c r="BL65" s="33"/>
    </row>
    <row r="66" spans="1:64" ht="19" thickBot="1" x14ac:dyDescent="0.25">
      <c r="A66" s="26">
        <v>43890</v>
      </c>
      <c r="B66" s="106">
        <v>43890</v>
      </c>
      <c r="C66" s="241">
        <v>0</v>
      </c>
      <c r="D66">
        <v>4</v>
      </c>
      <c r="E66">
        <v>0</v>
      </c>
      <c r="F66" s="505"/>
      <c r="G66" s="245">
        <v>44008</v>
      </c>
      <c r="H66" s="240">
        <f>D184</f>
        <v>58</v>
      </c>
      <c r="I66" s="240">
        <f>'Ottawa PGS QA Data (downward)'!L50</f>
        <v>60</v>
      </c>
      <c r="J66" s="240">
        <f>'Ottawa PGS QA Data (downward)'!O50</f>
        <v>61</v>
      </c>
      <c r="K66" s="240">
        <f>'Ottawa PGS QA Data (downward)'!R50</f>
        <v>67</v>
      </c>
      <c r="L66" s="240">
        <f>'Ottawa PGS QA Data (downward)'!U50</f>
        <v>67</v>
      </c>
      <c r="M66" s="240">
        <f>'Ottawa PGS QA Data (downward)'!X50</f>
        <v>67</v>
      </c>
      <c r="N66" s="240">
        <f>'Ottawa PGS QA Data (downward)'!AA50</f>
        <v>63</v>
      </c>
      <c r="O66" s="240">
        <f>'Ottawa PGS QA Data (downward)'!AD50</f>
        <v>61</v>
      </c>
      <c r="P66" s="240">
        <f>'Ottawa PGS QA Data (downward)'!AG50</f>
        <v>62</v>
      </c>
      <c r="Q66" s="240">
        <f>'Ottawa PGS QA Data (downward)'!AJ50</f>
        <v>68</v>
      </c>
      <c r="R66" s="240">
        <f>'Ottawa PGS QA Data (downward)'!AM50</f>
        <v>74</v>
      </c>
      <c r="S66" s="240">
        <f>'Ottawa PGS QA Data (downward)'!AP50</f>
        <v>71</v>
      </c>
      <c r="T66" s="240">
        <f>'Ottawa PGS QA Data (downward)'!AS50</f>
        <v>77</v>
      </c>
      <c r="U66" s="240">
        <f>'Ottawa PGS QA Data (downward)'!AV50</f>
        <v>77</v>
      </c>
      <c r="V66" s="240">
        <f>'Ottawa PGS QA Data (downward)'!AY50</f>
        <v>77</v>
      </c>
      <c r="AB66" s="157">
        <v>44012</v>
      </c>
      <c r="AC66" s="93" t="s">
        <v>8</v>
      </c>
      <c r="AD66" s="212"/>
      <c r="AE66" s="226">
        <v>2.279724710256736</v>
      </c>
      <c r="AF66" s="226"/>
      <c r="AG66" s="226"/>
      <c r="AH66" s="145"/>
      <c r="AI66" s="145"/>
      <c r="AJ66" s="145"/>
      <c r="AK66" s="145"/>
      <c r="AL66" s="145"/>
      <c r="AM66" s="145"/>
      <c r="AN66" s="145"/>
      <c r="AO66" s="145"/>
      <c r="AP66" s="149">
        <f t="shared" si="55"/>
        <v>2.279724710256736</v>
      </c>
      <c r="AQ66" t="e">
        <f t="shared" si="56"/>
        <v>#DIV/0!</v>
      </c>
      <c r="BE66" s="33"/>
      <c r="BF66" s="33"/>
      <c r="BG66" s="33"/>
      <c r="BH66" s="25"/>
      <c r="BI66" s="33"/>
      <c r="BJ66" s="33"/>
      <c r="BK66" s="33"/>
      <c r="BL66" s="33"/>
    </row>
    <row r="67" spans="1:64" ht="19" thickTop="1" x14ac:dyDescent="0.2">
      <c r="A67" s="26">
        <v>43891</v>
      </c>
      <c r="B67" s="106">
        <v>43891</v>
      </c>
      <c r="C67" s="241">
        <v>0</v>
      </c>
      <c r="D67">
        <v>6</v>
      </c>
      <c r="E67">
        <v>0</v>
      </c>
      <c r="F67" s="505"/>
      <c r="G67" s="245">
        <v>44009</v>
      </c>
      <c r="H67" s="240">
        <f>D185</f>
        <v>59</v>
      </c>
      <c r="I67" s="240">
        <f>'Ottawa PGS QA Data (downward)'!L51</f>
        <v>58</v>
      </c>
      <c r="J67" s="240">
        <f>'Ottawa PGS QA Data (downward)'!O51</f>
        <v>60</v>
      </c>
      <c r="K67" s="240">
        <f>'Ottawa PGS QA Data (downward)'!R51</f>
        <v>61</v>
      </c>
      <c r="L67" s="240">
        <f>'Ottawa PGS QA Data (downward)'!U51</f>
        <v>67</v>
      </c>
      <c r="M67" s="240">
        <f>'Ottawa PGS QA Data (downward)'!X51</f>
        <v>67</v>
      </c>
      <c r="N67" s="240">
        <f>'Ottawa PGS QA Data (downward)'!AA51</f>
        <v>67</v>
      </c>
      <c r="O67" s="240">
        <f>'Ottawa PGS QA Data (downward)'!AD51</f>
        <v>63</v>
      </c>
      <c r="P67" s="240">
        <f>'Ottawa PGS QA Data (downward)'!AG51</f>
        <v>61</v>
      </c>
      <c r="Q67" s="240">
        <f>'Ottawa PGS QA Data (downward)'!AJ51</f>
        <v>62</v>
      </c>
      <c r="R67" s="240">
        <f>'Ottawa PGS QA Data (downward)'!AM51</f>
        <v>68</v>
      </c>
      <c r="S67" s="240">
        <f>'Ottawa PGS QA Data (downward)'!AP51</f>
        <v>74</v>
      </c>
      <c r="T67" s="240">
        <f>'Ottawa PGS QA Data (downward)'!AS51</f>
        <v>71</v>
      </c>
      <c r="U67" s="240">
        <f>'Ottawa PGS QA Data (downward)'!AV51</f>
        <v>77</v>
      </c>
      <c r="V67" s="240">
        <f>'Ottawa PGS QA Data (downward)'!AY51</f>
        <v>77</v>
      </c>
      <c r="AC67" s="49"/>
      <c r="AD67" s="49"/>
      <c r="AE67"/>
      <c r="AF67"/>
      <c r="AG67"/>
      <c r="AH67"/>
      <c r="AI67"/>
      <c r="AJ67"/>
      <c r="AK67"/>
      <c r="AL67"/>
      <c r="AM67"/>
      <c r="AN67"/>
      <c r="AO67"/>
      <c r="BE67" s="33"/>
      <c r="BF67" s="33"/>
      <c r="BG67" s="33"/>
      <c r="BH67" s="25"/>
      <c r="BI67" s="33"/>
      <c r="BJ67" s="33"/>
      <c r="BK67" s="33"/>
      <c r="BL67" s="33"/>
    </row>
    <row r="68" spans="1:64" ht="18" x14ac:dyDescent="0.2">
      <c r="A68" s="26">
        <v>43892</v>
      </c>
      <c r="B68" s="106">
        <v>43892</v>
      </c>
      <c r="C68" s="241">
        <v>0</v>
      </c>
      <c r="D68">
        <v>9</v>
      </c>
      <c r="E68">
        <v>0</v>
      </c>
      <c r="F68" s="505"/>
      <c r="G68" s="246">
        <v>44012</v>
      </c>
      <c r="H68" s="240">
        <f>D188</f>
        <v>56</v>
      </c>
      <c r="I68" s="240">
        <f>'Ottawa PGS QA Data (downward)'!L52</f>
        <v>56</v>
      </c>
      <c r="J68" s="240">
        <f>'Ottawa PGS QA Data (downward)'!O52</f>
        <v>58</v>
      </c>
      <c r="K68" s="240">
        <f>'Ottawa PGS QA Data (downward)'!R52</f>
        <v>59</v>
      </c>
      <c r="L68" s="240">
        <f>'Ottawa PGS QA Data (downward)'!U52</f>
        <v>58</v>
      </c>
      <c r="M68" s="240">
        <f>'Ottawa PGS QA Data (downward)'!X52</f>
        <v>60</v>
      </c>
      <c r="N68" s="240">
        <f>'Ottawa PGS QA Data (downward)'!AA52</f>
        <v>61</v>
      </c>
      <c r="O68" s="240">
        <f>'Ottawa PGS QA Data (downward)'!AD52</f>
        <v>67</v>
      </c>
      <c r="P68" s="240">
        <f>'Ottawa PGS QA Data (downward)'!AG52</f>
        <v>67</v>
      </c>
      <c r="Q68" s="240">
        <f>'Ottawa PGS QA Data (downward)'!AJ52</f>
        <v>67</v>
      </c>
      <c r="R68" s="240">
        <f>'Ottawa PGS QA Data (downward)'!AM52</f>
        <v>63</v>
      </c>
      <c r="S68" s="240">
        <f>'Ottawa PGS QA Data (downward)'!AP52</f>
        <v>61</v>
      </c>
      <c r="T68" s="240">
        <f>'Ottawa PGS QA Data (downward)'!AS52</f>
        <v>62</v>
      </c>
      <c r="U68" s="240">
        <f>'Ottawa PGS QA Data (downward)'!AV52</f>
        <v>68</v>
      </c>
      <c r="V68" s="240">
        <f>'Ottawa PGS QA Data (downward)'!AY52</f>
        <v>74</v>
      </c>
      <c r="AC68" s="49"/>
      <c r="AD68" s="49"/>
      <c r="BE68" s="33"/>
      <c r="BF68" s="33"/>
      <c r="BG68" s="33"/>
      <c r="BH68" s="25"/>
      <c r="BI68" s="33"/>
      <c r="BJ68" s="33"/>
      <c r="BK68" s="33"/>
      <c r="BL68" s="33"/>
    </row>
    <row r="69" spans="1:64" ht="16" x14ac:dyDescent="0.2">
      <c r="A69" s="26">
        <v>43893</v>
      </c>
      <c r="B69" s="106">
        <v>43893</v>
      </c>
      <c r="C69" s="241">
        <v>0</v>
      </c>
      <c r="D69">
        <v>10</v>
      </c>
      <c r="E69">
        <v>0</v>
      </c>
      <c r="U69" s="33"/>
      <c r="V69" s="33"/>
      <c r="AC69" s="49"/>
      <c r="AD69" s="510" t="s">
        <v>112</v>
      </c>
      <c r="AE69" s="508" t="s">
        <v>103</v>
      </c>
      <c r="AF69" s="508"/>
      <c r="AG69" s="508"/>
      <c r="AH69" s="508" t="s">
        <v>106</v>
      </c>
      <c r="AI69" s="508"/>
      <c r="AJ69" s="508"/>
      <c r="AK69" s="508" t="s">
        <v>107</v>
      </c>
      <c r="AL69" s="508"/>
      <c r="AM69" s="508"/>
      <c r="AN69" s="508" t="s">
        <v>108</v>
      </c>
      <c r="AO69" s="508"/>
      <c r="AP69" s="508"/>
      <c r="BE69" s="33"/>
      <c r="BF69" s="33"/>
      <c r="BG69" s="33"/>
      <c r="BH69" s="25"/>
      <c r="BI69" s="33"/>
      <c r="BJ69" s="33"/>
      <c r="BK69" s="33"/>
      <c r="BL69" s="33"/>
    </row>
    <row r="70" spans="1:64" ht="16" x14ac:dyDescent="0.2">
      <c r="A70" s="26">
        <v>43894</v>
      </c>
      <c r="B70" s="106">
        <v>43894</v>
      </c>
      <c r="C70" s="241">
        <v>0</v>
      </c>
      <c r="D70">
        <v>11</v>
      </c>
      <c r="E70">
        <v>0</v>
      </c>
      <c r="U70" s="33"/>
      <c r="V70" s="33"/>
      <c r="AC70" s="49"/>
      <c r="AD70" s="510"/>
      <c r="AE70" s="237" t="s">
        <v>104</v>
      </c>
      <c r="AF70" s="237" t="s">
        <v>105</v>
      </c>
      <c r="AG70" s="237" t="s">
        <v>8</v>
      </c>
      <c r="AH70" s="237" t="s">
        <v>104</v>
      </c>
      <c r="AI70" s="237" t="s">
        <v>105</v>
      </c>
      <c r="AJ70" s="237" t="s">
        <v>8</v>
      </c>
      <c r="AK70" s="237" t="s">
        <v>104</v>
      </c>
      <c r="AL70" s="237" t="s">
        <v>105</v>
      </c>
      <c r="AM70" s="237" t="s">
        <v>8</v>
      </c>
      <c r="AN70" s="237" t="s">
        <v>104</v>
      </c>
      <c r="AO70" s="237" t="s">
        <v>105</v>
      </c>
      <c r="AP70" s="237" t="s">
        <v>8</v>
      </c>
      <c r="BE70" s="33"/>
      <c r="BF70" s="33"/>
      <c r="BG70" s="33"/>
      <c r="BH70" s="25"/>
      <c r="BI70" s="33"/>
      <c r="BJ70" s="33"/>
      <c r="BK70" s="33"/>
      <c r="BL70" s="33"/>
    </row>
    <row r="71" spans="1:64" ht="16" x14ac:dyDescent="0.2">
      <c r="A71" s="26">
        <v>43895</v>
      </c>
      <c r="B71" s="106">
        <v>43895</v>
      </c>
      <c r="C71" s="241">
        <v>0</v>
      </c>
      <c r="D71">
        <v>16</v>
      </c>
      <c r="E71">
        <v>0</v>
      </c>
      <c r="U71" s="33"/>
      <c r="V71" s="33"/>
      <c r="AC71" s="49"/>
      <c r="AD71" s="510"/>
      <c r="AE71" s="237">
        <v>0</v>
      </c>
      <c r="AF71" s="238" t="e">
        <f>CORREL($R$7:$R$20,H39:H52)</f>
        <v>#REF!</v>
      </c>
      <c r="AG71" s="238" t="e">
        <f>CORREL($R$21:$R$34,H39:H52)</f>
        <v>#REF!</v>
      </c>
      <c r="AH71" s="237">
        <v>0</v>
      </c>
      <c r="AI71" s="238" t="e">
        <f>CORREL($AK$7:$AK$20,H39:H52)</f>
        <v>#REF!</v>
      </c>
      <c r="AJ71" s="238" t="e">
        <f>CORREL($AK$21:$AK$34,H39:H52)</f>
        <v>#REF!</v>
      </c>
      <c r="AK71" s="237">
        <v>0</v>
      </c>
      <c r="AL71" s="238" t="e">
        <f>CORREL($BC$7:$BC$20,H39:H52)</f>
        <v>#REF!</v>
      </c>
      <c r="AM71" s="238" t="e">
        <f>CORREL($BC$21:$BC$34,H39:H52)</f>
        <v>#REF!</v>
      </c>
      <c r="AN71" s="237">
        <v>0</v>
      </c>
      <c r="AO71" s="238">
        <f>CORREL($BT$39:$BT$52,H39:H52)</f>
        <v>6.6914378723454238E-2</v>
      </c>
      <c r="AP71" s="238">
        <f>CORREL($AP$53:$AP$66,H39:H52)</f>
        <v>0.12841661742325539</v>
      </c>
      <c r="BE71" s="33"/>
      <c r="BF71" s="33"/>
      <c r="BG71" s="33"/>
      <c r="BH71" s="25"/>
      <c r="BI71" s="33"/>
      <c r="BJ71" s="33"/>
      <c r="BK71" s="33"/>
      <c r="BL71" s="33"/>
    </row>
    <row r="72" spans="1:64" ht="16" x14ac:dyDescent="0.2">
      <c r="A72" s="26">
        <v>43896</v>
      </c>
      <c r="B72" s="106">
        <v>43896</v>
      </c>
      <c r="C72" s="241">
        <v>0</v>
      </c>
      <c r="D72">
        <v>21</v>
      </c>
      <c r="E72">
        <v>0</v>
      </c>
      <c r="U72" s="33"/>
      <c r="V72" s="33"/>
      <c r="AC72" s="49"/>
      <c r="AD72" s="510"/>
      <c r="AE72" s="239">
        <v>-1</v>
      </c>
      <c r="AF72" s="238" t="e">
        <f>CORREL($R$7:$R$20,K39:K52)</f>
        <v>#REF!</v>
      </c>
      <c r="AG72" s="238" t="e">
        <f>CORREL($R$21:$R$34,K39:K52)</f>
        <v>#REF!</v>
      </c>
      <c r="AH72" s="239">
        <v>-1</v>
      </c>
      <c r="AI72" s="238" t="e">
        <f>CORREL($AK$7:$AK$20,K39:K52)</f>
        <v>#REF!</v>
      </c>
      <c r="AJ72" s="238" t="e">
        <f>CORREL($AK$21:$AK$34,K39:K52)</f>
        <v>#REF!</v>
      </c>
      <c r="AK72" s="239">
        <v>-1</v>
      </c>
      <c r="AL72" s="238" t="e">
        <f>CORREL($BC$7:$BC$20,K39:K52)</f>
        <v>#REF!</v>
      </c>
      <c r="AM72" s="238" t="e">
        <f>CORREL($BC$21:$BC$34,K39:K52)</f>
        <v>#REF!</v>
      </c>
      <c r="AN72" s="239">
        <v>-1</v>
      </c>
      <c r="AO72" s="238">
        <f>CORREL($BT$39:$BT$52,K39:K52)</f>
        <v>-6.0996110931793808E-2</v>
      </c>
      <c r="AP72" s="238">
        <f>CORREL($AP$53:$AP$66,K39:K52)</f>
        <v>-0.13867447129855881</v>
      </c>
      <c r="BE72" s="33"/>
      <c r="BF72" s="33"/>
      <c r="BG72" s="33"/>
      <c r="BH72" s="25"/>
      <c r="BI72" s="33"/>
      <c r="BJ72" s="33"/>
      <c r="BK72" s="33"/>
      <c r="BL72" s="33"/>
    </row>
    <row r="73" spans="1:64" ht="16" x14ac:dyDescent="0.2">
      <c r="A73" s="26">
        <v>43897</v>
      </c>
      <c r="B73" s="106">
        <v>43897</v>
      </c>
      <c r="C73" s="241">
        <v>0</v>
      </c>
      <c r="D73">
        <v>24</v>
      </c>
      <c r="E73">
        <v>0</v>
      </c>
      <c r="U73" s="33"/>
      <c r="V73" s="33"/>
      <c r="AC73" s="49"/>
      <c r="AD73" s="510"/>
      <c r="AE73" s="237">
        <v>-2</v>
      </c>
      <c r="AF73" s="238" t="e">
        <f>CORREL($R$7:$R$20,N39:N52)</f>
        <v>#REF!</v>
      </c>
      <c r="AG73" s="238" t="e">
        <f>CORREL($R$21:$R$34,N39:N52)</f>
        <v>#REF!</v>
      </c>
      <c r="AH73" s="237">
        <v>-2</v>
      </c>
      <c r="AI73" s="238" t="e">
        <f>CORREL($AK$7:$AK$20,N39:N52)</f>
        <v>#REF!</v>
      </c>
      <c r="AJ73" s="238" t="e">
        <f>CORREL($AK$21:$AK$34,N39:N52)</f>
        <v>#REF!</v>
      </c>
      <c r="AK73" s="237">
        <v>-2</v>
      </c>
      <c r="AL73" s="238" t="e">
        <f>CORREL($BC$7:$BC$20,N39:N52)</f>
        <v>#REF!</v>
      </c>
      <c r="AM73" s="238" t="e">
        <f>CORREL($BC$21:$BC$34,N39:N52)</f>
        <v>#REF!</v>
      </c>
      <c r="AN73" s="237">
        <v>-2</v>
      </c>
      <c r="AO73" s="238">
        <f>CORREL($BT$39:$BT$52,N39:N52)</f>
        <v>0.17135870470127931</v>
      </c>
      <c r="AP73" s="238">
        <f>CORREL($AP$53:$AP$66,N39:N52)</f>
        <v>-6.0609598217379837E-2</v>
      </c>
      <c r="BE73" s="33"/>
      <c r="BF73" s="33"/>
      <c r="BG73" s="33"/>
      <c r="BH73" s="25"/>
      <c r="BI73" s="33"/>
      <c r="BJ73" s="33"/>
      <c r="BK73" s="33"/>
      <c r="BL73" s="33"/>
    </row>
    <row r="74" spans="1:64" ht="16" x14ac:dyDescent="0.2">
      <c r="A74" s="26">
        <v>43898</v>
      </c>
      <c r="B74" s="106">
        <v>43898</v>
      </c>
      <c r="C74" s="241">
        <v>0</v>
      </c>
      <c r="D74">
        <v>32</v>
      </c>
      <c r="E74">
        <v>0</v>
      </c>
      <c r="U74" s="33"/>
      <c r="V74" s="33"/>
      <c r="AC74" s="49"/>
      <c r="AD74" s="510"/>
      <c r="AE74" s="237">
        <v>-3</v>
      </c>
      <c r="AF74" s="238" t="e">
        <f>CORREL($R$7:$R$20,Q39:Q52)</f>
        <v>#REF!</v>
      </c>
      <c r="AG74" s="238" t="e">
        <f>CORREL($R$21:$R$34,Q39:Q52)</f>
        <v>#REF!</v>
      </c>
      <c r="AH74" s="237">
        <v>-3</v>
      </c>
      <c r="AI74" s="238" t="e">
        <f>CORREL($AK$7:$AK$20,Q39:Q52)</f>
        <v>#REF!</v>
      </c>
      <c r="AJ74" s="238" t="e">
        <f>CORREL($AK$21:$AK$34,Q39:Q52)</f>
        <v>#REF!</v>
      </c>
      <c r="AK74" s="237">
        <v>-3</v>
      </c>
      <c r="AL74" s="238" t="e">
        <f>CORREL($BC$7:$BC$20,Q39:Q52)</f>
        <v>#REF!</v>
      </c>
      <c r="AM74" s="238" t="e">
        <f>CORREL($BC$21:$BC$34,Q39:Q52)</f>
        <v>#REF!</v>
      </c>
      <c r="AN74" s="237">
        <v>-3</v>
      </c>
      <c r="AO74" s="238">
        <f>CORREL($BT$39:$BT$52,Q39:Q52)</f>
        <v>-4.6147998106222603E-2</v>
      </c>
      <c r="AP74" s="238">
        <f>CORREL($AP$53:$AP$66,Q39:Q52)</f>
        <v>0.18313039918393759</v>
      </c>
      <c r="BE74" s="33"/>
      <c r="BF74" s="33"/>
      <c r="BG74" s="33"/>
      <c r="BH74" s="25"/>
      <c r="BI74" s="33"/>
      <c r="BJ74" s="33"/>
      <c r="BK74" s="33"/>
      <c r="BL74" s="33"/>
    </row>
    <row r="75" spans="1:64" ht="16" x14ac:dyDescent="0.2">
      <c r="A75" s="26">
        <v>43899</v>
      </c>
      <c r="B75" s="106">
        <v>43899</v>
      </c>
      <c r="C75" s="241">
        <v>0</v>
      </c>
      <c r="D75">
        <v>40</v>
      </c>
      <c r="E75">
        <v>0</v>
      </c>
      <c r="U75" s="33"/>
      <c r="V75" s="33"/>
      <c r="AC75" s="49"/>
      <c r="AD75" s="510"/>
      <c r="AE75" s="237">
        <v>-4</v>
      </c>
      <c r="AF75" s="238" t="e">
        <f>CORREL($R$7:$R$20,T39:T52)</f>
        <v>#REF!</v>
      </c>
      <c r="AG75" s="238" t="e">
        <f>CORREL($R$21:$R$34,T39:T52)</f>
        <v>#REF!</v>
      </c>
      <c r="AH75" s="237">
        <v>-4</v>
      </c>
      <c r="AI75" s="238" t="e">
        <f>CORREL($AK$7:$AK$20,T39:T52)</f>
        <v>#REF!</v>
      </c>
      <c r="AJ75" s="238" t="e">
        <f>CORREL($AK$21:$AK$34,T39:T52)</f>
        <v>#REF!</v>
      </c>
      <c r="AK75" s="237">
        <v>-4</v>
      </c>
      <c r="AL75" s="238" t="e">
        <f>CORREL($BC$7:$BC$20,T39:T52)</f>
        <v>#REF!</v>
      </c>
      <c r="AM75" s="238" t="e">
        <f>CORREL($BC$21:$BC$34,T39:T52)</f>
        <v>#REF!</v>
      </c>
      <c r="AN75" s="237">
        <v>-4</v>
      </c>
      <c r="AO75" s="238">
        <f>CORREL($BT$39:$BT$52,T39:T52)</f>
        <v>-6.6333152564836642E-2</v>
      </c>
      <c r="AP75" s="238">
        <f>CORREL($AP$53:$AP$66,T39:T52)</f>
        <v>0.10989808830256771</v>
      </c>
      <c r="BE75" s="33"/>
      <c r="BF75" s="33"/>
      <c r="BG75" s="33"/>
      <c r="BH75" s="25"/>
      <c r="BI75" s="33"/>
      <c r="BJ75" s="33"/>
      <c r="BK75" s="33"/>
      <c r="BL75" s="33"/>
    </row>
    <row r="76" spans="1:64" ht="16" x14ac:dyDescent="0.2">
      <c r="A76" s="26">
        <v>43900</v>
      </c>
      <c r="B76" s="106">
        <v>43900</v>
      </c>
      <c r="C76" s="241">
        <v>0</v>
      </c>
      <c r="D76">
        <v>47</v>
      </c>
      <c r="E76">
        <v>0</v>
      </c>
      <c r="U76" s="33"/>
      <c r="V76" s="33"/>
      <c r="AC76" s="49"/>
      <c r="AD76" s="510"/>
      <c r="AE76" s="237">
        <v>-5</v>
      </c>
      <c r="AF76" s="238" t="e">
        <f>CORREL($R$7:$R$20,W39:W52)</f>
        <v>#REF!</v>
      </c>
      <c r="AG76" s="238" t="e">
        <f>CORREL($R$21:$R$34,W39:W52)</f>
        <v>#REF!</v>
      </c>
      <c r="AH76" s="237">
        <v>-5</v>
      </c>
      <c r="AI76" s="238" t="e">
        <f>CORREL($AK$7:$AK$20,W39:W52)</f>
        <v>#REF!</v>
      </c>
      <c r="AJ76" s="238" t="e">
        <f>CORREL($AK$21:$AK$34,W39:W52)</f>
        <v>#REF!</v>
      </c>
      <c r="AK76" s="237">
        <v>-5</v>
      </c>
      <c r="AL76" s="238" t="e">
        <f>CORREL($BC$7:$BC$20,W39:W52)</f>
        <v>#REF!</v>
      </c>
      <c r="AM76" s="238" t="e">
        <f>CORREL($BC$21:$BC$34,W39:W52)</f>
        <v>#REF!</v>
      </c>
      <c r="AN76" s="237">
        <v>-5</v>
      </c>
      <c r="AO76" s="238">
        <f>CORREL($BT$39:$BT$52,W39:W52)</f>
        <v>0.37456261033174532</v>
      </c>
      <c r="AP76" s="238">
        <f>CORREL($AP$53:$AP$66,W39:W52)</f>
        <v>-0.1043113156550743</v>
      </c>
      <c r="BE76" s="33"/>
      <c r="BF76" s="33"/>
      <c r="BG76" s="33"/>
      <c r="BH76" s="25"/>
      <c r="BI76" s="33"/>
      <c r="BJ76" s="33"/>
      <c r="BK76" s="33"/>
      <c r="BL76" s="33"/>
    </row>
    <row r="77" spans="1:64" ht="16" x14ac:dyDescent="0.2">
      <c r="A77" s="26">
        <v>43901</v>
      </c>
      <c r="B77" s="106">
        <v>43901</v>
      </c>
      <c r="C77" s="241">
        <v>2</v>
      </c>
      <c r="D77">
        <v>56</v>
      </c>
      <c r="E77">
        <v>4.2553191489361701</v>
      </c>
      <c r="U77" s="33"/>
      <c r="V77" s="33"/>
      <c r="AC77" s="49"/>
      <c r="AD77" s="510"/>
      <c r="AE77" s="237">
        <v>-6</v>
      </c>
      <c r="AF77" s="238" t="e">
        <f>CORREL($R$7:$R$20,Z39:Z52)</f>
        <v>#REF!</v>
      </c>
      <c r="AG77" s="238" t="e">
        <f>CORREL($R$21:$R$34,Z39:Z52)</f>
        <v>#REF!</v>
      </c>
      <c r="AH77" s="237">
        <v>-6</v>
      </c>
      <c r="AI77" s="238" t="e">
        <f>CORREL($AK$7:$AK$20,Z39:Z52)</f>
        <v>#REF!</v>
      </c>
      <c r="AJ77" s="238" t="e">
        <f>CORREL($AK$21:$AK$34,Z39:Z52)</f>
        <v>#REF!</v>
      </c>
      <c r="AK77" s="237">
        <v>-6</v>
      </c>
      <c r="AL77" s="238" t="e">
        <f>CORREL($BC$7:$BC$20,Z39:Z52)</f>
        <v>#REF!</v>
      </c>
      <c r="AM77" s="238" t="e">
        <f>CORREL($BC$21:$BC$34,Z39:Z52)</f>
        <v>#REF!</v>
      </c>
      <c r="AN77" s="237">
        <v>-6</v>
      </c>
      <c r="AO77" s="238">
        <f>CORREL($BT$39:$BT$52,Z39:Z52)</f>
        <v>0.32091513232664848</v>
      </c>
      <c r="AP77" s="238">
        <f>CORREL($AP$53:$AP$66,Z39:Z52)</f>
        <v>5.2526784825829217E-2</v>
      </c>
      <c r="BE77" s="33"/>
      <c r="BF77" s="33"/>
      <c r="BG77" s="33"/>
      <c r="BH77" s="25"/>
      <c r="BI77" s="33"/>
      <c r="BJ77" s="33"/>
      <c r="BK77" s="33"/>
      <c r="BL77" s="33"/>
    </row>
    <row r="78" spans="1:64" ht="16" x14ac:dyDescent="0.2">
      <c r="A78" s="26">
        <v>43902</v>
      </c>
      <c r="B78" s="106">
        <v>43902</v>
      </c>
      <c r="C78" s="241">
        <v>1</v>
      </c>
      <c r="D78">
        <v>70</v>
      </c>
      <c r="E78">
        <v>1.7241379310344827</v>
      </c>
      <c r="U78" s="33"/>
      <c r="V78" s="33"/>
      <c r="AC78" s="49"/>
      <c r="AD78" s="510"/>
      <c r="AE78" s="237">
        <v>-7</v>
      </c>
      <c r="AF78" s="238" t="e">
        <f>CORREL($R$7:$R$20,AC39:AC52)</f>
        <v>#REF!</v>
      </c>
      <c r="AG78" s="238" t="e">
        <f>CORREL($R$21:$R$34,AC39:AC52)</f>
        <v>#REF!</v>
      </c>
      <c r="AH78" s="237">
        <v>-7</v>
      </c>
      <c r="AI78" s="238" t="e">
        <f>CORREL($AK$7:$AK$20,AC39:AC52)</f>
        <v>#REF!</v>
      </c>
      <c r="AJ78" s="238" t="e">
        <f>CORREL($AK$21:$AK$34,AC39:AC52)</f>
        <v>#REF!</v>
      </c>
      <c r="AK78" s="237">
        <v>-7</v>
      </c>
      <c r="AL78" s="238" t="e">
        <f>CORREL($BC$7:$BC$20,AC39:AC52)</f>
        <v>#REF!</v>
      </c>
      <c r="AM78" s="238" t="e">
        <f>CORREL($BC$21:$BC$34,AC39:AC52)</f>
        <v>#REF!</v>
      </c>
      <c r="AN78" s="237">
        <v>-7</v>
      </c>
      <c r="AO78" s="238">
        <f>CORREL($BT$39:$BT$52,AC39:AC52)</f>
        <v>-0.23646514973428889</v>
      </c>
      <c r="AP78" s="238">
        <f>CORREL($AP$53:$AP$66,AC39:AC52)</f>
        <v>1.7220069189346158E-2</v>
      </c>
      <c r="BE78" s="33"/>
      <c r="BF78" s="33"/>
      <c r="BG78" s="33"/>
      <c r="BH78" s="25"/>
      <c r="BI78" s="33"/>
      <c r="BJ78" s="33"/>
      <c r="BK78" s="33"/>
      <c r="BL78" s="33"/>
    </row>
    <row r="79" spans="1:64" ht="16" x14ac:dyDescent="0.2">
      <c r="A79" s="26">
        <v>43903</v>
      </c>
      <c r="B79" s="106">
        <v>43903</v>
      </c>
      <c r="C79" s="241">
        <v>4</v>
      </c>
      <c r="D79">
        <v>92</v>
      </c>
      <c r="E79">
        <v>4.5454545454545459</v>
      </c>
      <c r="U79" s="33"/>
      <c r="V79" s="33"/>
      <c r="AC79" s="49"/>
      <c r="AD79" s="510"/>
      <c r="AE79" s="237">
        <v>-8</v>
      </c>
      <c r="AF79" s="238" t="e">
        <f>CORREL($R$7:$R$20,AF39:AF52)</f>
        <v>#REF!</v>
      </c>
      <c r="AG79" s="238" t="e">
        <f>CORREL($R$21:$R$34,AF39:AF52)</f>
        <v>#REF!</v>
      </c>
      <c r="AH79" s="237">
        <v>-8</v>
      </c>
      <c r="AI79" s="238" t="e">
        <f>CORREL($AK$7:$AK$20,AF39:AF52)</f>
        <v>#REF!</v>
      </c>
      <c r="AJ79" s="238" t="e">
        <f>CORREL($AK$21:$AK$34,AF39:AF52)</f>
        <v>#REF!</v>
      </c>
      <c r="AK79" s="237">
        <v>-8</v>
      </c>
      <c r="AL79" s="238" t="e">
        <f>CORREL($BC$7:$BC$20,AF39:AF52)</f>
        <v>#REF!</v>
      </c>
      <c r="AM79" s="238" t="e">
        <f>CORREL($BC$21:$BC$34,AF39:AF52)</f>
        <v>#REF!</v>
      </c>
      <c r="AN79" s="237">
        <v>-8</v>
      </c>
      <c r="AO79" s="238">
        <f>CORREL($BT$39:$BT$52,AF39:AF52)</f>
        <v>0.25762506626079484</v>
      </c>
      <c r="AP79" s="238">
        <f>CORREL($AP$53:$AP$66,AF39:AF52)</f>
        <v>6.1907477412036754E-2</v>
      </c>
      <c r="BE79" s="33"/>
      <c r="BF79" s="33"/>
      <c r="BG79" s="33"/>
      <c r="BH79" s="25"/>
      <c r="BI79" s="33"/>
      <c r="BJ79" s="33"/>
      <c r="BK79" s="33"/>
      <c r="BL79" s="33"/>
    </row>
    <row r="80" spans="1:64" ht="16" x14ac:dyDescent="0.2">
      <c r="A80" s="26">
        <v>43904</v>
      </c>
      <c r="B80" s="106">
        <v>43904</v>
      </c>
      <c r="C80" s="241">
        <v>3</v>
      </c>
      <c r="D80">
        <v>110</v>
      </c>
      <c r="E80">
        <v>1.8404907975460123</v>
      </c>
      <c r="U80" s="33"/>
      <c r="V80" s="33"/>
      <c r="AC80" s="49"/>
      <c r="AD80" s="510"/>
      <c r="AE80" s="237">
        <v>-9</v>
      </c>
      <c r="AF80" s="238" t="e">
        <f>CORREL($R$7:$R$20,AI39:AI52)</f>
        <v>#REF!</v>
      </c>
      <c r="AG80" s="238" t="e">
        <f>CORREL($R$21:$R$34,AI39:AI52)</f>
        <v>#REF!</v>
      </c>
      <c r="AH80" s="237">
        <v>-9</v>
      </c>
      <c r="AI80" s="238" t="e">
        <f>CORREL($AK$7:$AK$20,AI39:AI52)</f>
        <v>#REF!</v>
      </c>
      <c r="AJ80" s="238" t="e">
        <f>CORREL($AK$21:$AK$34,AI39:AI52)</f>
        <v>#REF!</v>
      </c>
      <c r="AK80" s="237">
        <v>-9</v>
      </c>
      <c r="AL80" s="238" t="e">
        <f>CORREL($BC$7:$BC$20,AI39:AI52)</f>
        <v>#REF!</v>
      </c>
      <c r="AM80" s="238" t="e">
        <f>CORREL($BC$21:$BC$34,AI39:AI52)</f>
        <v>#REF!</v>
      </c>
      <c r="AN80" s="237">
        <v>-9</v>
      </c>
      <c r="AO80" s="238">
        <f>CORREL($BT$39:$BT$52,AI39:AI52)</f>
        <v>9.8886033748915927E-2</v>
      </c>
      <c r="AP80" s="238">
        <f>CORREL($AP$53:$AP$66,AI39:AI52)</f>
        <v>0.27304688761450546</v>
      </c>
      <c r="BE80" s="33"/>
      <c r="BF80" s="33"/>
      <c r="BG80" s="33"/>
      <c r="BH80" s="25"/>
      <c r="BI80" s="33"/>
      <c r="BJ80" s="33"/>
      <c r="BK80" s="33"/>
      <c r="BL80" s="33"/>
    </row>
    <row r="81" spans="1:64" ht="16" x14ac:dyDescent="0.2">
      <c r="A81" s="26">
        <v>43905</v>
      </c>
      <c r="B81" s="106">
        <v>43905</v>
      </c>
      <c r="C81" s="241">
        <v>2</v>
      </c>
      <c r="D81">
        <v>135</v>
      </c>
      <c r="E81">
        <v>1.6</v>
      </c>
      <c r="U81" s="33"/>
      <c r="V81" s="33"/>
      <c r="AC81" s="49"/>
      <c r="AD81" s="510"/>
      <c r="AE81" s="237">
        <v>-10</v>
      </c>
      <c r="AF81" s="238" t="e">
        <f>CORREL($R$7:$R$20,AL39:AL52)</f>
        <v>#REF!</v>
      </c>
      <c r="AG81" s="238" t="e">
        <f>CORREL($R$21:$R$34,AL39:AL52)</f>
        <v>#REF!</v>
      </c>
      <c r="AH81" s="237">
        <v>-10</v>
      </c>
      <c r="AI81" s="238" t="e">
        <f>CORREL($AK$7:$AK$20,AL39:AL52)</f>
        <v>#REF!</v>
      </c>
      <c r="AJ81" s="238" t="e">
        <f>CORREL($AK$21:$AK$34,AL39:AL52)</f>
        <v>#REF!</v>
      </c>
      <c r="AK81" s="237">
        <v>-10</v>
      </c>
      <c r="AL81" s="238" t="e">
        <f>CORREL($BC$7:$BC$20,AL39:AL52)</f>
        <v>#REF!</v>
      </c>
      <c r="AM81" s="238" t="e">
        <f>CORREL($BC$21:$BC$34,AL39:AL52)</f>
        <v>#REF!</v>
      </c>
      <c r="AN81" s="237">
        <v>-10</v>
      </c>
      <c r="AO81" s="238">
        <f>CORREL($BT$39:$BT$52,AL39:AL52)</f>
        <v>9.8784721009016595E-3</v>
      </c>
      <c r="AP81" s="238">
        <f>CORREL($AP$53:$AP$66,AL39:AL52)</f>
        <v>1.0262645949146845E-4</v>
      </c>
      <c r="BE81" s="33"/>
      <c r="BF81" s="33"/>
      <c r="BG81" s="33"/>
      <c r="BH81" s="25" t="e">
        <f>(#REF!+#REF!+#REF!+#REF!+#REF!+#REF!+#REF!)/(#REF!+#REF!+#REF!+#REF!+#REF!+#REF!+#REF!)*100</f>
        <v>#REF!</v>
      </c>
      <c r="BI81" s="33"/>
      <c r="BJ81" s="33"/>
      <c r="BK81" s="33"/>
      <c r="BL81" s="33"/>
    </row>
    <row r="82" spans="1:64" ht="16" x14ac:dyDescent="0.2">
      <c r="A82" s="26">
        <v>43906</v>
      </c>
      <c r="B82" s="106">
        <v>43906</v>
      </c>
      <c r="C82" s="241">
        <v>1</v>
      </c>
      <c r="D82">
        <v>147</v>
      </c>
      <c r="E82">
        <v>1.1494252873563218</v>
      </c>
      <c r="U82" s="33"/>
      <c r="V82" s="33"/>
      <c r="AC82" s="49"/>
      <c r="AD82" s="510"/>
      <c r="AE82" s="237">
        <v>-11</v>
      </c>
      <c r="AF82" s="238" t="e">
        <f>CORREL($R$7:$R$20,AO39:AO52)</f>
        <v>#REF!</v>
      </c>
      <c r="AG82" s="238" t="e">
        <f>CORREL($R$21:$R$34,AO39:AO52)</f>
        <v>#REF!</v>
      </c>
      <c r="AH82" s="237">
        <v>-11</v>
      </c>
      <c r="AI82" s="238" t="e">
        <f>CORREL($AK$7:$AK$20,AO39:AO52)</f>
        <v>#REF!</v>
      </c>
      <c r="AJ82" s="238" t="e">
        <f>CORREL($AK$21:$AK$34,AO39:AO52)</f>
        <v>#REF!</v>
      </c>
      <c r="AK82" s="237">
        <v>-11</v>
      </c>
      <c r="AL82" s="238" t="e">
        <f>CORREL($BC$7:$BC$20,AO39:AO52)</f>
        <v>#REF!</v>
      </c>
      <c r="AM82" s="238" t="e">
        <f>CORREL($BC$21:$BC$34,AO39:AO52)</f>
        <v>#REF!</v>
      </c>
      <c r="AN82" s="237">
        <v>-11</v>
      </c>
      <c r="AO82" s="238">
        <f>CORREL($BT$39:$BT$52,AO39:AO52)</f>
        <v>9.5097212569499961E-2</v>
      </c>
      <c r="AP82" s="238">
        <f>CORREL($AP$53:$AP$66,AO39:AO52)</f>
        <v>9.3419006125658413E-2</v>
      </c>
      <c r="BE82" s="33"/>
      <c r="BF82" s="33"/>
      <c r="BG82" s="33"/>
      <c r="BH82" s="25" t="e">
        <f>(#REF!+#REF!+#REF!+#REF!+#REF!+#REF!+#REF!)/(#REF!+#REF!+#REF!+#REF!+#REF!+#REF!+#REF!)*100</f>
        <v>#REF!</v>
      </c>
      <c r="BI82" s="33"/>
      <c r="BJ82" s="33"/>
      <c r="BK82" s="33"/>
      <c r="BL82" s="33"/>
    </row>
    <row r="83" spans="1:64" ht="16" x14ac:dyDescent="0.2">
      <c r="A83" s="26">
        <v>43907</v>
      </c>
      <c r="B83" s="106">
        <v>43907</v>
      </c>
      <c r="C83" s="241">
        <v>1</v>
      </c>
      <c r="D83">
        <v>169</v>
      </c>
      <c r="E83">
        <v>0.66666666666666674</v>
      </c>
      <c r="U83" s="33"/>
      <c r="V83" s="33"/>
      <c r="AC83" s="49"/>
      <c r="AD83" s="510"/>
      <c r="AE83" s="237">
        <v>-12</v>
      </c>
      <c r="AF83" s="238" t="e">
        <f>CORREL($R$7:$R$20,AR39:AR52)</f>
        <v>#REF!</v>
      </c>
      <c r="AG83" s="238" t="e">
        <f>CORREL($R$21:$R$34,AR39:AR52)</f>
        <v>#REF!</v>
      </c>
      <c r="AH83" s="237">
        <v>-12</v>
      </c>
      <c r="AI83" s="238" t="e">
        <f>CORREL($AK$7:$AK$20,AR39:AR52)</f>
        <v>#REF!</v>
      </c>
      <c r="AJ83" s="238" t="e">
        <f>CORREL($AK$21:$AK$34,AR39:AR52)</f>
        <v>#REF!</v>
      </c>
      <c r="AK83" s="237">
        <v>-12</v>
      </c>
      <c r="AL83" s="238" t="e">
        <f>CORREL($BC$7:$BC$20,AR39:AR52)</f>
        <v>#REF!</v>
      </c>
      <c r="AM83" s="238" t="e">
        <f>CORREL($BC$21:$BC$34,AR39:AR52)</f>
        <v>#REF!</v>
      </c>
      <c r="AN83" s="237">
        <v>-12</v>
      </c>
      <c r="AO83" s="238">
        <f>CORREL($BT$39:$BT$52,AR39:AR52)</f>
        <v>0.18808871889505158</v>
      </c>
      <c r="AP83" s="238">
        <f>CORREL($AP$53:$AP$66,AR39:AR52)</f>
        <v>-2.8237578112292206E-2</v>
      </c>
      <c r="BE83" s="33"/>
      <c r="BF83" s="33"/>
      <c r="BG83" s="33"/>
      <c r="BH83" s="25" t="e">
        <f>(#REF!+#REF!+#REF!+#REF!+#REF!+#REF!+#REF!)/(#REF!+#REF!+#REF!+#REF!+#REF!+#REF!+#REF!)*100</f>
        <v>#REF!</v>
      </c>
      <c r="BI83" s="33"/>
      <c r="BJ83" s="33"/>
      <c r="BK83" s="33"/>
      <c r="BL83" s="33"/>
    </row>
    <row r="84" spans="1:64" ht="16" x14ac:dyDescent="0.2">
      <c r="A84" s="26">
        <v>43908</v>
      </c>
      <c r="B84" s="106">
        <v>43908</v>
      </c>
      <c r="C84" s="241">
        <v>6</v>
      </c>
      <c r="D84">
        <v>184</v>
      </c>
      <c r="E84">
        <v>2.1052631578947367</v>
      </c>
      <c r="U84" s="33"/>
      <c r="V84" s="33"/>
      <c r="AC84" s="49"/>
      <c r="AD84" s="510"/>
      <c r="AE84" s="237">
        <v>-13</v>
      </c>
      <c r="AF84" s="238" t="e">
        <f>CORREL($R$7:$R$20,AU39:AU52)</f>
        <v>#REF!</v>
      </c>
      <c r="AG84" s="238" t="e">
        <f>CORREL($R$21:$R$34,AU39:AU52)</f>
        <v>#REF!</v>
      </c>
      <c r="AH84" s="237">
        <v>-13</v>
      </c>
      <c r="AI84" s="238" t="e">
        <f>CORREL($AK$7:$AK$20,AU39:AU52)</f>
        <v>#REF!</v>
      </c>
      <c r="AJ84" s="238" t="e">
        <f>CORREL($AK$21:$AK$34,AU39:AU52)</f>
        <v>#REF!</v>
      </c>
      <c r="AK84" s="237">
        <v>-13</v>
      </c>
      <c r="AL84" s="238" t="e">
        <f>CORREL($BC$7:$BC$20,AU39:AU52)</f>
        <v>#REF!</v>
      </c>
      <c r="AM84" s="238" t="e">
        <f>CORREL($BC$21:$BC$34,AU39:AU52)</f>
        <v>#REF!</v>
      </c>
      <c r="AN84" s="237">
        <v>-13</v>
      </c>
      <c r="AO84" s="238">
        <f>CORREL($BT$39:$BT$52,AU39:AU52)</f>
        <v>0.23917051460913949</v>
      </c>
      <c r="AP84" s="238">
        <f>CORREL($AP$53:$AP$66,AU39:AU52)</f>
        <v>0.29884936355144703</v>
      </c>
      <c r="BE84" s="33"/>
      <c r="BF84" s="33"/>
      <c r="BG84" s="33"/>
      <c r="BH84" s="25" t="e">
        <f>(#REF!+#REF!+#REF!+#REF!+#REF!+#REF!+#REF!)/(#REF!+#REF!+#REF!+#REF!+#REF!+#REF!+#REF!)*100</f>
        <v>#REF!</v>
      </c>
      <c r="BI84" s="33"/>
      <c r="BJ84" s="33"/>
      <c r="BK84" s="33"/>
      <c r="BL84" s="33"/>
    </row>
    <row r="85" spans="1:64" ht="16" x14ac:dyDescent="0.2">
      <c r="A85" s="26">
        <v>43909</v>
      </c>
      <c r="B85" s="106">
        <v>43909</v>
      </c>
      <c r="C85" s="241">
        <v>4</v>
      </c>
      <c r="D85">
        <v>203</v>
      </c>
      <c r="E85">
        <v>1.9230769230769231</v>
      </c>
      <c r="U85" s="33"/>
      <c r="V85" s="33"/>
      <c r="AC85" s="49"/>
      <c r="AD85" s="510"/>
      <c r="AE85" s="237">
        <v>-14</v>
      </c>
      <c r="AF85" s="238" t="e">
        <f>CORREL($R$7:$R$20,AX39:AX52)</f>
        <v>#REF!</v>
      </c>
      <c r="AG85" s="238" t="e">
        <f>CORREL($R$21:$R$34,AX39:AX52)</f>
        <v>#REF!</v>
      </c>
      <c r="AH85" s="237">
        <v>-14</v>
      </c>
      <c r="AI85" s="238" t="e">
        <f>CORREL($AK$7:$AK$20,AX39:AX52)</f>
        <v>#REF!</v>
      </c>
      <c r="AJ85" s="238" t="e">
        <f>CORREL($AK$21:$AK$34,AX39:AX52)</f>
        <v>#REF!</v>
      </c>
      <c r="AK85" s="237">
        <v>-14</v>
      </c>
      <c r="AL85" s="238" t="e">
        <f>CORREL($BC$7:$BC$20,AX39:AX52)</f>
        <v>#REF!</v>
      </c>
      <c r="AM85" s="238" t="e">
        <f>CORREL($BC$21:$BC$34,AX39:AX52)</f>
        <v>#REF!</v>
      </c>
      <c r="AN85" s="237">
        <v>-14</v>
      </c>
      <c r="AO85" s="238">
        <f>CORREL($BT$39:$BT$52,AX39:AX52)</f>
        <v>-0.16750166242500414</v>
      </c>
      <c r="AP85" s="238">
        <f>CORREL($AP$53:$AP$66,AX39:AX52)</f>
        <v>3.5485185092462998E-2</v>
      </c>
      <c r="BE85" s="33"/>
      <c r="BF85" s="33"/>
      <c r="BG85" s="33"/>
      <c r="BH85" s="25" t="e">
        <f>(#REF!+#REF!+#REF!+#REF!+#REF!+#REF!+#REF!)/(#REF!+#REF!+#REF!+#REF!+#REF!+#REF!+#REF!)*100</f>
        <v>#REF!</v>
      </c>
      <c r="BI85" s="33"/>
      <c r="BJ85" s="33"/>
      <c r="BK85" s="33"/>
      <c r="BL85" s="33"/>
    </row>
    <row r="86" spans="1:64" x14ac:dyDescent="0.2">
      <c r="A86" s="26">
        <v>43910</v>
      </c>
      <c r="B86" s="106">
        <v>43910</v>
      </c>
      <c r="C86" s="241">
        <v>3</v>
      </c>
      <c r="D86">
        <v>220</v>
      </c>
      <c r="E86">
        <v>1.1627906976744187</v>
      </c>
      <c r="U86" s="33"/>
      <c r="V86" s="33"/>
      <c r="AC86" s="49"/>
      <c r="AD86" s="49"/>
      <c r="BE86" s="33"/>
      <c r="BF86" s="33"/>
      <c r="BG86" s="33"/>
      <c r="BH86" s="25" t="e">
        <f>(#REF!+#REF!+#REF!+#REF!+#REF!+#REF!+#REF!)/(#REF!+#REF!+#REF!+#REF!+#REF!+#REF!+#REF!)*100</f>
        <v>#REF!</v>
      </c>
      <c r="BI86" s="33"/>
      <c r="BJ86" s="33"/>
      <c r="BK86" s="33"/>
      <c r="BL86" s="33"/>
    </row>
    <row r="87" spans="1:64" ht="16" x14ac:dyDescent="0.2">
      <c r="A87" s="26">
        <v>43911</v>
      </c>
      <c r="B87" s="106">
        <v>43911</v>
      </c>
      <c r="C87" s="241">
        <v>7</v>
      </c>
      <c r="D87">
        <v>237</v>
      </c>
      <c r="E87">
        <v>1.837270341207349</v>
      </c>
      <c r="U87" s="33"/>
      <c r="V87" s="33"/>
      <c r="AC87" s="49"/>
      <c r="AD87" s="510" t="s">
        <v>94</v>
      </c>
      <c r="AE87" s="508" t="s">
        <v>103</v>
      </c>
      <c r="AF87" s="508"/>
      <c r="AG87" s="508"/>
      <c r="AH87" s="508" t="s">
        <v>106</v>
      </c>
      <c r="AI87" s="508"/>
      <c r="AJ87" s="508"/>
      <c r="AK87" s="508" t="s">
        <v>107</v>
      </c>
      <c r="AL87" s="508"/>
      <c r="AM87" s="508"/>
      <c r="AN87" s="508" t="s">
        <v>108</v>
      </c>
      <c r="AO87" s="508"/>
      <c r="AP87" s="508"/>
      <c r="BE87" s="33"/>
      <c r="BF87" s="33"/>
      <c r="BG87" s="33"/>
      <c r="BH87" s="25" t="e">
        <f>(#REF!+#REF!+#REF!+#REF!+#REF!+#REF!+#REF!)/(#REF!+#REF!+#REF!+#REF!+#REF!+#REF!+#REF!)*100</f>
        <v>#REF!</v>
      </c>
      <c r="BI87" s="33"/>
      <c r="BJ87" s="33"/>
      <c r="BK87" s="33"/>
      <c r="BL87" s="33"/>
    </row>
    <row r="88" spans="1:64" ht="16" x14ac:dyDescent="0.2">
      <c r="A88" s="26">
        <v>43912</v>
      </c>
      <c r="B88" s="106">
        <v>43912</v>
      </c>
      <c r="C88" s="241">
        <v>4</v>
      </c>
      <c r="D88">
        <v>254</v>
      </c>
      <c r="E88">
        <v>1.4285714285714286</v>
      </c>
      <c r="U88" s="33"/>
      <c r="V88" s="33"/>
      <c r="AC88" s="49"/>
      <c r="AD88" s="510"/>
      <c r="AE88" s="237" t="s">
        <v>104</v>
      </c>
      <c r="AF88" s="237" t="s">
        <v>105</v>
      </c>
      <c r="AG88" s="237" t="s">
        <v>8</v>
      </c>
      <c r="AH88" s="237" t="s">
        <v>104</v>
      </c>
      <c r="AI88" s="237" t="s">
        <v>105</v>
      </c>
      <c r="AJ88" s="237" t="s">
        <v>8</v>
      </c>
      <c r="AK88" s="237" t="s">
        <v>104</v>
      </c>
      <c r="AL88" s="237" t="s">
        <v>105</v>
      </c>
      <c r="AM88" s="237" t="s">
        <v>8</v>
      </c>
      <c r="AN88" s="237" t="s">
        <v>104</v>
      </c>
      <c r="AO88" s="237" t="s">
        <v>105</v>
      </c>
      <c r="AP88" s="237" t="s">
        <v>8</v>
      </c>
      <c r="BE88" s="33"/>
      <c r="BF88" s="33"/>
      <c r="BG88" s="33"/>
      <c r="BH88" s="25" t="e">
        <f>(#REF!+#REF!+#REF!+#REF!+#REF!+#REF!+#REF!)/(#REF!+#REF!+#REF!+#REF!+#REF!+#REF!+#REF!)*100</f>
        <v>#REF!</v>
      </c>
      <c r="BI88" s="33"/>
      <c r="BJ88" s="33"/>
      <c r="BK88" s="33"/>
      <c r="BL88" s="33"/>
    </row>
    <row r="89" spans="1:64" ht="16" x14ac:dyDescent="0.2">
      <c r="A89" s="26">
        <v>43913</v>
      </c>
      <c r="B89" s="106">
        <v>43913</v>
      </c>
      <c r="C89" s="241">
        <v>10</v>
      </c>
      <c r="D89">
        <v>266</v>
      </c>
      <c r="E89">
        <v>4.5662100456620998</v>
      </c>
      <c r="U89" s="33"/>
      <c r="V89" s="33"/>
      <c r="AC89" s="49"/>
      <c r="AD89" s="510"/>
      <c r="AE89" s="237">
        <v>0</v>
      </c>
      <c r="AF89" s="238" t="e">
        <f>CORREL($R$7:$R$20,H55:H68)</f>
        <v>#REF!</v>
      </c>
      <c r="AG89" s="238" t="e">
        <f>CORREL($R$21:$R$34,H55:H68)</f>
        <v>#REF!</v>
      </c>
      <c r="AH89" s="237">
        <v>0</v>
      </c>
      <c r="AI89" s="238" t="e">
        <f>CORREL($AK$7:$AK$20,H55:H68)</f>
        <v>#REF!</v>
      </c>
      <c r="AJ89" s="238" t="e">
        <f>CORREL($AK$21:$AK$34,H55:H68)</f>
        <v>#REF!</v>
      </c>
      <c r="AK89" s="237">
        <v>0</v>
      </c>
      <c r="AL89" s="238" t="e">
        <f>CORREL($BC$7:$BC$20,H55:H68)</f>
        <v>#REF!</v>
      </c>
      <c r="AM89" s="238" t="e">
        <f>CORREL($BC$21:$BC$34,H55:H68)</f>
        <v>#REF!</v>
      </c>
      <c r="AN89" s="237">
        <v>0</v>
      </c>
      <c r="AO89" s="33">
        <f>CORREL($BT$39:$BT$52,H55:H68)</f>
        <v>5.0278363014070772E-2</v>
      </c>
      <c r="AP89" s="238">
        <f>CORREL($AP$53:$AP$66,H55:H68)</f>
        <v>-1.1333848052739043E-2</v>
      </c>
      <c r="BE89" s="33"/>
      <c r="BF89" s="33"/>
      <c r="BG89" s="33"/>
      <c r="BH89" s="25" t="e">
        <f>(#REF!+#REF!+#REF!+#REF!+#REF!+#REF!+#REF!)/(#REF!+#REF!+#REF!+#REF!+#REF!+#REF!+#REF!)*100</f>
        <v>#REF!</v>
      </c>
      <c r="BI89" s="33"/>
      <c r="BJ89" s="33"/>
      <c r="BK89" s="33"/>
      <c r="BL89" s="33"/>
    </row>
    <row r="90" spans="1:64" ht="16" x14ac:dyDescent="0.2">
      <c r="A90" s="26">
        <v>43914</v>
      </c>
      <c r="B90" s="106">
        <v>43914</v>
      </c>
      <c r="C90" s="241">
        <v>11</v>
      </c>
      <c r="D90">
        <v>275</v>
      </c>
      <c r="E90">
        <v>2.3305084745762712</v>
      </c>
      <c r="U90" s="33"/>
      <c r="V90" s="33"/>
      <c r="AC90" s="49"/>
      <c r="AD90" s="510"/>
      <c r="AE90" s="239">
        <v>-1</v>
      </c>
      <c r="AF90" s="238" t="e">
        <f>CORREL($R$7:$R$20,I55:I68)</f>
        <v>#REF!</v>
      </c>
      <c r="AG90" s="238" t="e">
        <f>CORREL($R$21:$R$34,I55:I68)</f>
        <v>#REF!</v>
      </c>
      <c r="AH90" s="239">
        <v>-1</v>
      </c>
      <c r="AI90" s="238" t="e">
        <f>CORREL($AK$7:$AK$20,I55:I68)</f>
        <v>#REF!</v>
      </c>
      <c r="AJ90" s="238" t="e">
        <f>CORREL($AK$21:$AK$34,I55:I68)</f>
        <v>#REF!</v>
      </c>
      <c r="AK90" s="239">
        <v>-1</v>
      </c>
      <c r="AL90" s="238" t="e">
        <f>CORREL($BC$7:$BC$20,I55:I68)</f>
        <v>#REF!</v>
      </c>
      <c r="AM90" s="238" t="e">
        <f>CORREL($BC$21:$BC$34,I55:I68)</f>
        <v>#REF!</v>
      </c>
      <c r="AN90" s="239">
        <v>-1</v>
      </c>
      <c r="AO90" s="33">
        <f>CORREL($BT$39:$BT$52,I55:I68)</f>
        <v>5.7129014833912528E-2</v>
      </c>
      <c r="AP90" s="238">
        <f>CORREL($AP$53:$AP$66,I55:I68)</f>
        <v>-3.3962100291130365E-2</v>
      </c>
      <c r="BE90" s="33"/>
      <c r="BF90" s="33"/>
      <c r="BG90" s="33"/>
      <c r="BH90" s="25" t="e">
        <f>(#REF!+#REF!+#REF!+#REF!+#REF!+#REF!+#REF!)/(#REF!+#REF!+#REF!+#REF!+#REF!+#REF!+#REF!)*100</f>
        <v>#REF!</v>
      </c>
      <c r="BI90" s="33"/>
      <c r="BJ90" s="33"/>
      <c r="BK90" s="33"/>
      <c r="BL90" s="33"/>
    </row>
    <row r="91" spans="1:64" ht="16" x14ac:dyDescent="0.2">
      <c r="A91" s="26">
        <v>43915</v>
      </c>
      <c r="B91" s="106">
        <v>43915</v>
      </c>
      <c r="C91" s="241">
        <v>16</v>
      </c>
      <c r="D91">
        <v>289</v>
      </c>
      <c r="E91">
        <v>6.2256809338521402</v>
      </c>
      <c r="U91" s="33"/>
      <c r="V91" s="33"/>
      <c r="AC91" s="49"/>
      <c r="AD91" s="510"/>
      <c r="AE91" s="237">
        <v>-2</v>
      </c>
      <c r="AF91" s="238" t="e">
        <f>CORREL($R$7:$R$20,J55:J68)</f>
        <v>#REF!</v>
      </c>
      <c r="AG91" s="238" t="e">
        <f>CORREL($R$21:$R$34,J55:J68)</f>
        <v>#REF!</v>
      </c>
      <c r="AH91" s="237">
        <v>-2</v>
      </c>
      <c r="AI91" s="238" t="e">
        <f>CORREL($AK$7:$AK$20,J55:J68)</f>
        <v>#REF!</v>
      </c>
      <c r="AJ91" s="238" t="e">
        <f>CORREL($AK$21:$AK$34,J55:J68)</f>
        <v>#REF!</v>
      </c>
      <c r="AK91" s="237">
        <v>-2</v>
      </c>
      <c r="AL91" s="238" t="e">
        <f>CORREL($BC$7:$BC$20,J55:J68)</f>
        <v>#REF!</v>
      </c>
      <c r="AM91" s="238" t="e">
        <f>CORREL($BC$21:$BC$34,J55:J68)</f>
        <v>#REF!</v>
      </c>
      <c r="AN91" s="237">
        <v>-2</v>
      </c>
      <c r="AO91" s="33">
        <f>CORREL($BT$39:$BT$52,J55:J68)</f>
        <v>8.225497162462559E-3</v>
      </c>
      <c r="AP91" s="238">
        <f>CORREL($AP$53:$AP$66,J55:J68)</f>
        <v>-4.7194273229284975E-2</v>
      </c>
      <c r="BE91" s="33"/>
      <c r="BF91" s="33"/>
      <c r="BG91" s="33"/>
      <c r="BH91" s="25" t="e">
        <f>(#REF!+#REF!+#REF!+#REF!+#REF!+#REF!+#REF!)/(#REF!+#REF!+#REF!+#REF!+#REF!+#REF!+#REF!)*100</f>
        <v>#REF!</v>
      </c>
      <c r="BI91" s="33"/>
      <c r="BJ91" s="33"/>
      <c r="BK91" s="33"/>
      <c r="BL91" s="33"/>
    </row>
    <row r="92" spans="1:64" ht="16" x14ac:dyDescent="0.2">
      <c r="A92" s="26">
        <v>43916</v>
      </c>
      <c r="B92" s="106">
        <v>43916</v>
      </c>
      <c r="C92" s="241">
        <v>10</v>
      </c>
      <c r="D92">
        <v>289</v>
      </c>
      <c r="E92">
        <v>3.1545741324921135</v>
      </c>
      <c r="U92" s="33"/>
      <c r="V92" s="33"/>
      <c r="AC92" s="49"/>
      <c r="AD92" s="510"/>
      <c r="AE92" s="237">
        <v>-3</v>
      </c>
      <c r="AF92" s="238" t="e">
        <f>CORREL($R$7:$R$20,K55:K68)</f>
        <v>#REF!</v>
      </c>
      <c r="AG92" s="238" t="e">
        <f>CORREL($R$21:$R$34,K55:K68)</f>
        <v>#REF!</v>
      </c>
      <c r="AH92" s="237">
        <v>-3</v>
      </c>
      <c r="AI92" s="238" t="e">
        <f>CORREL($AK$7:$AK$20,K55:K68)</f>
        <v>#REF!</v>
      </c>
      <c r="AJ92" s="238" t="e">
        <f>CORREL($AK$21:$AK$34,K55:K68)</f>
        <v>#REF!</v>
      </c>
      <c r="AK92" s="237">
        <v>-3</v>
      </c>
      <c r="AL92" s="238" t="e">
        <f>CORREL($BC$7:$BC$20,K55:K68)</f>
        <v>#REF!</v>
      </c>
      <c r="AM92" s="238" t="e">
        <f>CORREL($BC$21:$BC$34,K55:K68)</f>
        <v>#REF!</v>
      </c>
      <c r="AN92" s="237">
        <v>-3</v>
      </c>
      <c r="AO92" s="33">
        <f>CORREL($BT$39:$BT$52,K55:K68)</f>
        <v>4.2222813542940732E-2</v>
      </c>
      <c r="AP92" s="238">
        <f>CORREL($AP$53:$AP$66,K55:K68)</f>
        <v>-3.3060063294311028E-2</v>
      </c>
      <c r="BE92" s="33"/>
      <c r="BF92" s="33"/>
      <c r="BG92" s="33"/>
      <c r="BH92" s="25" t="e">
        <f>(#REF!+#REF!+#REF!+#REF!+#REF!+#REF!+#REF!)/(#REF!+#REF!+#REF!+#REF!+#REF!+#REF!+#REF!)*100</f>
        <v>#REF!</v>
      </c>
      <c r="BI92" s="33"/>
      <c r="BJ92" s="33"/>
      <c r="BK92" s="33"/>
      <c r="BL92" s="33"/>
    </row>
    <row r="93" spans="1:64" ht="16" x14ac:dyDescent="0.2">
      <c r="A93" s="26">
        <v>43917</v>
      </c>
      <c r="B93" s="106">
        <v>43917</v>
      </c>
      <c r="C93" s="241">
        <v>29</v>
      </c>
      <c r="D93">
        <v>284</v>
      </c>
      <c r="E93">
        <v>3.5279805352798053</v>
      </c>
      <c r="U93" s="33"/>
      <c r="V93" s="33"/>
      <c r="AC93" s="49"/>
      <c r="AD93" s="510"/>
      <c r="AE93" s="237">
        <v>-4</v>
      </c>
      <c r="AF93" s="238" t="e">
        <f>CORREL($R$7:$R$20,L55:L68)</f>
        <v>#REF!</v>
      </c>
      <c r="AG93" s="238" t="e">
        <f>CORREL($R$21:$R$34,L55:L68)</f>
        <v>#REF!</v>
      </c>
      <c r="AH93" s="237">
        <v>-4</v>
      </c>
      <c r="AI93" s="238" t="e">
        <f>CORREL($AK$7:$AK$20,L55:L68)</f>
        <v>#REF!</v>
      </c>
      <c r="AJ93" s="238" t="e">
        <f>CORREL($AK$21:$AK$34,L55:L68)</f>
        <v>#REF!</v>
      </c>
      <c r="AK93" s="237">
        <v>-4</v>
      </c>
      <c r="AL93" s="238" t="e">
        <f>CORREL($BC$7:$BC$20,L55:L68)</f>
        <v>#REF!</v>
      </c>
      <c r="AM93" s="238" t="e">
        <f>CORREL($BC$21:$BC$34,L55:L68)</f>
        <v>#REF!</v>
      </c>
      <c r="AN93" s="237">
        <v>-4</v>
      </c>
      <c r="AO93" s="33">
        <f>CORREL($BT$39:$BT$52,L55:L68)</f>
        <v>7.0314145313007892E-2</v>
      </c>
      <c r="AP93" s="238">
        <f>CORREL($AP$53:$AP$66,L55:L68)</f>
        <v>-4.6592367956248305E-3</v>
      </c>
      <c r="BE93" s="33"/>
      <c r="BF93" s="33"/>
      <c r="BG93" s="33"/>
      <c r="BH93" s="25" t="e">
        <f>(#REF!+#REF!+#REF!+#REF!+#REF!+#REF!+#REF!)/(#REF!+#REF!+#REF!+#REF!+#REF!+#REF!+#REF!)*100</f>
        <v>#REF!</v>
      </c>
      <c r="BI93" s="33"/>
      <c r="BJ93" s="33"/>
      <c r="BK93" s="33"/>
      <c r="BL93" s="33"/>
    </row>
    <row r="94" spans="1:64" ht="16" x14ac:dyDescent="0.2">
      <c r="A94" s="26">
        <v>43918</v>
      </c>
      <c r="B94" s="106">
        <v>43918</v>
      </c>
      <c r="C94" s="241">
        <v>38</v>
      </c>
      <c r="D94">
        <v>288</v>
      </c>
      <c r="E94">
        <v>8.085106382978724</v>
      </c>
      <c r="U94" s="33"/>
      <c r="V94" s="33"/>
      <c r="AC94" s="49"/>
      <c r="AD94" s="510"/>
      <c r="AE94" s="237">
        <v>-5</v>
      </c>
      <c r="AF94" s="238" t="e">
        <f>CORREL($R$7:$R$20,M55:M68)</f>
        <v>#REF!</v>
      </c>
      <c r="AG94" s="238" t="e">
        <f>CORREL($R$21:$R$34,M55:M68)</f>
        <v>#REF!</v>
      </c>
      <c r="AH94" s="237">
        <v>-5</v>
      </c>
      <c r="AI94" s="238" t="e">
        <f>CORREL($AK$7:$AK$20,M55:M68)</f>
        <v>#REF!</v>
      </c>
      <c r="AJ94" s="238" t="e">
        <f>CORREL($AK$21:$AK$34,M55:M68)</f>
        <v>#REF!</v>
      </c>
      <c r="AK94" s="237">
        <v>-5</v>
      </c>
      <c r="AL94" s="238" t="e">
        <f>CORREL($BC$7:$BC$20,M55:M68)</f>
        <v>#REF!</v>
      </c>
      <c r="AM94" s="238" t="e">
        <f>CORREL($BC$21:$BC$34,M55:M68)</f>
        <v>#REF!</v>
      </c>
      <c r="AN94" s="237">
        <v>-5</v>
      </c>
      <c r="AO94" s="33">
        <f>CORREL($BT$39:$BT$52,M55:M68)</f>
        <v>6.7178478395943486E-2</v>
      </c>
      <c r="AP94" s="238">
        <f>CORREL($AP$53:$AP$66,M55:M68)</f>
        <v>3.3133024488524128E-2</v>
      </c>
      <c r="BE94" s="33"/>
      <c r="BF94" s="33"/>
      <c r="BG94" s="33"/>
      <c r="BH94" s="25" t="e">
        <f>(#REF!+#REF!+#REF!+#REF!+#REF!+#REF!+#REF!)/(#REF!+#REF!+#REF!+#REF!+#REF!+#REF!+#REF!)*100</f>
        <v>#REF!</v>
      </c>
      <c r="BI94" s="33"/>
      <c r="BJ94" s="33"/>
      <c r="BK94" s="33"/>
      <c r="BL94" s="33"/>
    </row>
    <row r="95" spans="1:64" ht="16" x14ac:dyDescent="0.2">
      <c r="A95" s="26">
        <v>43919</v>
      </c>
      <c r="B95" s="106">
        <v>43919</v>
      </c>
      <c r="C95" s="241">
        <v>13</v>
      </c>
      <c r="D95">
        <v>281</v>
      </c>
      <c r="E95">
        <v>5.0387596899224807</v>
      </c>
      <c r="U95" s="33"/>
      <c r="V95" s="33"/>
      <c r="AC95" s="49"/>
      <c r="AD95" s="510"/>
      <c r="AE95" s="237">
        <v>-6</v>
      </c>
      <c r="AF95" s="238" t="e">
        <f>CORREL($R$7:$R$20,N55:N68)</f>
        <v>#REF!</v>
      </c>
      <c r="AG95" s="238" t="e">
        <f>CORREL($R$21:$R$34,N55:N68)</f>
        <v>#REF!</v>
      </c>
      <c r="AH95" s="237">
        <v>-6</v>
      </c>
      <c r="AI95" s="238" t="e">
        <f>CORREL($AK$7:$AK$20,N55:N68)</f>
        <v>#REF!</v>
      </c>
      <c r="AJ95" s="238" t="e">
        <f>CORREL($AK$21:$AK$34,N55:N68)</f>
        <v>#REF!</v>
      </c>
      <c r="AK95" s="237">
        <v>-6</v>
      </c>
      <c r="AL95" s="238" t="e">
        <f>CORREL($BC$7:$BC$20,N55:N68)</f>
        <v>#REF!</v>
      </c>
      <c r="AM95" s="238" t="e">
        <f>CORREL($BC$21:$BC$34,N55:N68)</f>
        <v>#REF!</v>
      </c>
      <c r="AN95" s="237">
        <v>-6</v>
      </c>
      <c r="AO95" s="33">
        <f>CORREL($BT$39:$BT$52,N55:N68)</f>
        <v>6.1726337319538596E-2</v>
      </c>
      <c r="AP95" s="238">
        <f>CORREL($AP$53:$AP$66,N55:N68)</f>
        <v>3.0109447314434538E-2</v>
      </c>
      <c r="BE95" s="33"/>
      <c r="BF95" s="33"/>
      <c r="BG95" s="33"/>
      <c r="BH95" s="25" t="e">
        <f>(#REF!+#REF!+#REF!+#REF!+#REF!+#REF!+#REF!)/(#REF!+#REF!+#REF!+#REF!+#REF!+#REF!+#REF!)*100</f>
        <v>#REF!</v>
      </c>
      <c r="BI95" s="33"/>
      <c r="BJ95" s="33"/>
      <c r="BK95" s="33"/>
      <c r="BL95" s="33"/>
    </row>
    <row r="96" spans="1:64" ht="16" x14ac:dyDescent="0.2">
      <c r="A96" s="26">
        <v>43920</v>
      </c>
      <c r="B96" s="106">
        <v>43920</v>
      </c>
      <c r="C96" s="241">
        <v>83</v>
      </c>
      <c r="D96">
        <v>290</v>
      </c>
      <c r="E96">
        <v>8.6820083682008367</v>
      </c>
      <c r="U96" s="33"/>
      <c r="V96" s="33"/>
      <c r="AC96" s="49"/>
      <c r="AD96" s="510"/>
      <c r="AE96" s="237">
        <v>-7</v>
      </c>
      <c r="AF96" s="238" t="e">
        <f>CORREL($R$7:$R$20,O55:O68)</f>
        <v>#REF!</v>
      </c>
      <c r="AG96" s="238" t="e">
        <f>CORREL($R$21:$R$34,O55:O68)</f>
        <v>#REF!</v>
      </c>
      <c r="AH96" s="237">
        <v>-7</v>
      </c>
      <c r="AI96" s="238" t="e">
        <f>CORREL($AK$7:$AK$20,O55:O68)</f>
        <v>#REF!</v>
      </c>
      <c r="AJ96" s="238" t="e">
        <f>CORREL($AK$21:$AK$34,O55:O68)</f>
        <v>#REF!</v>
      </c>
      <c r="AK96" s="237">
        <v>-7</v>
      </c>
      <c r="AL96" s="238" t="e">
        <f>CORREL($BC$7:$BC$20,O55:O68)</f>
        <v>#REF!</v>
      </c>
      <c r="AM96" s="238" t="e">
        <f>CORREL($BC$21:$BC$34,O55:O68)</f>
        <v>#REF!</v>
      </c>
      <c r="AN96" s="237">
        <v>-7</v>
      </c>
      <c r="AO96" s="33">
        <f>CORREL($BT$39:$BT$52,O55:O68)</f>
        <v>5.53937543648962E-2</v>
      </c>
      <c r="AP96" s="238">
        <f>CORREL($AP$53:$AP$66,O55:O68)</f>
        <v>6.6642590865373996E-2</v>
      </c>
      <c r="BE96" s="33"/>
      <c r="BF96" s="33"/>
      <c r="BG96" s="33"/>
      <c r="BH96" s="25" t="e">
        <f>(#REF!+#REF!+#REF!+#REF!+#REF!+#REF!+#REF!)/(#REF!+#REF!+#REF!+#REF!+#REF!+#REF!+#REF!)*100</f>
        <v>#REF!</v>
      </c>
      <c r="BI96" s="33"/>
      <c r="BJ96" s="33"/>
      <c r="BK96" s="33"/>
      <c r="BL96" s="33"/>
    </row>
    <row r="97" spans="1:64" ht="16" x14ac:dyDescent="0.2">
      <c r="A97" s="2">
        <v>43921</v>
      </c>
      <c r="B97" s="107">
        <v>43921</v>
      </c>
      <c r="C97" s="241">
        <v>98</v>
      </c>
      <c r="D97">
        <v>284</v>
      </c>
      <c r="E97">
        <v>6.0085836909871242</v>
      </c>
      <c r="U97" s="33"/>
      <c r="V97" s="33"/>
      <c r="AC97" s="49"/>
      <c r="AD97" s="510"/>
      <c r="AE97" s="237">
        <v>-8</v>
      </c>
      <c r="AF97" s="238" t="e">
        <f>CORREL($R$7:$R$20,P55:P68)</f>
        <v>#REF!</v>
      </c>
      <c r="AG97" s="238" t="e">
        <f>CORREL($R$21:$R$34,P55:P68)</f>
        <v>#REF!</v>
      </c>
      <c r="AH97" s="237">
        <v>-8</v>
      </c>
      <c r="AI97" s="238" t="e">
        <f>CORREL($AK$7:$AK$20,P55:P68)</f>
        <v>#REF!</v>
      </c>
      <c r="AJ97" s="238" t="e">
        <f>CORREL($AK$21:$AK$34,P55:P68)</f>
        <v>#REF!</v>
      </c>
      <c r="AK97" s="237">
        <v>-8</v>
      </c>
      <c r="AL97" s="238" t="e">
        <f>CORREL($BC$7:$BC$20,P55:P68)</f>
        <v>#REF!</v>
      </c>
      <c r="AM97" s="238" t="e">
        <f>CORREL($BC$21:$BC$34,P55:P68)</f>
        <v>#REF!</v>
      </c>
      <c r="AN97" s="237">
        <v>-8</v>
      </c>
      <c r="AO97" s="33">
        <f>CORREL($BT$39:$BT$52,P55:P68)</f>
        <v>4.8035378501917629E-2</v>
      </c>
      <c r="AP97" s="238">
        <f>CORREL($AP$53:$AP$66,P55:P68)</f>
        <v>9.2674992043872056E-2</v>
      </c>
      <c r="BE97" s="33"/>
      <c r="BF97" s="33"/>
      <c r="BG97" s="33"/>
      <c r="BH97" s="25" t="e">
        <f>(#REF!+#REF!+#REF!+#REF!+#REF!+#REF!+#REF!)/(#REF!+#REF!+#REF!+#REF!+#REF!+#REF!+#REF!)*100</f>
        <v>#REF!</v>
      </c>
      <c r="BI97" s="33"/>
      <c r="BJ97" s="33"/>
      <c r="BK97" s="33"/>
      <c r="BL97" s="33"/>
    </row>
    <row r="98" spans="1:64" ht="16" x14ac:dyDescent="0.2">
      <c r="A98" s="2">
        <v>43922</v>
      </c>
      <c r="B98" s="107">
        <v>43922</v>
      </c>
      <c r="C98" s="241">
        <v>62</v>
      </c>
      <c r="D98">
        <v>295</v>
      </c>
      <c r="E98">
        <v>6.4718162839248432</v>
      </c>
      <c r="U98" s="33"/>
      <c r="V98" s="33"/>
      <c r="AC98" s="49"/>
      <c r="AD98" s="510"/>
      <c r="AE98" s="237">
        <v>-9</v>
      </c>
      <c r="AF98" s="238" t="e">
        <f>CORREL($R$7:$R$20,Q55:Q68)</f>
        <v>#REF!</v>
      </c>
      <c r="AG98" s="238" t="e">
        <f>CORREL($R$21:$R$34,Q55:Q68)</f>
        <v>#REF!</v>
      </c>
      <c r="AH98" s="237">
        <v>-9</v>
      </c>
      <c r="AI98" s="238" t="e">
        <f>CORREL($AK$7:$AK$20,Q55:Q68)</f>
        <v>#REF!</v>
      </c>
      <c r="AJ98" s="238" t="e">
        <f>CORREL($AK$21:$AK$34,Q55:Q68)</f>
        <v>#REF!</v>
      </c>
      <c r="AK98" s="237">
        <v>-9</v>
      </c>
      <c r="AL98" s="238" t="e">
        <f>CORREL($BC$7:$BC$20,Q55:Q68)</f>
        <v>#REF!</v>
      </c>
      <c r="AM98" s="238" t="e">
        <f>CORREL($BC$21:$BC$34,Q55:Q68)</f>
        <v>#REF!</v>
      </c>
      <c r="AN98" s="237">
        <v>-9</v>
      </c>
      <c r="AO98" s="33">
        <f>CORREL($BT$39:$BT$52,Q55:Q68)</f>
        <v>2.3762819106031938E-2</v>
      </c>
      <c r="AP98" s="238">
        <f>CORREL($AP$53:$AP$66,Q55:Q68)</f>
        <v>6.3296757387369923E-2</v>
      </c>
      <c r="BE98" s="33"/>
      <c r="BF98" s="33"/>
      <c r="BG98" s="33"/>
      <c r="BH98" s="25" t="e">
        <f>(#REF!+#REF!+#REF!+#REF!+#REF!+#REF!+#REF!)/(#REF!+#REF!+#REF!+#REF!+#REF!+#REF!+#REF!)*100</f>
        <v>#REF!</v>
      </c>
      <c r="BI98" s="33"/>
      <c r="BJ98" s="33"/>
      <c r="BK98" s="33"/>
      <c r="BL98" s="33"/>
    </row>
    <row r="99" spans="1:64" ht="16" x14ac:dyDescent="0.2">
      <c r="A99" s="2">
        <v>43923</v>
      </c>
      <c r="B99" s="107">
        <v>43923</v>
      </c>
      <c r="C99" s="241">
        <v>10</v>
      </c>
      <c r="D99">
        <v>285</v>
      </c>
      <c r="E99">
        <v>6.9930069930069934</v>
      </c>
      <c r="U99" s="33"/>
      <c r="V99" s="33"/>
      <c r="AC99" s="49"/>
      <c r="AD99" s="510"/>
      <c r="AE99" s="237">
        <v>-10</v>
      </c>
      <c r="AF99" s="238" t="e">
        <f>CORREL($R$7:$R$20,R55:R68)</f>
        <v>#REF!</v>
      </c>
      <c r="AG99" s="238" t="e">
        <f>CORREL($R$21:$R$34,R55:R68)</f>
        <v>#REF!</v>
      </c>
      <c r="AH99" s="237">
        <v>-10</v>
      </c>
      <c r="AI99" s="238" t="e">
        <f>CORREL($AK$7:$AK$20,R55:R68)</f>
        <v>#REF!</v>
      </c>
      <c r="AJ99" s="238" t="e">
        <f>CORREL($AK$21:$AK$34,R55:R68)</f>
        <v>#REF!</v>
      </c>
      <c r="AK99" s="237">
        <v>-10</v>
      </c>
      <c r="AL99" s="238" t="e">
        <f>CORREL($BC$7:$BC$20,R55:R68)</f>
        <v>#REF!</v>
      </c>
      <c r="AM99" s="238" t="e">
        <f>CORREL($BC$21:$BC$34,R55:R68)</f>
        <v>#REF!</v>
      </c>
      <c r="AN99" s="237">
        <v>-10</v>
      </c>
      <c r="AO99" s="33">
        <f>CORREL($BT$39:$BT$52,R55:R68)</f>
        <v>5.600456495097967E-2</v>
      </c>
      <c r="AP99" s="238">
        <f>CORREL($AP$53:$AP$66,R55:R68)</f>
        <v>2.2187153568620735E-2</v>
      </c>
      <c r="BE99" s="33"/>
      <c r="BF99" s="33"/>
      <c r="BG99" s="33"/>
      <c r="BH99" s="25" t="e">
        <f>(#REF!+#REF!+#REF!+#REF!+#REF!+#REF!+#REF!)/(#REF!+#REF!+#REF!+#REF!+#REF!+#REF!+#REF!)*100</f>
        <v>#REF!</v>
      </c>
      <c r="BI99" s="33"/>
      <c r="BJ99" s="33"/>
      <c r="BK99" s="33"/>
      <c r="BL99" s="33"/>
    </row>
    <row r="100" spans="1:64" ht="16" x14ac:dyDescent="0.2">
      <c r="A100" s="2">
        <v>43924</v>
      </c>
      <c r="B100" s="107">
        <v>43924</v>
      </c>
      <c r="C100" s="241">
        <v>32</v>
      </c>
      <c r="D100">
        <v>290</v>
      </c>
      <c r="E100">
        <v>12.075471698113208</v>
      </c>
      <c r="U100" s="33"/>
      <c r="V100" s="33"/>
      <c r="AC100" s="49"/>
      <c r="AD100" s="510"/>
      <c r="AE100" s="237">
        <v>-11</v>
      </c>
      <c r="AF100" s="238" t="e">
        <f>CORREL($R$7:$R$20,S55:S68)</f>
        <v>#REF!</v>
      </c>
      <c r="AG100" s="238" t="e">
        <f>CORREL($R$21:$R$34,S55:S68)</f>
        <v>#REF!</v>
      </c>
      <c r="AH100" s="237">
        <v>-11</v>
      </c>
      <c r="AI100" s="238" t="e">
        <f>CORREL($AK$7:$AK$20,S55:S68)</f>
        <v>#REF!</v>
      </c>
      <c r="AJ100" s="238" t="e">
        <f>CORREL($AK$21:$AK$34,S55:S68)</f>
        <v>#REF!</v>
      </c>
      <c r="AK100" s="237">
        <v>-11</v>
      </c>
      <c r="AL100" s="238" t="e">
        <f>CORREL($BC$7:$BC$20,S55:S68)</f>
        <v>#REF!</v>
      </c>
      <c r="AM100" s="238" t="e">
        <f>CORREL($BC$21:$BC$34,S55:S68)</f>
        <v>#REF!</v>
      </c>
      <c r="AN100" s="237">
        <v>-11</v>
      </c>
      <c r="AO100" s="33">
        <f>CORREL($BT$39:$BT$52,S55:S68)</f>
        <v>7.2516322331116365E-2</v>
      </c>
      <c r="AP100" s="238">
        <f>CORREL($AP$53:$AP$66,S55:S68)</f>
        <v>-1.3893569977120882E-2</v>
      </c>
      <c r="BE100" s="33"/>
      <c r="BF100" s="33"/>
      <c r="BG100" s="33"/>
      <c r="BH100" s="25" t="e">
        <f>(#REF!+#REF!+#REF!+#REF!+#REF!+#REF!+#REF!)/(#REF!+#REF!+#REF!+#REF!+#REF!+#REF!+#REF!)*100</f>
        <v>#REF!</v>
      </c>
      <c r="BI100" s="33"/>
      <c r="BJ100" s="33"/>
      <c r="BK100" s="33"/>
      <c r="BL100" s="33"/>
    </row>
    <row r="101" spans="1:64" ht="16" x14ac:dyDescent="0.2">
      <c r="A101" s="2">
        <v>43925</v>
      </c>
      <c r="B101" s="107">
        <v>43925</v>
      </c>
      <c r="C101" s="241">
        <v>14</v>
      </c>
      <c r="D101">
        <v>286</v>
      </c>
      <c r="E101">
        <v>5.2631578947368416</v>
      </c>
      <c r="U101" s="33"/>
      <c r="V101" s="33"/>
      <c r="AC101" s="49"/>
      <c r="AD101" s="510"/>
      <c r="AE101" s="237">
        <v>-12</v>
      </c>
      <c r="AF101" s="238" t="e">
        <f>CORREL($R$7:$R$20,T55:T68)</f>
        <v>#REF!</v>
      </c>
      <c r="AG101" s="238" t="e">
        <f>CORREL($R$21:$R$34,T55:T68)</f>
        <v>#REF!</v>
      </c>
      <c r="AH101" s="237">
        <v>-12</v>
      </c>
      <c r="AI101" s="238" t="e">
        <f>CORREL($AK$7:$AK$20,T55:T68)</f>
        <v>#REF!</v>
      </c>
      <c r="AJ101" s="238" t="e">
        <f>CORREL($AK$21:$AK$34,T55:T68)</f>
        <v>#REF!</v>
      </c>
      <c r="AK101" s="237">
        <v>-12</v>
      </c>
      <c r="AL101" s="238" t="e">
        <f>CORREL($BC$7:$BC$20,T55:T68)</f>
        <v>#REF!</v>
      </c>
      <c r="AM101" s="238" t="e">
        <f>CORREL($BC$21:$BC$34,T55:T68)</f>
        <v>#REF!</v>
      </c>
      <c r="AN101" s="237">
        <v>-12</v>
      </c>
      <c r="AO101" s="33">
        <f>CORREL($BT$39:$BT$52,T55:T68)</f>
        <v>7.1428639245820227E-2</v>
      </c>
      <c r="AP101" s="238">
        <f>CORREL($AP$53:$AP$66,T55:T68)</f>
        <v>-2.2576478004083342E-2</v>
      </c>
      <c r="BE101" s="33"/>
      <c r="BF101" s="33"/>
      <c r="BG101" s="33"/>
      <c r="BH101" s="25" t="e">
        <f>(#REF!+#REF!+#REF!+#REF!+#REF!+#REF!+#REF!)/(#REF!+#REF!+#REF!+#REF!+#REF!+#REF!+#REF!)*100</f>
        <v>#REF!</v>
      </c>
      <c r="BI101" s="33"/>
      <c r="BJ101" s="33"/>
      <c r="BK101" s="33"/>
      <c r="BL101" s="33"/>
    </row>
    <row r="102" spans="1:64" ht="16" x14ac:dyDescent="0.2">
      <c r="A102" s="2">
        <v>43926</v>
      </c>
      <c r="B102" s="107">
        <v>43926</v>
      </c>
      <c r="C102" s="241">
        <v>29</v>
      </c>
      <c r="D102">
        <v>287</v>
      </c>
      <c r="E102">
        <v>10.820895522388058</v>
      </c>
      <c r="U102" s="33"/>
      <c r="V102" s="33"/>
      <c r="AC102" s="49"/>
      <c r="AD102" s="510"/>
      <c r="AE102" s="237">
        <v>-13</v>
      </c>
      <c r="AF102" s="238" t="e">
        <f>CORREL($R$7:$R$20,U55:U68)</f>
        <v>#REF!</v>
      </c>
      <c r="AG102" s="238" t="e">
        <f>CORREL($R$21:$R$34,U55:U68)</f>
        <v>#REF!</v>
      </c>
      <c r="AH102" s="237">
        <v>-13</v>
      </c>
      <c r="AI102" s="238" t="e">
        <f>CORREL($AK$7:$AK$20,U55:U68)</f>
        <v>#REF!</v>
      </c>
      <c r="AJ102" s="238" t="e">
        <f>CORREL($AK$21:$AK$34,U55:U68)</f>
        <v>#REF!</v>
      </c>
      <c r="AK102" s="237">
        <v>-13</v>
      </c>
      <c r="AL102" s="238" t="e">
        <f>CORREL($BC$7:$BC$20,U55:U68)</f>
        <v>#REF!</v>
      </c>
      <c r="AM102" s="238" t="e">
        <f>CORREL($BC$21:$BC$34,U55:U68)</f>
        <v>#REF!</v>
      </c>
      <c r="AN102" s="237">
        <v>-13</v>
      </c>
      <c r="AO102" s="33">
        <f>CORREL($BT$39:$BT$52,U55:U68)</f>
        <v>6.5360214602277825E-2</v>
      </c>
      <c r="AP102" s="238">
        <f>CORREL($AP$53:$AP$66,U55:U68)</f>
        <v>-3.0233147829297848E-2</v>
      </c>
      <c r="BE102" s="33"/>
      <c r="BF102" s="33"/>
      <c r="BG102" s="33"/>
      <c r="BH102" s="25" t="e">
        <f>(#REF!+#REF!+#REF!+#REF!+#REF!+#REF!+#REF!)/(#REF!+#REF!+#REF!+#REF!+#REF!+#REF!+#REF!)*100</f>
        <v>#REF!</v>
      </c>
      <c r="BI102" s="33"/>
      <c r="BJ102" s="33"/>
      <c r="BK102" s="33"/>
      <c r="BL102" s="33"/>
    </row>
    <row r="103" spans="1:64" ht="16" x14ac:dyDescent="0.2">
      <c r="A103" s="2">
        <v>43927</v>
      </c>
      <c r="B103" s="107">
        <v>43927</v>
      </c>
      <c r="C103" s="241">
        <v>22</v>
      </c>
      <c r="D103">
        <v>286</v>
      </c>
      <c r="E103">
        <v>15.714285714285714</v>
      </c>
      <c r="U103" s="33"/>
      <c r="V103" s="33"/>
      <c r="AC103" s="49"/>
      <c r="AD103" s="510"/>
      <c r="AE103" s="237">
        <v>-14</v>
      </c>
      <c r="AF103" s="238" t="e">
        <f>CORREL($R$7:$R$20,V55:V68)</f>
        <v>#REF!</v>
      </c>
      <c r="AG103" s="238" t="e">
        <f>CORREL($R$21:$R$34,V55:V68)</f>
        <v>#REF!</v>
      </c>
      <c r="AH103" s="237">
        <v>-14</v>
      </c>
      <c r="AI103" s="238" t="e">
        <f>CORREL($AK$7:$AK$20,V55:V68)</f>
        <v>#REF!</v>
      </c>
      <c r="AJ103" s="238" t="e">
        <f>CORREL($AK$21:$AK$34,V55:V68)</f>
        <v>#REF!</v>
      </c>
      <c r="AK103" s="237">
        <v>-14</v>
      </c>
      <c r="AL103" s="238" t="e">
        <f>CORREL($BC$7:$BC$20,V55:V68)</f>
        <v>#REF!</v>
      </c>
      <c r="AM103" s="238" t="e">
        <f>CORREL($BC$21:$BC$34,V55:V68)</f>
        <v>#REF!</v>
      </c>
      <c r="AN103" s="237">
        <v>-14</v>
      </c>
      <c r="AO103" s="33">
        <f>CORREL($BT$39:$BT$52,V55:V68)</f>
        <v>6.9189636161267262E-2</v>
      </c>
      <c r="AP103" s="238">
        <f>CORREL($AP$53:$AP$66,V55:V68)</f>
        <v>-1.5259497016447722E-2</v>
      </c>
      <c r="BE103" s="33"/>
      <c r="BF103" s="33"/>
      <c r="BG103" s="33"/>
      <c r="BH103" s="25" t="e">
        <f>(#REF!+#REF!+#REF!+#REF!+#REF!+#REF!+#REF!)/(#REF!+#REF!+#REF!+#REF!+#REF!+#REF!+#REF!)*100</f>
        <v>#REF!</v>
      </c>
      <c r="BI103" s="33"/>
      <c r="BJ103" s="33"/>
      <c r="BK103" s="33"/>
      <c r="BL103" s="33"/>
    </row>
    <row r="104" spans="1:64" x14ac:dyDescent="0.2">
      <c r="A104" s="2">
        <v>43928</v>
      </c>
      <c r="B104" s="107">
        <v>43928</v>
      </c>
      <c r="C104" s="241">
        <v>24</v>
      </c>
      <c r="D104">
        <v>293</v>
      </c>
      <c r="E104">
        <v>14.545454545454545</v>
      </c>
      <c r="U104" s="33"/>
      <c r="V104" s="33"/>
      <c r="AC104" s="49"/>
      <c r="AD104" s="49"/>
      <c r="BE104" s="33"/>
      <c r="BF104" s="33"/>
      <c r="BG104" s="33"/>
      <c r="BH104" s="25" t="e">
        <f>(#REF!+#REF!+#REF!+#REF!+#REF!+#REF!+#REF!)/(#REF!+#REF!+#REF!+#REF!+#REF!+#REF!+#REF!)*100</f>
        <v>#REF!</v>
      </c>
      <c r="BI104" s="33"/>
      <c r="BJ104" s="33"/>
      <c r="BK104" s="33"/>
      <c r="BL104" s="33"/>
    </row>
    <row r="105" spans="1:64" x14ac:dyDescent="0.2">
      <c r="A105" s="2">
        <v>43929</v>
      </c>
      <c r="B105" s="107">
        <v>43929</v>
      </c>
      <c r="C105" s="241">
        <v>17</v>
      </c>
      <c r="D105">
        <v>290</v>
      </c>
      <c r="E105">
        <v>8.0188679245283012</v>
      </c>
      <c r="U105" s="33"/>
      <c r="V105" s="33"/>
      <c r="AC105" s="49"/>
      <c r="AD105" s="49"/>
      <c r="BE105" s="33"/>
      <c r="BF105" s="33"/>
      <c r="BG105" s="33"/>
      <c r="BH105" s="25" t="e">
        <f>(#REF!+#REF!+#REF!+#REF!+#REF!+#REF!+CJ42)/(#REF!+#REF!+#REF!+#REF!+#REF!+#REF!+CI42)*100</f>
        <v>#REF!</v>
      </c>
      <c r="BI105" s="33"/>
      <c r="BJ105" s="33"/>
      <c r="BK105" s="33"/>
      <c r="BL105" s="33"/>
    </row>
    <row r="106" spans="1:64" x14ac:dyDescent="0.2">
      <c r="A106" s="2">
        <v>43930</v>
      </c>
      <c r="B106" s="107">
        <v>43930</v>
      </c>
      <c r="C106" s="241">
        <v>26</v>
      </c>
      <c r="D106">
        <v>312</v>
      </c>
      <c r="E106">
        <v>16.25</v>
      </c>
      <c r="U106" s="33"/>
      <c r="V106" s="33"/>
      <c r="AC106" s="49"/>
      <c r="AD106" s="49"/>
      <c r="BE106" s="33"/>
      <c r="BF106" s="33"/>
      <c r="BG106" s="33"/>
      <c r="BH106" s="25" t="e">
        <f>(#REF!+#REF!+#REF!+#REF!+#REF!+CJ42+#REF!)/(#REF!+#REF!+#REF!+#REF!+#REF!+CI42+#REF!)*100</f>
        <v>#REF!</v>
      </c>
      <c r="BI106" s="33"/>
      <c r="BJ106" s="33"/>
      <c r="BK106" s="33"/>
      <c r="BL106" s="33"/>
    </row>
    <row r="107" spans="1:64" x14ac:dyDescent="0.2">
      <c r="A107" s="2">
        <v>43931</v>
      </c>
      <c r="B107" s="107">
        <v>43931</v>
      </c>
      <c r="C107" s="241">
        <v>20</v>
      </c>
      <c r="D107">
        <v>329</v>
      </c>
      <c r="E107">
        <v>10.526315789473683</v>
      </c>
      <c r="U107" s="33"/>
      <c r="V107" s="33"/>
      <c r="AC107" s="49"/>
      <c r="AD107" s="49"/>
      <c r="BE107" s="33"/>
      <c r="BF107" s="33"/>
      <c r="BG107" s="33"/>
      <c r="BH107" s="25" t="e">
        <f>(#REF!+#REF!+#REF!+#REF!+CJ42+#REF!+#REF!)/(#REF!+#REF!+#REF!+#REF!+CI42+#REF!+#REF!)*100</f>
        <v>#REF!</v>
      </c>
      <c r="BI107" s="33"/>
      <c r="BJ107" s="33"/>
      <c r="BK107" s="33"/>
      <c r="BL107" s="33"/>
    </row>
    <row r="108" spans="1:64" x14ac:dyDescent="0.2">
      <c r="A108" s="2">
        <v>43932</v>
      </c>
      <c r="B108" s="107">
        <v>43932</v>
      </c>
      <c r="C108" s="241">
        <v>26</v>
      </c>
      <c r="D108">
        <v>351</v>
      </c>
      <c r="E108">
        <v>19.548872180451127</v>
      </c>
      <c r="U108" s="33"/>
      <c r="V108" s="33"/>
      <c r="AC108" s="49"/>
      <c r="AD108" s="49"/>
      <c r="BE108" s="33"/>
      <c r="BF108" s="33"/>
      <c r="BG108" s="33"/>
      <c r="BH108" s="25" t="e">
        <f>(#REF!+#REF!+#REF!+CJ42+#REF!+#REF!+#REF!)/(#REF!+#REF!+#REF!+CI42+#REF!+#REF!+#REF!)*100</f>
        <v>#REF!</v>
      </c>
      <c r="BI108" s="33"/>
      <c r="BJ108" s="33"/>
      <c r="BK108" s="33"/>
      <c r="BL108" s="33"/>
    </row>
    <row r="109" spans="1:64" x14ac:dyDescent="0.2">
      <c r="A109" s="2">
        <v>43933</v>
      </c>
      <c r="B109" s="107">
        <v>43933</v>
      </c>
      <c r="C109" s="241">
        <v>23</v>
      </c>
      <c r="D109">
        <v>361</v>
      </c>
      <c r="E109">
        <v>15.753424657534246</v>
      </c>
      <c r="U109" s="33"/>
      <c r="V109" s="33"/>
      <c r="AC109" s="49"/>
      <c r="AD109" s="49"/>
      <c r="BE109" s="33"/>
      <c r="BF109" s="33"/>
      <c r="BG109" s="33"/>
      <c r="BH109" s="25" t="e">
        <f>(#REF!+#REF!+CJ42+#REF!+#REF!+#REF!+#REF!)/(#REF!+#REF!+CI42+#REF!+#REF!+#REF!+#REF!)*100</f>
        <v>#REF!</v>
      </c>
      <c r="BI109" s="33"/>
      <c r="BJ109" s="33"/>
      <c r="BK109" s="33"/>
      <c r="BL109" s="33"/>
    </row>
    <row r="110" spans="1:64" x14ac:dyDescent="0.2">
      <c r="A110" s="2">
        <v>43934</v>
      </c>
      <c r="B110" s="107">
        <v>43934</v>
      </c>
      <c r="C110" s="241">
        <v>11</v>
      </c>
      <c r="D110">
        <v>358</v>
      </c>
      <c r="E110">
        <v>9.0163934426229506</v>
      </c>
      <c r="U110" s="33"/>
      <c r="V110" s="33"/>
      <c r="AC110" s="49"/>
      <c r="AD110" s="49"/>
      <c r="BE110" s="33"/>
      <c r="BF110" s="33"/>
      <c r="BG110" s="33"/>
      <c r="BH110" s="25" t="e">
        <f>(#REF!+CJ42+#REF!+#REF!+#REF!+#REF!+#REF!)/(#REF!+CI42+#REF!+#REF!+#REF!+#REF!+#REF!)*100</f>
        <v>#REF!</v>
      </c>
      <c r="BI110" s="33"/>
      <c r="BJ110" s="33"/>
      <c r="BK110" s="33"/>
      <c r="BL110" s="33"/>
    </row>
    <row r="111" spans="1:64" x14ac:dyDescent="0.2">
      <c r="A111" s="2">
        <v>43935</v>
      </c>
      <c r="B111" s="107">
        <v>43935</v>
      </c>
      <c r="C111" s="241">
        <v>14</v>
      </c>
      <c r="D111">
        <v>373</v>
      </c>
      <c r="E111">
        <v>11.570247933884298</v>
      </c>
      <c r="U111" s="33"/>
      <c r="V111" s="33"/>
      <c r="AC111" s="49"/>
      <c r="AD111" s="49"/>
      <c r="BE111" s="33"/>
      <c r="BF111" s="33"/>
      <c r="BG111" s="33"/>
      <c r="BH111" s="25" t="e">
        <f>(CJ42+#REF!+#REF!+#REF!+#REF!+#REF!+#REF!)/(CI42+#REF!+#REF!+#REF!+#REF!+#REF!+#REF!)*100</f>
        <v>#REF!</v>
      </c>
      <c r="BI111" s="33"/>
      <c r="BJ111" s="33"/>
      <c r="BK111" s="33"/>
      <c r="BL111" s="33"/>
    </row>
    <row r="112" spans="1:64" x14ac:dyDescent="0.2">
      <c r="A112" s="2">
        <v>43936</v>
      </c>
      <c r="B112" s="107">
        <v>43936</v>
      </c>
      <c r="C112" s="241">
        <v>41</v>
      </c>
      <c r="D112">
        <v>371</v>
      </c>
      <c r="E112">
        <v>17.446808510638299</v>
      </c>
      <c r="U112" s="33"/>
      <c r="V112" s="33"/>
      <c r="AC112" s="49"/>
      <c r="AD112" s="49"/>
      <c r="BE112" s="33"/>
      <c r="BF112" s="33"/>
      <c r="BG112" s="33"/>
      <c r="BH112" s="25" t="e">
        <f>(#REF!+#REF!+#REF!+#REF!+#REF!+#REF!+#REF!)/(#REF!+#REF!+#REF!+#REF!+#REF!+#REF!+#REF!)*100</f>
        <v>#REF!</v>
      </c>
      <c r="BI112" s="33"/>
      <c r="BJ112" s="33"/>
      <c r="BK112" s="33"/>
      <c r="BL112" s="33"/>
    </row>
    <row r="113" spans="1:64" x14ac:dyDescent="0.2">
      <c r="A113" s="2">
        <v>43937</v>
      </c>
      <c r="B113" s="107">
        <v>43937</v>
      </c>
      <c r="C113" s="241">
        <v>7</v>
      </c>
      <c r="D113">
        <v>425</v>
      </c>
      <c r="E113">
        <v>3.804347826086957</v>
      </c>
      <c r="U113" s="33"/>
      <c r="V113" s="33"/>
      <c r="AC113" s="49"/>
      <c r="AD113" s="49"/>
      <c r="BE113" s="33"/>
      <c r="BF113" s="33"/>
      <c r="BG113" s="33"/>
      <c r="BH113" s="25" t="e">
        <f>(#REF!+#REF!+#REF!+#REF!+#REF!+#REF!+#REF!)/(#REF!+#REF!+#REF!+#REF!+#REF!+#REF!+#REF!)*100</f>
        <v>#REF!</v>
      </c>
      <c r="BI113" s="33"/>
      <c r="BJ113" s="33"/>
      <c r="BK113" s="33"/>
      <c r="BL113" s="33"/>
    </row>
    <row r="114" spans="1:64" x14ac:dyDescent="0.2">
      <c r="A114" s="2">
        <v>43938</v>
      </c>
      <c r="B114" s="107">
        <v>43938</v>
      </c>
      <c r="C114" s="241">
        <v>66</v>
      </c>
      <c r="D114">
        <v>428</v>
      </c>
      <c r="E114">
        <v>22.448979591836736</v>
      </c>
      <c r="U114" s="33"/>
      <c r="V114" s="33"/>
      <c r="AC114" s="49"/>
      <c r="AD114" s="49"/>
      <c r="BE114" s="33"/>
      <c r="BF114" s="33"/>
      <c r="BG114" s="33"/>
      <c r="BH114" s="25" t="e">
        <f>(#REF!+#REF!+#REF!+#REF!+#REF!+#REF!+#REF!)/(#REF!+#REF!+#REF!+#REF!+#REF!+#REF!+#REF!)*100</f>
        <v>#REF!</v>
      </c>
      <c r="BI114" s="33"/>
      <c r="BJ114" s="33"/>
      <c r="BK114" s="33"/>
      <c r="BL114" s="33"/>
    </row>
    <row r="115" spans="1:64" x14ac:dyDescent="0.2">
      <c r="A115" s="2">
        <v>43939</v>
      </c>
      <c r="B115" s="107">
        <v>43939</v>
      </c>
      <c r="C115" s="241">
        <v>20</v>
      </c>
      <c r="D115">
        <v>448</v>
      </c>
      <c r="E115">
        <v>7.8740157480314963</v>
      </c>
      <c r="U115" s="33"/>
      <c r="V115" s="33"/>
      <c r="AC115" s="49"/>
      <c r="AD115" s="49"/>
      <c r="BE115" s="33"/>
      <c r="BF115" s="33"/>
      <c r="BG115" s="33"/>
      <c r="BH115" s="25" t="e">
        <f>(#REF!+#REF!+#REF!+#REF!+#REF!+#REF!+#REF!)/(#REF!+#REF!+#REF!+#REF!+#REF!+#REF!+#REF!)*100</f>
        <v>#REF!</v>
      </c>
      <c r="BI115" s="33"/>
      <c r="BJ115" s="33"/>
      <c r="BK115" s="33"/>
      <c r="BL115" s="33"/>
    </row>
    <row r="116" spans="1:64" x14ac:dyDescent="0.2">
      <c r="A116" s="2">
        <v>43940</v>
      </c>
      <c r="B116" s="107">
        <v>43940</v>
      </c>
      <c r="C116" s="241">
        <v>20</v>
      </c>
      <c r="D116">
        <v>435</v>
      </c>
      <c r="E116">
        <v>6.8259385665529013</v>
      </c>
      <c r="U116" s="33"/>
      <c r="V116" s="33"/>
      <c r="AC116" s="49"/>
      <c r="AD116" s="49"/>
      <c r="BE116" s="33"/>
      <c r="BF116" s="33"/>
      <c r="BG116" s="33"/>
      <c r="BH116" s="25" t="e">
        <f>(#REF!+#REF!+#REF!+#REF!+#REF!+#REF!+#REF!)/(#REF!+#REF!+#REF!+#REF!+#REF!+#REF!+#REF!)*100</f>
        <v>#REF!</v>
      </c>
      <c r="BI116" s="33"/>
      <c r="BJ116" s="33"/>
      <c r="BK116" s="33"/>
      <c r="BL116" s="33"/>
    </row>
    <row r="117" spans="1:64" x14ac:dyDescent="0.2">
      <c r="A117" s="2">
        <v>43941</v>
      </c>
      <c r="B117" s="107">
        <v>43941</v>
      </c>
      <c r="C117" s="241">
        <v>15</v>
      </c>
      <c r="D117">
        <v>473</v>
      </c>
      <c r="E117">
        <v>7.3529411764705888</v>
      </c>
      <c r="U117" s="33"/>
      <c r="V117" s="33"/>
      <c r="AC117" s="49"/>
      <c r="AD117" s="49"/>
      <c r="BE117" s="33"/>
      <c r="BF117" s="33"/>
      <c r="BG117" s="33"/>
      <c r="BH117" s="25" t="e">
        <f>(#REF!+#REF!+#REF!+#REF!+#REF!+#REF!+#REF!)/(#REF!+#REF!+#REF!+#REF!+#REF!+#REF!+#REF!)*100</f>
        <v>#REF!</v>
      </c>
      <c r="BI117" s="33"/>
      <c r="BJ117" s="33"/>
      <c r="BK117" s="33"/>
      <c r="BL117" s="33"/>
    </row>
    <row r="118" spans="1:64" x14ac:dyDescent="0.2">
      <c r="A118" s="2">
        <v>43942</v>
      </c>
      <c r="B118" s="107">
        <v>43942</v>
      </c>
      <c r="C118" s="241">
        <v>29</v>
      </c>
      <c r="D118">
        <v>482</v>
      </c>
      <c r="E118">
        <v>8.761329305135952</v>
      </c>
      <c r="U118" s="33"/>
      <c r="V118" s="33"/>
      <c r="AC118" s="49"/>
      <c r="AD118" s="49"/>
      <c r="BE118" s="33"/>
      <c r="BF118" s="33"/>
      <c r="BG118" s="33"/>
      <c r="BH118" s="25" t="e">
        <f>(#REF!+#REF!+#REF!+#REF!+#REF!+#REF!+#REF!)/(#REF!+#REF!+#REF!+#REF!+#REF!+#REF!+#REF!)*100</f>
        <v>#REF!</v>
      </c>
      <c r="BI118" s="33"/>
      <c r="BJ118" s="33"/>
      <c r="BK118" s="33"/>
      <c r="BL118" s="33"/>
    </row>
    <row r="119" spans="1:64" x14ac:dyDescent="0.2">
      <c r="A119" s="2">
        <v>43943</v>
      </c>
      <c r="B119" s="107">
        <v>43943</v>
      </c>
      <c r="C119" s="241">
        <v>27</v>
      </c>
      <c r="D119">
        <v>498</v>
      </c>
      <c r="E119">
        <v>5.7569296375266523</v>
      </c>
      <c r="U119" s="33"/>
      <c r="V119" s="33"/>
      <c r="AC119" s="49"/>
      <c r="AD119" s="49"/>
      <c r="BE119" s="33"/>
      <c r="BF119" s="33"/>
      <c r="BG119" s="33"/>
      <c r="BH119" s="25" t="e">
        <f>(#REF!+#REF!+#REF!+#REF!+#REF!+#REF!+#REF!)/(#REF!+#REF!+#REF!+#REF!+#REF!+#REF!+#REF!)*100</f>
        <v>#REF!</v>
      </c>
      <c r="BI119" s="33"/>
      <c r="BJ119" s="33"/>
      <c r="BK119" s="33"/>
      <c r="BL119" s="33"/>
    </row>
    <row r="120" spans="1:64" x14ac:dyDescent="0.2">
      <c r="A120" s="2">
        <v>43944</v>
      </c>
      <c r="B120" s="107">
        <v>43944</v>
      </c>
      <c r="C120" s="241">
        <v>24</v>
      </c>
      <c r="D120">
        <v>505</v>
      </c>
      <c r="E120">
        <v>4.8681541582150096</v>
      </c>
      <c r="U120" s="33"/>
      <c r="V120" s="33"/>
      <c r="AC120" s="49"/>
      <c r="AD120" s="49"/>
      <c r="BE120" s="33"/>
      <c r="BF120" s="33"/>
      <c r="BG120" s="33"/>
      <c r="BH120" s="25" t="e">
        <f>(#REF!+#REF!+#REF!+#REF!+#REF!+#REF!+#REF!)/(#REF!+#REF!+#REF!+#REF!+#REF!+#REF!+#REF!)*100</f>
        <v>#REF!</v>
      </c>
      <c r="BI120" s="33"/>
      <c r="BJ120" s="33"/>
      <c r="BK120" s="33"/>
      <c r="BL120" s="33"/>
    </row>
    <row r="121" spans="1:64" x14ac:dyDescent="0.2">
      <c r="A121" s="2">
        <v>43945</v>
      </c>
      <c r="B121" s="107">
        <v>43945</v>
      </c>
      <c r="C121" s="241">
        <v>26</v>
      </c>
      <c r="D121">
        <v>511</v>
      </c>
      <c r="E121">
        <v>8.3870967741935498</v>
      </c>
      <c r="U121" s="33"/>
      <c r="V121" s="33"/>
      <c r="AC121" s="49"/>
      <c r="AD121" s="49"/>
      <c r="BE121" s="33"/>
      <c r="BF121" s="33"/>
      <c r="BG121" s="33"/>
      <c r="BH121" s="25" t="e">
        <f>(#REF!+#REF!+#REF!+#REF!+#REF!+#REF!+CJ43)/(#REF!+#REF!+#REF!+#REF!+#REF!+#REF!+CI43)*100</f>
        <v>#REF!</v>
      </c>
      <c r="BI121" s="33"/>
      <c r="BJ121" s="33"/>
      <c r="BK121" s="33"/>
      <c r="BL121" s="33"/>
    </row>
    <row r="122" spans="1:64" x14ac:dyDescent="0.2">
      <c r="A122" s="2">
        <v>43946</v>
      </c>
      <c r="B122" s="107">
        <v>43946</v>
      </c>
      <c r="C122" s="241">
        <v>27</v>
      </c>
      <c r="D122">
        <v>571</v>
      </c>
      <c r="E122">
        <v>8.1570996978851973</v>
      </c>
      <c r="U122" s="33"/>
      <c r="V122" s="33"/>
      <c r="AC122" s="49"/>
      <c r="AD122" s="49"/>
      <c r="BE122" s="33"/>
      <c r="BF122" s="33"/>
      <c r="BG122" s="33"/>
      <c r="BH122" s="25" t="e">
        <f>(#REF!+#REF!+#REF!+#REF!+#REF!+CJ43+#REF!)/(#REF!+#REF!+#REF!+#REF!+#REF!+CI43+#REF!)*100</f>
        <v>#REF!</v>
      </c>
      <c r="BI122" s="33"/>
      <c r="BJ122" s="33"/>
      <c r="BK122" s="33"/>
      <c r="BL122" s="33"/>
    </row>
    <row r="123" spans="1:64" x14ac:dyDescent="0.2">
      <c r="A123" s="2">
        <v>43947</v>
      </c>
      <c r="B123" s="107">
        <v>43947</v>
      </c>
      <c r="C123" s="241">
        <v>17</v>
      </c>
      <c r="D123">
        <v>588</v>
      </c>
      <c r="E123">
        <v>6.563706563706563</v>
      </c>
      <c r="U123" s="33"/>
      <c r="V123" s="33"/>
      <c r="AC123" s="49"/>
      <c r="AD123" s="49"/>
      <c r="BE123" s="33"/>
      <c r="BF123" s="33"/>
      <c r="BG123" s="33"/>
      <c r="BH123" s="25" t="e">
        <f>(#REF!+#REF!+#REF!+#REF!+CJ43+#REF!+#REF!)/(#REF!+#REF!+#REF!+#REF!+CI43+#REF!+#REF!)*100</f>
        <v>#REF!</v>
      </c>
      <c r="BI123" s="33"/>
      <c r="BJ123" s="33"/>
      <c r="BK123" s="33"/>
      <c r="BL123" s="33"/>
    </row>
    <row r="124" spans="1:64" x14ac:dyDescent="0.2">
      <c r="A124" s="2">
        <v>43948</v>
      </c>
      <c r="B124" s="107">
        <v>43948</v>
      </c>
      <c r="C124" s="241">
        <v>24</v>
      </c>
      <c r="D124">
        <v>621</v>
      </c>
      <c r="E124">
        <v>10.126582278481013</v>
      </c>
      <c r="U124" s="33"/>
      <c r="V124" s="33"/>
      <c r="AC124" s="49"/>
      <c r="AD124" s="49"/>
      <c r="BE124" s="33"/>
      <c r="BF124" s="33"/>
      <c r="BG124" s="33"/>
      <c r="BH124" s="25" t="e">
        <f>(#REF!+#REF!+#REF!+CJ43+#REF!+#REF!+#REF!)/(#REF!+#REF!+#REF!+CI43+#REF!+#REF!+#REF!)*100</f>
        <v>#REF!</v>
      </c>
      <c r="BI124" s="33"/>
      <c r="BJ124" s="33"/>
      <c r="BK124" s="33"/>
      <c r="BL124" s="33"/>
    </row>
    <row r="125" spans="1:64" x14ac:dyDescent="0.2">
      <c r="A125" s="2">
        <v>43949</v>
      </c>
      <c r="B125" s="107">
        <v>43949</v>
      </c>
      <c r="C125" s="241">
        <v>21</v>
      </c>
      <c r="D125">
        <v>603</v>
      </c>
      <c r="E125">
        <v>8.6065573770491799</v>
      </c>
      <c r="U125" s="33"/>
      <c r="V125" s="33"/>
      <c r="AC125" s="49"/>
      <c r="AD125" s="49"/>
      <c r="BE125" s="33"/>
      <c r="BF125" s="33"/>
      <c r="BG125" s="33"/>
      <c r="BH125" s="25" t="e">
        <f>(#REF!+#REF!+CJ43+#REF!+#REF!+#REF!+#REF!)/(#REF!+#REF!+CI43+#REF!+#REF!+#REF!+#REF!)*100</f>
        <v>#REF!</v>
      </c>
      <c r="BI125" s="33"/>
      <c r="BJ125" s="33"/>
      <c r="BK125" s="33"/>
      <c r="BL125" s="33"/>
    </row>
    <row r="126" spans="1:64" x14ac:dyDescent="0.2">
      <c r="A126" s="2">
        <v>43950</v>
      </c>
      <c r="B126" s="107">
        <v>43950</v>
      </c>
      <c r="C126" s="241">
        <v>32</v>
      </c>
      <c r="D126">
        <v>592</v>
      </c>
      <c r="E126">
        <v>8.5106382978723403</v>
      </c>
      <c r="U126" s="33"/>
      <c r="V126" s="33"/>
      <c r="AC126" s="49"/>
      <c r="AD126" s="49"/>
      <c r="BE126" s="33"/>
      <c r="BF126" s="33"/>
      <c r="BG126" s="33"/>
      <c r="BH126" s="25" t="e">
        <f>(#REF!+CJ43+#REF!+#REF!+#REF!+#REF!+#REF!)/(#REF!+CI43+#REF!+#REF!+#REF!+#REF!+#REF!)*100</f>
        <v>#REF!</v>
      </c>
      <c r="BI126" s="33"/>
      <c r="BJ126" s="33"/>
      <c r="BK126" s="33"/>
      <c r="BL126" s="33"/>
    </row>
    <row r="127" spans="1:64" x14ac:dyDescent="0.2">
      <c r="A127" s="2">
        <v>43951</v>
      </c>
      <c r="B127" s="107">
        <v>43951</v>
      </c>
      <c r="C127" s="241">
        <v>24</v>
      </c>
      <c r="D127">
        <v>547</v>
      </c>
      <c r="E127">
        <v>7.2072072072072073</v>
      </c>
      <c r="U127" s="33"/>
      <c r="V127" s="33"/>
      <c r="AC127" s="49"/>
      <c r="AD127" s="49"/>
      <c r="BE127" s="33"/>
      <c r="BF127" s="33"/>
      <c r="BG127" s="33"/>
      <c r="BH127" s="25" t="e">
        <f>(CJ43+#REF!+#REF!+#REF!+#REF!+#REF!+#REF!)/(CI43+#REF!+#REF!+#REF!+#REF!+#REF!+#REF!)*100</f>
        <v>#REF!</v>
      </c>
      <c r="BI127" s="33"/>
      <c r="BJ127" s="33"/>
      <c r="BK127" s="33"/>
      <c r="BL127" s="33"/>
    </row>
    <row r="128" spans="1:64" x14ac:dyDescent="0.2">
      <c r="A128" s="2">
        <v>43952</v>
      </c>
      <c r="B128" s="107">
        <v>43952</v>
      </c>
      <c r="C128" s="241">
        <v>20</v>
      </c>
      <c r="D128">
        <v>545</v>
      </c>
      <c r="E128">
        <v>5.9880239520958085</v>
      </c>
      <c r="U128" s="33"/>
      <c r="V128" s="33"/>
      <c r="AC128" s="49"/>
      <c r="AD128" s="49"/>
      <c r="BE128" s="33"/>
      <c r="BF128" s="33"/>
      <c r="BG128" s="33"/>
      <c r="BH128" s="25" t="e">
        <f>(#REF!+#REF!+#REF!+#REF!+#REF!+#REF!+#REF!)/(#REF!+#REF!+#REF!+#REF!+#REF!+#REF!+#REF!)*100</f>
        <v>#REF!</v>
      </c>
      <c r="BI128" s="33"/>
      <c r="BJ128" s="33"/>
      <c r="BK128" s="33"/>
      <c r="BL128" s="33"/>
    </row>
    <row r="129" spans="1:64" x14ac:dyDescent="0.2">
      <c r="A129" s="2">
        <v>43953</v>
      </c>
      <c r="B129" s="107">
        <v>43953</v>
      </c>
      <c r="C129" s="241">
        <v>27</v>
      </c>
      <c r="D129">
        <v>526</v>
      </c>
      <c r="E129">
        <v>8.2822085889570545</v>
      </c>
      <c r="U129" s="33"/>
      <c r="V129" s="33"/>
      <c r="AC129" s="49"/>
      <c r="AD129" s="49"/>
      <c r="BE129" s="33"/>
      <c r="BF129" s="33"/>
      <c r="BG129" s="33"/>
      <c r="BH129" s="25" t="e">
        <f>(#REF!+#REF!+#REF!+#REF!+#REF!+#REF!+#REF!)/(#REF!+#REF!+#REF!+#REF!+#REF!+#REF!+#REF!)*100</f>
        <v>#REF!</v>
      </c>
      <c r="BI129" s="33"/>
      <c r="BJ129" s="33"/>
      <c r="BK129" s="33"/>
      <c r="BL129" s="33"/>
    </row>
    <row r="130" spans="1:64" x14ac:dyDescent="0.2">
      <c r="A130" s="2">
        <v>43954</v>
      </c>
      <c r="B130" s="107">
        <v>43954</v>
      </c>
      <c r="C130" s="241">
        <v>23</v>
      </c>
      <c r="D130">
        <v>526</v>
      </c>
      <c r="E130">
        <v>3.3527696793002915</v>
      </c>
      <c r="U130" s="33"/>
      <c r="V130" s="33"/>
      <c r="AC130" s="49"/>
      <c r="AD130" s="49"/>
      <c r="BE130" s="33"/>
      <c r="BF130" s="33"/>
      <c r="BG130" s="33"/>
      <c r="BH130" s="25" t="e">
        <f>(#REF!+#REF!+#REF!+#REF!+#REF!+#REF!+#REF!)/(#REF!+#REF!+#REF!+#REF!+#REF!+#REF!+#REF!)*100</f>
        <v>#REF!</v>
      </c>
      <c r="BI130" s="33"/>
      <c r="BJ130" s="33"/>
      <c r="BK130" s="33"/>
      <c r="BL130" s="33"/>
    </row>
    <row r="131" spans="1:64" x14ac:dyDescent="0.2">
      <c r="A131" s="2">
        <v>43955</v>
      </c>
      <c r="B131" s="107">
        <v>43955</v>
      </c>
      <c r="C131" s="241">
        <v>10</v>
      </c>
      <c r="D131">
        <v>497</v>
      </c>
      <c r="E131">
        <v>2.3094688221709005</v>
      </c>
      <c r="U131" s="33"/>
      <c r="V131" s="33"/>
      <c r="AC131" s="49"/>
      <c r="AD131" s="49"/>
      <c r="BE131" s="33"/>
      <c r="BF131" s="33"/>
      <c r="BG131" s="33"/>
      <c r="BH131" s="25" t="e">
        <f>(#REF!+#REF!+#REF!+#REF!+#REF!+#REF!+#REF!)/(#REF!+#REF!+#REF!+#REF!+#REF!+#REF!+#REF!)*100</f>
        <v>#REF!</v>
      </c>
      <c r="BI131" s="33"/>
      <c r="BJ131" s="33"/>
      <c r="BK131" s="33"/>
      <c r="BL131" s="33"/>
    </row>
    <row r="132" spans="1:64" x14ac:dyDescent="0.2">
      <c r="A132" s="2">
        <v>43956</v>
      </c>
      <c r="B132" s="107">
        <v>43956</v>
      </c>
      <c r="C132" s="241">
        <v>30</v>
      </c>
      <c r="D132">
        <v>488</v>
      </c>
      <c r="E132">
        <v>5.0335570469798654</v>
      </c>
      <c r="U132" s="33"/>
      <c r="V132" s="33"/>
      <c r="AC132" s="49"/>
      <c r="AD132" s="49"/>
      <c r="BE132" s="33"/>
      <c r="BF132" s="33"/>
      <c r="BG132" s="33"/>
      <c r="BH132" s="25" t="e">
        <f>(#REF!+#REF!+#REF!+#REF!+#REF!+#REF!+CJ44)/(#REF!+#REF!+#REF!+#REF!+#REF!+#REF!+CI44)*100</f>
        <v>#REF!</v>
      </c>
      <c r="BI132" s="33"/>
      <c r="BJ132" s="33"/>
      <c r="BK132" s="33"/>
      <c r="BL132" s="33"/>
    </row>
    <row r="133" spans="1:64" x14ac:dyDescent="0.2">
      <c r="A133" s="2">
        <v>43957</v>
      </c>
      <c r="B133" s="107">
        <v>43957</v>
      </c>
      <c r="C133" s="241">
        <v>16</v>
      </c>
      <c r="D133">
        <v>465</v>
      </c>
      <c r="E133">
        <v>3.6866359447004609</v>
      </c>
      <c r="U133" s="33"/>
      <c r="V133" s="33"/>
      <c r="AC133" s="49"/>
      <c r="AD133" s="49"/>
      <c r="BE133" s="33"/>
      <c r="BF133" s="33"/>
      <c r="BG133" s="33"/>
      <c r="BH133" s="25" t="e">
        <f>(#REF!+#REF!+#REF!+#REF!+#REF!+CJ44+#REF!)/(#REF!+#REF!+#REF!+#REF!+#REF!+CI44+#REF!)*100</f>
        <v>#REF!</v>
      </c>
      <c r="BI133" s="33"/>
      <c r="BJ133" s="33"/>
      <c r="BK133" s="33"/>
      <c r="BL133" s="33"/>
    </row>
    <row r="134" spans="1:64" x14ac:dyDescent="0.2">
      <c r="A134" s="2">
        <v>43958</v>
      </c>
      <c r="B134" s="107">
        <v>43958</v>
      </c>
      <c r="C134" s="241">
        <v>46</v>
      </c>
      <c r="D134">
        <v>443</v>
      </c>
      <c r="E134">
        <v>7.4313408723747978</v>
      </c>
      <c r="U134" s="33"/>
      <c r="V134" s="33"/>
      <c r="AC134" s="49"/>
      <c r="AD134" s="49"/>
      <c r="BE134" s="33"/>
      <c r="BF134" s="33"/>
      <c r="BG134" s="33"/>
      <c r="BH134" s="25" t="e">
        <f>(#REF!+#REF!+#REF!+#REF!+CJ44+#REF!+#REF!)/(#REF!+#REF!+#REF!+#REF!+CI44+#REF!+#REF!)*100</f>
        <v>#REF!</v>
      </c>
      <c r="BI134" s="33"/>
      <c r="BJ134" s="33"/>
      <c r="BK134" s="33"/>
      <c r="BL134" s="33"/>
    </row>
    <row r="135" spans="1:64" x14ac:dyDescent="0.2">
      <c r="A135" s="2">
        <v>43959</v>
      </c>
      <c r="B135" s="107">
        <v>43959</v>
      </c>
      <c r="C135" s="241">
        <v>14</v>
      </c>
      <c r="D135">
        <v>420</v>
      </c>
      <c r="E135">
        <v>2.5454545454545454</v>
      </c>
      <c r="U135" s="33"/>
      <c r="V135" s="33"/>
      <c r="AC135" s="49"/>
      <c r="AD135" s="49"/>
      <c r="BE135" s="33"/>
      <c r="BF135" s="33"/>
      <c r="BG135" s="33"/>
      <c r="BH135" s="25" t="e">
        <f>(#REF!+#REF!+#REF!+CJ44+#REF!+#REF!+#REF!)/(#REF!+#REF!+#REF!+CI44+#REF!+#REF!+#REF!)*100</f>
        <v>#REF!</v>
      </c>
      <c r="BI135" s="33"/>
      <c r="BJ135" s="33"/>
      <c r="BK135" s="33"/>
      <c r="BL135" s="33"/>
    </row>
    <row r="136" spans="1:64" x14ac:dyDescent="0.2">
      <c r="A136" s="2">
        <v>43960</v>
      </c>
      <c r="B136" s="107">
        <v>43960</v>
      </c>
      <c r="C136" s="241">
        <v>33</v>
      </c>
      <c r="D136">
        <v>342</v>
      </c>
      <c r="E136">
        <v>4.1147132169576057</v>
      </c>
      <c r="U136" s="33"/>
      <c r="V136" s="33"/>
      <c r="AC136" s="49"/>
      <c r="AD136" s="49"/>
      <c r="BE136" s="33"/>
      <c r="BF136" s="33"/>
      <c r="BG136" s="33"/>
      <c r="BH136" s="25" t="e">
        <f>(#REF!+#REF!+CJ44+#REF!+#REF!+#REF!+#REF!)/(#REF!+#REF!+CI44+#REF!+#REF!+#REF!+#REF!)*100</f>
        <v>#REF!</v>
      </c>
      <c r="BI136" s="33"/>
      <c r="BJ136" s="33"/>
      <c r="BK136" s="33"/>
      <c r="BL136" s="33"/>
    </row>
    <row r="137" spans="1:64" x14ac:dyDescent="0.2">
      <c r="A137" s="2">
        <v>43961</v>
      </c>
      <c r="B137" s="107">
        <v>43961</v>
      </c>
      <c r="C137" s="241">
        <v>21</v>
      </c>
      <c r="D137">
        <v>296</v>
      </c>
      <c r="E137">
        <v>2.1319796954314718</v>
      </c>
      <c r="U137" s="33"/>
      <c r="V137" s="33"/>
      <c r="AC137" s="49"/>
      <c r="AD137" s="49"/>
      <c r="BE137" s="33"/>
      <c r="BF137" s="33"/>
      <c r="BG137" s="33"/>
      <c r="BH137" s="25" t="e">
        <f>(#REF!+CJ44+#REF!+#REF!+#REF!+#REF!+#REF!)/(#REF!+CI44+#REF!+#REF!+#REF!+#REF!+#REF!)*100</f>
        <v>#REF!</v>
      </c>
      <c r="BI137" s="33"/>
      <c r="BJ137" s="33"/>
      <c r="BK137" s="33"/>
      <c r="BL137" s="33"/>
    </row>
    <row r="138" spans="1:64" x14ac:dyDescent="0.2">
      <c r="A138" s="2">
        <v>43962</v>
      </c>
      <c r="B138" s="107">
        <v>43962</v>
      </c>
      <c r="C138" s="241">
        <v>16</v>
      </c>
      <c r="D138">
        <v>265</v>
      </c>
      <c r="E138">
        <v>3.1683168316831685</v>
      </c>
      <c r="U138" s="33"/>
      <c r="V138" s="33"/>
      <c r="AC138" s="49"/>
      <c r="AD138" s="49"/>
      <c r="BE138" s="33"/>
      <c r="BF138" s="33"/>
      <c r="BG138" s="33"/>
      <c r="BH138" s="25" t="e">
        <f>(CJ44+#REF!+#REF!+#REF!+#REF!+#REF!+#REF!)/(CI44+#REF!+#REF!+#REF!+#REF!+#REF!+#REF!)*100</f>
        <v>#REF!</v>
      </c>
      <c r="BI138" s="33"/>
      <c r="BJ138" s="33"/>
      <c r="BK138" s="33"/>
      <c r="BL138" s="33"/>
    </row>
    <row r="139" spans="1:64" x14ac:dyDescent="0.2">
      <c r="A139" s="2">
        <v>43963</v>
      </c>
      <c r="B139" s="107">
        <v>43963</v>
      </c>
      <c r="C139" s="241">
        <v>8</v>
      </c>
      <c r="D139">
        <v>269</v>
      </c>
      <c r="E139">
        <v>0.91533180778032042</v>
      </c>
      <c r="U139" s="33"/>
      <c r="V139" s="33"/>
      <c r="AC139" s="49"/>
      <c r="AD139" s="49"/>
      <c r="BE139" s="33"/>
      <c r="BF139" s="33"/>
      <c r="BG139" s="33"/>
      <c r="BH139" s="25" t="e">
        <f>(#REF!+#REF!+#REF!+#REF!+#REF!+#REF!+#REF!)/(#REF!+#REF!+#REF!+#REF!+#REF!+#REF!+#REF!)*100</f>
        <v>#REF!</v>
      </c>
      <c r="BI139" s="33"/>
      <c r="BJ139" s="33"/>
      <c r="BK139" s="33"/>
      <c r="BL139" s="33"/>
    </row>
    <row r="140" spans="1:64" x14ac:dyDescent="0.2">
      <c r="A140" s="2">
        <v>43964</v>
      </c>
      <c r="B140" s="107">
        <v>43964</v>
      </c>
      <c r="C140" s="241">
        <v>22</v>
      </c>
      <c r="D140">
        <v>267</v>
      </c>
      <c r="E140">
        <v>2.2132796780684103</v>
      </c>
      <c r="U140" s="33"/>
      <c r="V140" s="33"/>
      <c r="AC140" s="49"/>
      <c r="AD140" s="49"/>
      <c r="BE140" s="33"/>
      <c r="BF140" s="33"/>
      <c r="BG140" s="33"/>
      <c r="BH140" s="25" t="e">
        <f>(#REF!+#REF!+#REF!+#REF!+#REF!+#REF!+#REF!)/(#REF!+#REF!+#REF!+#REF!+#REF!+#REF!+#REF!)*100</f>
        <v>#REF!</v>
      </c>
      <c r="BI140" s="33"/>
      <c r="BJ140" s="33"/>
      <c r="BK140" s="33"/>
      <c r="BL140" s="33"/>
    </row>
    <row r="141" spans="1:64" x14ac:dyDescent="0.2">
      <c r="A141" s="2">
        <v>43965</v>
      </c>
      <c r="B141" s="107">
        <v>43965</v>
      </c>
      <c r="C141" s="241">
        <v>33</v>
      </c>
      <c r="D141">
        <v>261</v>
      </c>
      <c r="E141">
        <v>3.4846884899683213</v>
      </c>
      <c r="U141" s="33"/>
      <c r="V141" s="33"/>
      <c r="AC141" s="49"/>
      <c r="AD141" s="49"/>
      <c r="BE141" s="33"/>
      <c r="BF141" s="33"/>
      <c r="BG141" s="33"/>
      <c r="BH141" s="25" t="e">
        <f>(#REF!+#REF!+#REF!+#REF!+#REF!+#REF!+#REF!)/(#REF!+#REF!+#REF!+#REF!+#REF!+#REF!+#REF!)*100</f>
        <v>#REF!</v>
      </c>
      <c r="BI141" s="33"/>
      <c r="BJ141" s="33"/>
      <c r="BK141" s="33"/>
      <c r="BL141" s="33"/>
    </row>
    <row r="142" spans="1:64" x14ac:dyDescent="0.2">
      <c r="A142" s="2">
        <v>43966</v>
      </c>
      <c r="B142" s="107">
        <v>43966</v>
      </c>
      <c r="C142" s="241">
        <v>23</v>
      </c>
      <c r="D142">
        <v>252</v>
      </c>
      <c r="E142">
        <v>2.4364406779661016</v>
      </c>
      <c r="U142" s="33"/>
      <c r="V142" s="33"/>
      <c r="AC142" s="49"/>
      <c r="AD142" s="49"/>
      <c r="BE142" s="33"/>
      <c r="BF142" s="33"/>
      <c r="BG142" s="33"/>
      <c r="BH142" s="25" t="e">
        <f>(#REF!+#REF!+#REF!+#REF!+#REF!+#REF!+#REF!)/(#REF!+#REF!+#REF!+#REF!+#REF!+#REF!+#REF!)*100</f>
        <v>#REF!</v>
      </c>
      <c r="BI142" s="33"/>
      <c r="BJ142" s="33"/>
      <c r="BK142" s="33"/>
      <c r="BL142" s="33"/>
    </row>
    <row r="143" spans="1:64" x14ac:dyDescent="0.2">
      <c r="A143" s="2">
        <v>43967</v>
      </c>
      <c r="B143" s="107">
        <v>43967</v>
      </c>
      <c r="C143" s="241">
        <v>14</v>
      </c>
      <c r="D143">
        <v>243</v>
      </c>
      <c r="E143">
        <v>2.3769100169779285</v>
      </c>
      <c r="U143" s="33"/>
      <c r="V143" s="33"/>
      <c r="AC143" s="49"/>
      <c r="AD143" s="49"/>
      <c r="BE143" s="33"/>
      <c r="BF143" s="33"/>
      <c r="BG143" s="33"/>
      <c r="BH143" s="25" t="e">
        <f>(#REF!+#REF!+#REF!+#REF!+#REF!+#REF!+#REF!)/(#REF!+#REF!+#REF!+#REF!+#REF!+#REF!+#REF!)*100</f>
        <v>#REF!</v>
      </c>
      <c r="BI143" s="33"/>
      <c r="BJ143" s="33"/>
      <c r="BK143" s="33"/>
      <c r="BL143" s="33"/>
    </row>
    <row r="144" spans="1:64" x14ac:dyDescent="0.2">
      <c r="A144" s="2">
        <v>43968</v>
      </c>
      <c r="B144" s="107">
        <v>43968</v>
      </c>
      <c r="C144" s="241">
        <v>14</v>
      </c>
      <c r="D144">
        <v>235</v>
      </c>
      <c r="E144">
        <v>7.1065989847715745</v>
      </c>
      <c r="U144" s="33"/>
      <c r="V144" s="33"/>
      <c r="AC144" s="49"/>
      <c r="AD144" s="49"/>
      <c r="BE144" s="33"/>
      <c r="BF144" s="33"/>
      <c r="BG144" s="33"/>
      <c r="BH144" s="25" t="e">
        <f>(#REF!+#REF!+#REF!+#REF!+#REF!+#REF!+#REF!)/(#REF!+#REF!+#REF!+#REF!+#REF!+#REF!+#REF!)*100</f>
        <v>#REF!</v>
      </c>
      <c r="BI144" s="33"/>
      <c r="BJ144" s="33"/>
      <c r="BK144" s="33"/>
      <c r="BL144" s="33"/>
    </row>
    <row r="145" spans="1:64" x14ac:dyDescent="0.2">
      <c r="A145" s="2">
        <v>43969</v>
      </c>
      <c r="B145" s="107">
        <v>43969</v>
      </c>
      <c r="C145" s="241">
        <v>13</v>
      </c>
      <c r="D145">
        <v>232</v>
      </c>
      <c r="E145">
        <v>6.2200956937799043</v>
      </c>
      <c r="U145" s="33"/>
      <c r="V145" s="33"/>
      <c r="AC145" s="49"/>
      <c r="AD145" s="49"/>
      <c r="BE145" s="33"/>
      <c r="BF145" s="33"/>
      <c r="BG145" s="33"/>
      <c r="BH145" s="25" t="e">
        <f>(#REF!+#REF!+#REF!+#REF!+#REF!+#REF!+#REF!)/(#REF!+#REF!+#REF!+#REF!+#REF!+#REF!+#REF!)*100</f>
        <v>#REF!</v>
      </c>
      <c r="BI145" s="33"/>
      <c r="BJ145" s="33"/>
      <c r="BK145" s="33"/>
      <c r="BL145" s="33"/>
    </row>
    <row r="146" spans="1:64" x14ac:dyDescent="0.2">
      <c r="A146" s="2">
        <v>43970</v>
      </c>
      <c r="B146" s="107">
        <v>43970</v>
      </c>
      <c r="C146" s="241">
        <v>20</v>
      </c>
      <c r="D146">
        <v>216</v>
      </c>
      <c r="E146">
        <v>8.2987551867219906</v>
      </c>
      <c r="U146" s="33"/>
      <c r="V146" s="33"/>
      <c r="AC146" s="49"/>
      <c r="AD146" s="49"/>
      <c r="BE146" s="33"/>
      <c r="BF146" s="33"/>
      <c r="BG146" s="33"/>
      <c r="BH146" s="25" t="e">
        <f>(#REF!+#REF!+#REF!+#REF!+#REF!+#REF!+#REF!)/(#REF!+#REF!+#REF!+#REF!+#REF!+#REF!+#REF!)*100</f>
        <v>#REF!</v>
      </c>
      <c r="BI146" s="33"/>
      <c r="BJ146" s="33"/>
      <c r="BK146" s="33"/>
      <c r="BL146" s="33"/>
    </row>
    <row r="147" spans="1:64" x14ac:dyDescent="0.2">
      <c r="A147" s="2">
        <v>43971</v>
      </c>
      <c r="B147" s="107">
        <v>43971</v>
      </c>
      <c r="C147" s="241">
        <v>28</v>
      </c>
      <c r="D147">
        <v>217</v>
      </c>
      <c r="E147">
        <v>6.4367816091954024</v>
      </c>
      <c r="U147" s="33"/>
      <c r="V147" s="33"/>
      <c r="AC147" s="49"/>
      <c r="AD147" s="49"/>
      <c r="BE147" s="33"/>
      <c r="BF147" s="33"/>
      <c r="BG147" s="33"/>
      <c r="BH147" s="25" t="e">
        <f>(#REF!+#REF!+#REF!+#REF!+#REF!+#REF!+#REF!)/(#REF!+#REF!+#REF!+#REF!+#REF!+#REF!+#REF!)*100</f>
        <v>#REF!</v>
      </c>
      <c r="BI147" s="33"/>
      <c r="BJ147" s="33"/>
      <c r="BK147" s="33"/>
      <c r="BL147" s="33"/>
    </row>
    <row r="148" spans="1:64" x14ac:dyDescent="0.2">
      <c r="A148" s="2">
        <v>43972</v>
      </c>
      <c r="B148" s="107">
        <v>43972</v>
      </c>
      <c r="C148" s="241">
        <v>11</v>
      </c>
      <c r="D148">
        <v>203</v>
      </c>
      <c r="E148">
        <v>3.6544850498338874</v>
      </c>
      <c r="U148" s="33"/>
      <c r="V148" s="33"/>
      <c r="AC148" s="49"/>
      <c r="AD148" s="49"/>
      <c r="BE148" s="33"/>
      <c r="BF148" s="33"/>
      <c r="BG148" s="33"/>
      <c r="BH148" s="25" t="e">
        <f>(#REF!+#REF!+#REF!+#REF!+#REF!+#REF!+#REF!)/(#REF!+#REF!+#REF!+#REF!+#REF!+#REF!+#REF!)*100</f>
        <v>#REF!</v>
      </c>
      <c r="BI148" s="33"/>
      <c r="BJ148" s="33"/>
      <c r="BK148" s="33"/>
      <c r="BL148" s="33"/>
    </row>
    <row r="149" spans="1:64" x14ac:dyDescent="0.2">
      <c r="A149" s="2">
        <v>43973</v>
      </c>
      <c r="B149" s="107">
        <v>43973</v>
      </c>
      <c r="C149" s="241">
        <v>8</v>
      </c>
      <c r="D149">
        <v>199</v>
      </c>
      <c r="E149">
        <v>2.6490066225165565</v>
      </c>
      <c r="U149" s="33"/>
      <c r="V149" s="33"/>
      <c r="AC149" s="49"/>
      <c r="AD149" s="49"/>
      <c r="BE149" s="33"/>
      <c r="BF149" s="33"/>
      <c r="BG149" s="33"/>
      <c r="BH149" s="25" t="e">
        <f>(#REF!+#REF!+#REF!+#REF!+#REF!+#REF!+#REF!)/(#REF!+#REF!+#REF!+#REF!+#REF!+#REF!+#REF!)*100</f>
        <v>#REF!</v>
      </c>
      <c r="BI149" s="33"/>
      <c r="BJ149" s="33"/>
      <c r="BK149" s="33"/>
      <c r="BL149" s="33"/>
    </row>
    <row r="150" spans="1:64" x14ac:dyDescent="0.2">
      <c r="A150" s="2">
        <v>43974</v>
      </c>
      <c r="B150" s="107">
        <v>43974</v>
      </c>
      <c r="C150" s="241">
        <v>10</v>
      </c>
      <c r="D150">
        <v>193</v>
      </c>
      <c r="E150">
        <v>3.0581039755351682</v>
      </c>
      <c r="U150" s="33"/>
      <c r="V150" s="33"/>
      <c r="AC150" s="49"/>
      <c r="AD150" s="49"/>
      <c r="BE150" s="33"/>
      <c r="BF150" s="33"/>
      <c r="BG150" s="33"/>
      <c r="BH150" s="25" t="e">
        <f>(#REF!+#REF!+#REF!+#REF!+#REF!+#REF!+#REF!)/(#REF!+#REF!+#REF!+#REF!+#REF!+#REF!+#REF!)*100</f>
        <v>#REF!</v>
      </c>
      <c r="BI150" s="33"/>
      <c r="BJ150" s="33"/>
      <c r="BK150" s="33"/>
      <c r="BL150" s="33"/>
    </row>
    <row r="151" spans="1:64" x14ac:dyDescent="0.2">
      <c r="A151" s="2">
        <v>43975</v>
      </c>
      <c r="B151" s="107">
        <v>43975</v>
      </c>
      <c r="C151" s="241">
        <v>8</v>
      </c>
      <c r="D151">
        <v>193</v>
      </c>
      <c r="E151">
        <v>4.2105263157894735</v>
      </c>
      <c r="U151" s="33"/>
      <c r="V151" s="33"/>
      <c r="AC151" s="49"/>
      <c r="AD151" s="49"/>
      <c r="BE151" s="33"/>
      <c r="BF151" s="33"/>
      <c r="BG151" s="33"/>
      <c r="BH151" s="25" t="e">
        <f>(#REF!+#REF!+#REF!+#REF!+#REF!+#REF!+#REF!)/(#REF!+#REF!+#REF!+#REF!+#REF!+#REF!+#REF!)*100</f>
        <v>#REF!</v>
      </c>
      <c r="BI151" s="33"/>
      <c r="BJ151" s="33"/>
      <c r="BK151" s="33"/>
      <c r="BL151" s="33"/>
    </row>
    <row r="152" spans="1:64" x14ac:dyDescent="0.2">
      <c r="A152" s="2">
        <v>43976</v>
      </c>
      <c r="B152" s="107">
        <v>43976</v>
      </c>
      <c r="C152" s="241">
        <v>8</v>
      </c>
      <c r="D152">
        <v>188</v>
      </c>
      <c r="E152">
        <v>4.2105263157894735</v>
      </c>
      <c r="U152" s="33"/>
      <c r="V152" s="33"/>
      <c r="AC152" s="49"/>
      <c r="AD152" s="49"/>
      <c r="BE152" s="33"/>
      <c r="BF152" s="33"/>
      <c r="BG152" s="33"/>
      <c r="BH152" s="25" t="e">
        <f>(#REF!+#REF!+#REF!+#REF!+#REF!+#REF!+#REF!)/(#REF!+#REF!+#REF!+#REF!+#REF!+#REF!+#REF!)*100</f>
        <v>#REF!</v>
      </c>
      <c r="BI152" s="33"/>
      <c r="BJ152" s="33"/>
      <c r="BK152" s="33"/>
      <c r="BL152" s="33"/>
    </row>
    <row r="153" spans="1:64" x14ac:dyDescent="0.2">
      <c r="A153" s="2">
        <v>43977</v>
      </c>
      <c r="B153" s="107">
        <v>43977</v>
      </c>
      <c r="C153" s="241">
        <v>7</v>
      </c>
      <c r="D153">
        <v>173</v>
      </c>
      <c r="E153">
        <v>1.088646967340591</v>
      </c>
      <c r="U153" s="33"/>
      <c r="V153" s="33"/>
      <c r="AC153" s="49"/>
      <c r="AD153" s="49"/>
      <c r="BE153" s="33"/>
      <c r="BF153" s="33"/>
      <c r="BG153" s="33"/>
      <c r="BH153" s="25" t="e">
        <f>(#REF!+#REF!+#REF!+#REF!+#REF!+#REF!+#REF!)/(#REF!+#REF!+#REF!+#REF!+#REF!+#REF!+#REF!)*100</f>
        <v>#REF!</v>
      </c>
      <c r="BI153" s="33"/>
      <c r="BJ153" s="33"/>
      <c r="BK153" s="33"/>
      <c r="BL153" s="33"/>
    </row>
    <row r="154" spans="1:64" x14ac:dyDescent="0.2">
      <c r="A154" s="2">
        <v>43978</v>
      </c>
      <c r="B154" s="107">
        <v>43978</v>
      </c>
      <c r="C154" s="241">
        <v>8</v>
      </c>
      <c r="D154">
        <v>158</v>
      </c>
      <c r="E154">
        <v>1.2903225806451613</v>
      </c>
      <c r="U154" s="33"/>
      <c r="V154" s="33"/>
      <c r="AC154" s="49"/>
      <c r="AD154" s="49"/>
      <c r="BE154" s="33"/>
      <c r="BF154" s="33"/>
      <c r="BG154" s="33"/>
      <c r="BH154" s="25" t="e">
        <f>(#REF!+#REF!+#REF!+#REF!+#REF!+#REF!+#REF!)/(#REF!+#REF!+#REF!+#REF!+#REF!+#REF!+#REF!)*100</f>
        <v>#REF!</v>
      </c>
      <c r="BI154" s="33"/>
      <c r="BJ154" s="33"/>
      <c r="BK154" s="33"/>
      <c r="BL154" s="33"/>
    </row>
    <row r="155" spans="1:64" x14ac:dyDescent="0.2">
      <c r="A155" s="2">
        <v>43979</v>
      </c>
      <c r="B155" s="107">
        <v>43979</v>
      </c>
      <c r="C155" s="241">
        <v>5</v>
      </c>
      <c r="D155">
        <v>150</v>
      </c>
      <c r="E155">
        <v>0.62421972534332082</v>
      </c>
      <c r="U155" s="33"/>
      <c r="V155" s="33"/>
      <c r="AC155" s="49"/>
      <c r="AD155" s="49"/>
      <c r="BE155" s="33"/>
      <c r="BF155" s="33"/>
      <c r="BG155" s="33"/>
      <c r="BH155" s="25" t="e">
        <f>(#REF!+#REF!+#REF!+#REF!+#REF!+#REF!+#REF!)/(#REF!+#REF!+#REF!+#REF!+#REF!+#REF!+#REF!)*100</f>
        <v>#REF!</v>
      </c>
      <c r="BI155" s="33"/>
      <c r="BJ155" s="33"/>
      <c r="BK155" s="33"/>
      <c r="BL155" s="33"/>
    </row>
    <row r="156" spans="1:64" x14ac:dyDescent="0.2">
      <c r="A156" s="2">
        <v>43980</v>
      </c>
      <c r="B156" s="107">
        <v>43980</v>
      </c>
      <c r="C156" s="241">
        <v>10</v>
      </c>
      <c r="D156">
        <v>136</v>
      </c>
      <c r="E156">
        <v>1.2787723785166241</v>
      </c>
      <c r="U156" s="33"/>
      <c r="V156" s="33"/>
      <c r="AC156" s="49"/>
      <c r="AD156" s="49"/>
      <c r="BE156" s="33"/>
      <c r="BF156" s="33"/>
      <c r="BG156" s="33"/>
      <c r="BH156" s="25" t="e">
        <f>(#REF!+#REF!+#REF!+#REF!+#REF!+#REF!+#REF!)/(#REF!+#REF!+#REF!+#REF!+#REF!+#REF!+#REF!)*100</f>
        <v>#REF!</v>
      </c>
      <c r="BI156" s="33"/>
      <c r="BJ156" s="33"/>
      <c r="BK156" s="33"/>
      <c r="BL156" s="33"/>
    </row>
    <row r="157" spans="1:64" x14ac:dyDescent="0.2">
      <c r="A157" s="2">
        <v>43981</v>
      </c>
      <c r="B157" s="107">
        <v>43981</v>
      </c>
      <c r="C157" s="241">
        <v>12</v>
      </c>
      <c r="D157">
        <v>125</v>
      </c>
      <c r="E157">
        <v>2.083333333333333</v>
      </c>
      <c r="U157" s="33"/>
      <c r="V157" s="33"/>
      <c r="AC157" s="49"/>
      <c r="AD157" s="49"/>
      <c r="BE157" s="33"/>
      <c r="BF157" s="33"/>
      <c r="BG157" s="33"/>
      <c r="BH157" s="25" t="e">
        <f>(#REF!+#REF!+#REF!+#REF!+#REF!+#REF!+#REF!)/(#REF!+#REF!+#REF!+#REF!+#REF!+#REF!+#REF!)*100</f>
        <v>#REF!</v>
      </c>
      <c r="BI157" s="33"/>
      <c r="BJ157" s="33"/>
      <c r="BK157" s="33"/>
      <c r="BL157" s="33"/>
    </row>
    <row r="158" spans="1:64" x14ac:dyDescent="0.2">
      <c r="A158" s="2">
        <v>43982</v>
      </c>
      <c r="B158" s="107">
        <v>43982</v>
      </c>
      <c r="C158" s="241">
        <v>5</v>
      </c>
      <c r="D158">
        <v>116</v>
      </c>
      <c r="E158">
        <v>0.76335877862595414</v>
      </c>
      <c r="U158" s="33"/>
      <c r="V158" s="33"/>
      <c r="AC158" s="49"/>
      <c r="AD158" s="49"/>
      <c r="BE158" s="33"/>
      <c r="BF158" s="33"/>
      <c r="BG158" s="33"/>
      <c r="BH158" s="25" t="e">
        <f>(#REF!+#REF!+#REF!+#REF!+#REF!+#REF!+#REF!)/(#REF!+#REF!+#REF!+#REF!+#REF!+#REF!+#REF!)*100</f>
        <v>#REF!</v>
      </c>
      <c r="BI158" s="33"/>
      <c r="BJ158" s="33"/>
      <c r="BK158" s="33"/>
      <c r="BL158" s="33"/>
    </row>
    <row r="159" spans="1:64" x14ac:dyDescent="0.2">
      <c r="A159" s="2">
        <v>43983</v>
      </c>
      <c r="B159" s="107">
        <v>43983</v>
      </c>
      <c r="C159" s="241">
        <v>3</v>
      </c>
      <c r="D159">
        <v>113</v>
      </c>
      <c r="E159">
        <v>0.73710073710073709</v>
      </c>
      <c r="U159" s="33"/>
      <c r="V159" s="33"/>
      <c r="AC159" s="49"/>
      <c r="AD159" s="49"/>
      <c r="BE159" s="33"/>
      <c r="BF159" s="33"/>
      <c r="BG159" s="33"/>
      <c r="BH159" s="25" t="e">
        <f>(#REF!+#REF!+#REF!+#REF!+#REF!+#REF!+#REF!)/(#REF!+#REF!+#REF!+#REF!+#REF!+#REF!+#REF!)*100</f>
        <v>#REF!</v>
      </c>
      <c r="BI159" s="33"/>
      <c r="BJ159" s="33"/>
      <c r="BK159" s="33"/>
      <c r="BL159" s="33"/>
    </row>
    <row r="160" spans="1:64" x14ac:dyDescent="0.2">
      <c r="A160" s="2">
        <v>43984</v>
      </c>
      <c r="B160" s="107">
        <v>43984</v>
      </c>
      <c r="C160" s="241">
        <v>15</v>
      </c>
      <c r="D160">
        <v>106</v>
      </c>
      <c r="E160">
        <v>3.2119914346895073</v>
      </c>
      <c r="U160" s="33"/>
      <c r="V160" s="33"/>
      <c r="AC160" s="49"/>
      <c r="AD160" s="49"/>
      <c r="BE160" s="33"/>
      <c r="BF160" s="33"/>
      <c r="BG160" s="33"/>
      <c r="BH160" s="25" t="e">
        <f>(#REF!+#REF!+#REF!+#REF!+#REF!+#REF!+#REF!)/(#REF!+#REF!+#REF!+#REF!+#REF!+#REF!+#REF!)*100</f>
        <v>#REF!</v>
      </c>
      <c r="BI160" s="33"/>
      <c r="BJ160" s="33"/>
      <c r="BK160" s="33"/>
      <c r="BL160" s="33"/>
    </row>
    <row r="161" spans="1:64" x14ac:dyDescent="0.2">
      <c r="A161" s="2">
        <v>43985</v>
      </c>
      <c r="B161" s="107">
        <v>43985</v>
      </c>
      <c r="C161" s="241">
        <v>6</v>
      </c>
      <c r="D161">
        <v>103</v>
      </c>
      <c r="E161">
        <v>0.87976539589442826</v>
      </c>
      <c r="U161" s="33"/>
      <c r="V161" s="33"/>
      <c r="AC161" s="49"/>
      <c r="AD161" s="49"/>
      <c r="BE161" s="33"/>
      <c r="BF161" s="33"/>
      <c r="BG161" s="33"/>
      <c r="BH161" s="25" t="e">
        <f>(#REF!+#REF!+#REF!+#REF!+#REF!+#REF!+#REF!)/(#REF!+#REF!+#REF!+#REF!+#REF!+#REF!+#REF!)*100</f>
        <v>#REF!</v>
      </c>
      <c r="BI161" s="33"/>
      <c r="BJ161" s="33"/>
      <c r="BK161" s="33"/>
      <c r="BL161" s="33"/>
    </row>
    <row r="162" spans="1:64" x14ac:dyDescent="0.2">
      <c r="A162" s="2">
        <v>43986</v>
      </c>
      <c r="B162" s="107">
        <v>43986</v>
      </c>
      <c r="C162" s="241">
        <v>16</v>
      </c>
      <c r="D162">
        <v>101</v>
      </c>
      <c r="E162">
        <v>2.0725388601036272</v>
      </c>
      <c r="U162" s="33"/>
      <c r="V162" s="33"/>
      <c r="AC162" s="49"/>
      <c r="AD162" s="49"/>
      <c r="BE162" s="33"/>
      <c r="BF162" s="33"/>
      <c r="BG162" s="33"/>
      <c r="BH162" s="25" t="e">
        <f>(#REF!+#REF!+#REF!+#REF!+#REF!+#REF!+#REF!)/(#REF!+#REF!+#REF!+#REF!+#REF!+#REF!+#REF!)*100</f>
        <v>#REF!</v>
      </c>
      <c r="BI162" s="33"/>
      <c r="BJ162" s="33"/>
      <c r="BK162" s="33"/>
      <c r="BL162" s="33"/>
    </row>
    <row r="163" spans="1:64" x14ac:dyDescent="0.2">
      <c r="A163" s="2">
        <v>43987</v>
      </c>
      <c r="B163" s="107">
        <v>43987</v>
      </c>
      <c r="C163" s="241">
        <v>16</v>
      </c>
      <c r="D163">
        <v>98</v>
      </c>
      <c r="E163">
        <v>2.0592020592020592</v>
      </c>
      <c r="U163" s="33"/>
      <c r="V163" s="33"/>
      <c r="AC163" s="49"/>
      <c r="AD163" s="49"/>
      <c r="BE163" s="33"/>
      <c r="BF163" s="33"/>
      <c r="BG163" s="33"/>
      <c r="BH163" s="25" t="e">
        <f>(#REF!+#REF!+#REF!+#REF!+#REF!+#REF!+#REF!)/(#REF!+#REF!+#REF!+#REF!+#REF!+#REF!+#REF!)*100</f>
        <v>#REF!</v>
      </c>
      <c r="BI163" s="33"/>
      <c r="BJ163" s="33"/>
      <c r="BK163" s="33"/>
      <c r="BL163" s="33"/>
    </row>
    <row r="164" spans="1:64" x14ac:dyDescent="0.2">
      <c r="A164" s="2">
        <v>43988</v>
      </c>
      <c r="B164" s="107">
        <v>43988</v>
      </c>
      <c r="C164" s="241">
        <v>8</v>
      </c>
      <c r="D164">
        <v>92</v>
      </c>
      <c r="E164">
        <v>0.93896713615023475</v>
      </c>
      <c r="U164" s="33"/>
      <c r="V164" s="33"/>
      <c r="AC164" s="49"/>
      <c r="AD164" s="49"/>
      <c r="BE164" s="33"/>
      <c r="BF164" s="33"/>
      <c r="BG164" s="33"/>
      <c r="BH164" s="25" t="e">
        <f>(#REF!+#REF!+#REF!+#REF!+#REF!+#REF!+#REF!)/(#REF!+#REF!+#REF!+#REF!+#REF!+#REF!+#REF!)*100</f>
        <v>#REF!</v>
      </c>
      <c r="BI164" s="33"/>
      <c r="BJ164" s="33"/>
      <c r="BK164" s="33"/>
      <c r="BL164" s="33"/>
    </row>
    <row r="165" spans="1:64" x14ac:dyDescent="0.2">
      <c r="A165" s="2">
        <v>43989</v>
      </c>
      <c r="B165" s="107">
        <v>43989</v>
      </c>
      <c r="C165" s="241">
        <v>4</v>
      </c>
      <c r="D165">
        <v>82</v>
      </c>
      <c r="E165">
        <v>0.81632653061224492</v>
      </c>
      <c r="U165" s="33"/>
      <c r="V165" s="33"/>
      <c r="AC165" s="49"/>
      <c r="AD165" s="49"/>
      <c r="BE165" s="33"/>
      <c r="BF165" s="33"/>
      <c r="BG165" s="33"/>
      <c r="BH165" s="25" t="e">
        <f>(#REF!+#REF!+#REF!+#REF!+#REF!+#REF!+#REF!)/(#REF!+#REF!+#REF!+#REF!+#REF!+#REF!+#REF!)*100</f>
        <v>#REF!</v>
      </c>
      <c r="BI165" s="33"/>
      <c r="BJ165" s="33"/>
      <c r="BK165" s="33"/>
      <c r="BL165" s="33"/>
    </row>
    <row r="166" spans="1:64" x14ac:dyDescent="0.2">
      <c r="A166" s="2">
        <v>43990</v>
      </c>
      <c r="B166" s="107">
        <v>43990</v>
      </c>
      <c r="C166" s="241">
        <v>4</v>
      </c>
      <c r="D166">
        <v>69</v>
      </c>
      <c r="E166">
        <v>0.99750623441396502</v>
      </c>
      <c r="U166" s="33"/>
      <c r="V166" s="33"/>
      <c r="AC166" s="49"/>
      <c r="AD166" s="49"/>
      <c r="BE166" s="33"/>
      <c r="BF166" s="33"/>
      <c r="BG166" s="33"/>
      <c r="BH166" s="25" t="e">
        <f>(#REF!+#REF!+#REF!+#REF!+#REF!+#REF!+#REF!)/(#REF!+#REF!+#REF!+#REF!+#REF!+#REF!+#REF!)*100</f>
        <v>#REF!</v>
      </c>
      <c r="BI166" s="33"/>
      <c r="BJ166" s="33"/>
      <c r="BK166" s="33"/>
      <c r="BL166" s="33"/>
    </row>
    <row r="167" spans="1:64" x14ac:dyDescent="0.2">
      <c r="A167" s="2">
        <v>43991</v>
      </c>
      <c r="B167" s="107">
        <v>43991</v>
      </c>
      <c r="C167" s="241">
        <v>5</v>
      </c>
      <c r="D167">
        <v>72</v>
      </c>
      <c r="E167">
        <v>0.70422535211267612</v>
      </c>
      <c r="U167" s="33"/>
      <c r="V167" s="33"/>
      <c r="AC167" s="49"/>
      <c r="AD167" s="49"/>
      <c r="BE167" s="33"/>
      <c r="BF167" s="33"/>
      <c r="BG167" s="33"/>
      <c r="BH167" s="25" t="e">
        <f>(#REF!+#REF!+#REF!+#REF!+#REF!+#REF!+#REF!)/(#REF!+#REF!+#REF!+#REF!+#REF!+#REF!+#REF!)*100</f>
        <v>#REF!</v>
      </c>
      <c r="BI167" s="33"/>
      <c r="BJ167" s="33"/>
      <c r="BK167" s="33"/>
      <c r="BL167" s="33"/>
    </row>
    <row r="168" spans="1:64" x14ac:dyDescent="0.2">
      <c r="A168" s="2">
        <v>43992</v>
      </c>
      <c r="B168" s="107">
        <v>43992</v>
      </c>
      <c r="C168" s="241">
        <v>4</v>
      </c>
      <c r="D168">
        <v>76</v>
      </c>
      <c r="E168">
        <v>0.5494505494505495</v>
      </c>
      <c r="U168" s="33"/>
      <c r="V168" s="33"/>
      <c r="AC168" s="49"/>
      <c r="AD168" s="49"/>
      <c r="BE168" s="33"/>
      <c r="BF168" s="33"/>
      <c r="BG168" s="33"/>
      <c r="BH168" s="25" t="e">
        <f>(#REF!+#REF!+#REF!+#REF!+#REF!+#REF!+CJ45)/(#REF!+#REF!+#REF!+#REF!+#REF!+#REF!+CI45)*100</f>
        <v>#REF!</v>
      </c>
      <c r="BI168" s="33"/>
      <c r="BJ168" s="33"/>
      <c r="BK168" s="33"/>
      <c r="BL168" s="33"/>
    </row>
    <row r="169" spans="1:64" x14ac:dyDescent="0.2">
      <c r="A169" s="2">
        <v>43993</v>
      </c>
      <c r="B169" s="107">
        <v>43993</v>
      </c>
      <c r="C169" s="241">
        <v>6</v>
      </c>
      <c r="D169">
        <v>77</v>
      </c>
      <c r="E169">
        <v>0.66225165562913912</v>
      </c>
      <c r="U169" s="33"/>
      <c r="V169" s="33"/>
      <c r="AC169" s="49"/>
      <c r="AD169" s="49"/>
      <c r="BE169" s="33"/>
      <c r="BF169" s="33"/>
      <c r="BG169" s="33"/>
      <c r="BH169" s="25" t="e">
        <f>(#REF!+#REF!+#REF!+#REF!+#REF!+CJ45+#REF!)/(#REF!+#REF!+#REF!+#REF!+#REF!+CI45+#REF!)*100</f>
        <v>#REF!</v>
      </c>
      <c r="BI169" s="33"/>
      <c r="BJ169" s="33"/>
      <c r="BK169" s="33"/>
      <c r="BL169" s="33"/>
    </row>
    <row r="170" spans="1:64" x14ac:dyDescent="0.2">
      <c r="A170" s="2">
        <v>43994</v>
      </c>
      <c r="B170" s="107">
        <v>43994</v>
      </c>
      <c r="C170" s="241">
        <v>14</v>
      </c>
      <c r="D170">
        <v>77</v>
      </c>
      <c r="E170">
        <v>1.5521064301552108</v>
      </c>
      <c r="U170" s="33"/>
      <c r="V170" s="33"/>
      <c r="AC170" s="49"/>
      <c r="AD170" s="49"/>
      <c r="BE170" s="33"/>
      <c r="BF170" s="33"/>
      <c r="BG170" s="33"/>
      <c r="BH170" s="25" t="e">
        <f>(#REF!+#REF!+#REF!+#REF!+CJ45+#REF!+#REF!)/(#REF!+#REF!+#REF!+#REF!+CI45+#REF!+#REF!)*100</f>
        <v>#REF!</v>
      </c>
      <c r="BI170" s="33"/>
      <c r="BJ170" s="33"/>
      <c r="BK170" s="33"/>
      <c r="BL170" s="33"/>
    </row>
    <row r="171" spans="1:64" x14ac:dyDescent="0.2">
      <c r="A171" s="2">
        <v>43995</v>
      </c>
      <c r="B171" s="107">
        <v>43995</v>
      </c>
      <c r="C171" s="241">
        <v>3</v>
      </c>
      <c r="D171">
        <v>77</v>
      </c>
      <c r="E171">
        <v>0.36585365853658541</v>
      </c>
      <c r="U171" s="33"/>
      <c r="V171" s="33"/>
      <c r="AC171" s="49"/>
      <c r="AD171" s="49"/>
      <c r="BE171" s="33"/>
      <c r="BF171" s="33"/>
      <c r="BG171" s="33"/>
      <c r="BH171" s="25" t="e">
        <f>(#REF!+#REF!+#REF!+CJ45+#REF!+#REF!+#REF!)/(#REF!+#REF!+#REF!+CI45+#REF!+#REF!+#REF!)*100</f>
        <v>#REF!</v>
      </c>
      <c r="BI171" s="33"/>
      <c r="BJ171" s="33"/>
      <c r="BK171" s="33"/>
      <c r="BL171" s="33"/>
    </row>
    <row r="172" spans="1:64" x14ac:dyDescent="0.2">
      <c r="A172" s="2">
        <v>43996</v>
      </c>
      <c r="B172" s="107">
        <v>43996</v>
      </c>
      <c r="C172" s="241">
        <v>0</v>
      </c>
      <c r="D172">
        <v>77</v>
      </c>
      <c r="E172">
        <v>0</v>
      </c>
      <c r="U172" s="33"/>
      <c r="V172" s="33"/>
      <c r="AC172" s="49"/>
      <c r="AD172" s="49"/>
      <c r="BE172" s="33"/>
      <c r="BF172" s="33"/>
      <c r="BG172" s="33"/>
      <c r="BH172" s="25" t="e">
        <f>(#REF!+#REF!+CJ45+#REF!+#REF!+#REF!+#REF!)/(#REF!+#REF!+CI45+#REF!+#REF!+#REF!+#REF!)*100</f>
        <v>#REF!</v>
      </c>
      <c r="BI172" s="33"/>
      <c r="BJ172" s="33"/>
      <c r="BK172" s="33"/>
      <c r="BL172" s="33"/>
    </row>
    <row r="173" spans="1:64" x14ac:dyDescent="0.2">
      <c r="A173" s="2">
        <v>43997</v>
      </c>
      <c r="B173" s="107">
        <v>43997</v>
      </c>
      <c r="C173" s="241">
        <v>5</v>
      </c>
      <c r="D173">
        <v>71</v>
      </c>
      <c r="E173">
        <v>1.1467889908256881</v>
      </c>
      <c r="U173" s="33"/>
      <c r="V173" s="33"/>
      <c r="AC173" s="49"/>
      <c r="AD173" s="49"/>
      <c r="BE173" s="33"/>
      <c r="BF173" s="33"/>
      <c r="BG173" s="33"/>
      <c r="BH173" s="25" t="e">
        <f>(#REF!+CJ45+#REF!+#REF!+#REF!+#REF!+#REF!)/(#REF!+CI45+#REF!+#REF!+#REF!+#REF!+#REF!)*100</f>
        <v>#REF!</v>
      </c>
      <c r="BI173" s="33"/>
      <c r="BJ173" s="33"/>
      <c r="BK173" s="33"/>
      <c r="BL173" s="33"/>
    </row>
    <row r="174" spans="1:64" x14ac:dyDescent="0.2">
      <c r="A174" s="2">
        <v>43998</v>
      </c>
      <c r="B174" s="107">
        <v>43998</v>
      </c>
      <c r="C174" s="241">
        <v>2</v>
      </c>
      <c r="D174">
        <v>74</v>
      </c>
      <c r="E174">
        <v>0.29585798816568049</v>
      </c>
      <c r="U174" s="33"/>
      <c r="V174" s="33"/>
      <c r="AC174" s="49"/>
      <c r="AD174" s="49"/>
      <c r="BE174" s="33"/>
      <c r="BF174" s="33"/>
      <c r="BG174" s="33"/>
      <c r="BH174" s="25" t="e">
        <f>(CJ45+#REF!+#REF!+#REF!+#REF!+#REF!+CJ46)/(CI45+#REF!+#REF!+#REF!+#REF!+#REF!+CI46)*100</f>
        <v>#REF!</v>
      </c>
      <c r="BI174" s="33"/>
      <c r="BJ174" s="33"/>
      <c r="BK174" s="33"/>
      <c r="BL174" s="33"/>
    </row>
    <row r="175" spans="1:64" x14ac:dyDescent="0.2">
      <c r="A175" s="2">
        <v>43999</v>
      </c>
      <c r="B175" s="107">
        <v>43999</v>
      </c>
      <c r="C175" s="241">
        <v>5</v>
      </c>
      <c r="D175">
        <v>68</v>
      </c>
      <c r="E175">
        <v>0.78247261345852892</v>
      </c>
      <c r="U175" s="33"/>
      <c r="V175" s="33"/>
      <c r="AC175" s="49"/>
      <c r="AD175" s="49"/>
      <c r="BE175" s="33"/>
      <c r="BF175" s="33"/>
      <c r="BG175" s="33"/>
      <c r="BH175" s="25" t="e">
        <f>(#REF!+#REF!+#REF!+#REF!+#REF!+CJ46+CJ47)/(#REF!+#REF!+#REF!+#REF!+#REF!+CI46+CI47)*100</f>
        <v>#REF!</v>
      </c>
      <c r="BI175" s="33"/>
      <c r="BJ175" s="33"/>
      <c r="BK175" s="33"/>
      <c r="BL175" s="33"/>
    </row>
    <row r="176" spans="1:64" x14ac:dyDescent="0.2">
      <c r="A176" s="2">
        <v>44000</v>
      </c>
      <c r="B176" s="107">
        <v>44000</v>
      </c>
      <c r="C176" s="241">
        <v>4</v>
      </c>
      <c r="D176">
        <v>62</v>
      </c>
      <c r="E176">
        <v>0.48780487804878048</v>
      </c>
      <c r="U176" s="33"/>
      <c r="V176" s="33"/>
      <c r="AC176" s="49"/>
      <c r="AD176" s="49"/>
      <c r="BE176" s="33"/>
      <c r="BF176" s="33"/>
      <c r="BG176" s="33"/>
      <c r="BH176" s="25" t="e">
        <f>(#REF!+#REF!+#REF!+#REF!+CJ46+CJ47+#REF!)/(#REF!+#REF!+#REF!+#REF!+CI46+CI47+#REF!)*100</f>
        <v>#REF!</v>
      </c>
      <c r="BI176" s="33"/>
      <c r="BJ176" s="33"/>
      <c r="BK176" s="33"/>
      <c r="BL176" s="33"/>
    </row>
    <row r="177" spans="1:64" x14ac:dyDescent="0.2">
      <c r="A177" s="2">
        <v>44001</v>
      </c>
      <c r="B177" s="107">
        <v>44001</v>
      </c>
      <c r="C177" s="241">
        <v>3</v>
      </c>
      <c r="D177">
        <v>61</v>
      </c>
      <c r="E177">
        <v>0.28382213812677387</v>
      </c>
      <c r="U177" s="33"/>
      <c r="V177" s="33"/>
      <c r="AC177" s="49"/>
      <c r="AD177" s="49"/>
      <c r="BE177" s="33"/>
      <c r="BF177" s="33"/>
      <c r="BG177" s="33"/>
      <c r="BH177" s="25" t="e">
        <f>(#REF!+#REF!+#REF!+CJ46+CJ47+#REF!+CJ48)/(#REF!+#REF!+#REF!+CI46+CI47+#REF!+CI48)*100</f>
        <v>#REF!</v>
      </c>
      <c r="BI177" s="33"/>
      <c r="BJ177" s="33"/>
      <c r="BK177" s="33"/>
      <c r="BL177" s="33"/>
    </row>
    <row r="178" spans="1:64" x14ac:dyDescent="0.2">
      <c r="A178" s="2">
        <v>44002</v>
      </c>
      <c r="B178" s="107">
        <v>44002</v>
      </c>
      <c r="C178" s="241">
        <v>2</v>
      </c>
      <c r="D178">
        <v>63</v>
      </c>
      <c r="E178">
        <v>0.17094017094017094</v>
      </c>
      <c r="U178" s="33"/>
      <c r="V178" s="33"/>
      <c r="AC178" s="49"/>
      <c r="AD178" s="49"/>
      <c r="BE178" s="33"/>
      <c r="BF178" s="33"/>
      <c r="BG178" s="33"/>
      <c r="BH178" s="25" t="e">
        <f>(#REF!+#REF!+CJ46+CJ47+#REF!+CJ48+#REF!)/(#REF!+#REF!+CI46+CI47+#REF!+CI48+#REF!)*100</f>
        <v>#REF!</v>
      </c>
      <c r="BI178" s="33"/>
      <c r="BJ178" s="33"/>
      <c r="BK178" s="33"/>
      <c r="BL178" s="33"/>
    </row>
    <row r="179" spans="1:64" x14ac:dyDescent="0.2">
      <c r="A179" s="2">
        <v>44003</v>
      </c>
      <c r="B179" s="107">
        <v>44003</v>
      </c>
      <c r="C179" s="241">
        <v>5</v>
      </c>
      <c r="D179">
        <v>67</v>
      </c>
      <c r="E179">
        <v>0.70126227208976155</v>
      </c>
      <c r="U179" s="33"/>
      <c r="V179" s="33"/>
      <c r="AC179" s="49"/>
      <c r="AD179" s="49"/>
      <c r="BE179" s="33"/>
      <c r="BF179" s="33"/>
      <c r="BG179" s="33"/>
      <c r="BH179" s="25" t="e">
        <f>(#REF!+CJ46+CJ47+#REF!+CJ48+#REF!+CJ49)/(#REF!+CI46+CI47+#REF!+CI48+#REF!+CI49)*100</f>
        <v>#REF!</v>
      </c>
      <c r="BI179" s="33"/>
      <c r="BJ179" s="33"/>
      <c r="BK179" s="33"/>
      <c r="BL179" s="33"/>
    </row>
    <row r="180" spans="1:64" x14ac:dyDescent="0.2">
      <c r="A180" s="2">
        <v>44004</v>
      </c>
      <c r="B180" s="107">
        <v>44004</v>
      </c>
      <c r="C180" s="241">
        <v>2</v>
      </c>
      <c r="D180">
        <v>67</v>
      </c>
      <c r="E180">
        <v>0.65146579804560267</v>
      </c>
      <c r="U180" s="33"/>
      <c r="V180" s="33"/>
      <c r="AC180" s="49"/>
      <c r="AD180" s="49"/>
      <c r="BE180" s="33"/>
      <c r="BF180" s="33"/>
      <c r="BG180" s="33"/>
      <c r="BH180" s="25" t="e">
        <f>(CJ46+CJ47+#REF!+CJ48+#REF!+CJ49+#REF!)/(CI46+CI47+#REF!+CI48+#REF!+CI49+#REF!)*100</f>
        <v>#REF!</v>
      </c>
      <c r="BI180" s="33"/>
      <c r="BJ180" s="33"/>
      <c r="BK180" s="33"/>
      <c r="BL180" s="33"/>
    </row>
    <row r="181" spans="1:64" x14ac:dyDescent="0.2">
      <c r="A181" s="2">
        <v>44005</v>
      </c>
      <c r="B181" s="107">
        <v>44005</v>
      </c>
      <c r="C181" s="241">
        <v>3</v>
      </c>
      <c r="D181">
        <v>67</v>
      </c>
      <c r="E181">
        <v>0.42735042735042739</v>
      </c>
      <c r="U181" s="33"/>
      <c r="V181" s="33"/>
      <c r="AC181" s="49"/>
      <c r="AD181" s="49"/>
      <c r="BE181" s="33"/>
      <c r="BF181" s="33"/>
      <c r="BG181" s="33"/>
      <c r="BH181" s="25" t="e">
        <f>(CJ47+#REF!+CJ48+#REF!+CJ49+#REF!+CJ50)/(CI47+#REF!+CI48+#REF!+CI49+#REF!+CI50)*100</f>
        <v>#REF!</v>
      </c>
      <c r="BI181" s="33"/>
      <c r="BJ181" s="33"/>
      <c r="BK181" s="33"/>
      <c r="BL181" s="33"/>
    </row>
    <row r="182" spans="1:64" x14ac:dyDescent="0.2">
      <c r="A182" s="2">
        <v>44006</v>
      </c>
      <c r="B182" s="107">
        <v>44006</v>
      </c>
      <c r="C182" s="241">
        <v>2</v>
      </c>
      <c r="D182">
        <v>61</v>
      </c>
      <c r="E182">
        <v>0.2061855670103093</v>
      </c>
      <c r="U182" s="33"/>
      <c r="V182" s="33"/>
      <c r="AC182" s="49"/>
      <c r="AD182" s="49"/>
      <c r="BE182" s="33"/>
      <c r="BF182" s="33"/>
      <c r="BG182" s="33"/>
      <c r="BH182" s="25" t="e">
        <f>(#REF!+CJ48+#REF!+CJ49+#REF!+CJ50+#REF!)/(#REF!+CI48+#REF!+CI49+#REF!+CI50+#REF!)*100</f>
        <v>#REF!</v>
      </c>
      <c r="BI182" s="33"/>
      <c r="BJ182" s="33"/>
      <c r="BK182" s="33"/>
      <c r="BL182" s="33"/>
    </row>
    <row r="183" spans="1:64" x14ac:dyDescent="0.2">
      <c r="A183" s="2">
        <v>44007</v>
      </c>
      <c r="B183" s="107">
        <v>44007</v>
      </c>
      <c r="C183" s="241">
        <v>3</v>
      </c>
      <c r="D183">
        <v>60</v>
      </c>
      <c r="E183">
        <v>0.30241935483870969</v>
      </c>
      <c r="U183" s="33"/>
      <c r="V183" s="33"/>
      <c r="AC183" s="49"/>
      <c r="AD183" s="49"/>
      <c r="BE183" s="33"/>
      <c r="BF183" s="33"/>
      <c r="BG183" s="33"/>
      <c r="BH183" s="25" t="e">
        <f>(CJ48+#REF!+CJ49+#REF!+CJ50+#REF!+#REF!)/(CI48+#REF!+CI49+#REF!+CI50+#REF!+#REF!)*100</f>
        <v>#REF!</v>
      </c>
      <c r="BI183" s="33"/>
      <c r="BJ183" s="33"/>
      <c r="BK183" s="33"/>
      <c r="BL183" s="33"/>
    </row>
    <row r="184" spans="1:64" x14ac:dyDescent="0.2">
      <c r="A184" s="2">
        <v>44008</v>
      </c>
      <c r="B184" s="107">
        <v>44008</v>
      </c>
      <c r="C184" s="241">
        <v>3</v>
      </c>
      <c r="D184">
        <v>58</v>
      </c>
      <c r="E184">
        <v>0.26881720430107531</v>
      </c>
      <c r="U184" s="33"/>
      <c r="V184" s="33"/>
      <c r="AC184" s="49"/>
      <c r="AD184" s="49"/>
      <c r="BE184" s="33"/>
      <c r="BF184" s="33"/>
      <c r="BG184" s="33"/>
      <c r="BH184" s="25" t="e">
        <f>(#REF!+CJ49+#REF!+CJ50+#REF!+#REF!+CJ51)/(#REF!+CI49+#REF!+CI50+#REF!+#REF!+CI51)*100</f>
        <v>#REF!</v>
      </c>
      <c r="BI184" s="33"/>
      <c r="BJ184" s="33"/>
      <c r="BK184" s="33"/>
      <c r="BL184" s="33"/>
    </row>
    <row r="185" spans="1:64" x14ac:dyDescent="0.2">
      <c r="A185" s="2">
        <v>44009</v>
      </c>
      <c r="B185" s="107">
        <v>44009</v>
      </c>
      <c r="C185" s="241">
        <v>1</v>
      </c>
      <c r="D185">
        <v>59</v>
      </c>
      <c r="E185">
        <v>0.10905125408942204</v>
      </c>
      <c r="U185" s="33"/>
      <c r="V185" s="33"/>
      <c r="AC185" s="49"/>
      <c r="AD185" s="49"/>
      <c r="BE185" s="33"/>
      <c r="BF185" s="33"/>
      <c r="BG185" s="33"/>
      <c r="BH185" s="25" t="e">
        <f>(CJ49+#REF!+CJ50+#REF!+#REF!+CJ51+CJ52)/(CI49+#REF!+CI50+#REF!+#REF!+CI51+CI52)*100</f>
        <v>#REF!</v>
      </c>
      <c r="BI185" s="33"/>
      <c r="BJ185" s="33"/>
      <c r="BK185" s="33"/>
      <c r="BL185" s="33"/>
    </row>
    <row r="186" spans="1:64" x14ac:dyDescent="0.2">
      <c r="A186" s="2">
        <v>44010</v>
      </c>
      <c r="B186" s="107">
        <v>44010</v>
      </c>
      <c r="C186" s="241">
        <v>2</v>
      </c>
      <c r="D186">
        <v>58</v>
      </c>
      <c r="E186">
        <v>0.40733197556008144</v>
      </c>
      <c r="U186" s="33"/>
      <c r="V186" s="33"/>
      <c r="AC186" s="49"/>
      <c r="AD186" s="49"/>
      <c r="BE186" s="33"/>
      <c r="BF186" s="33"/>
      <c r="BG186" s="33"/>
      <c r="BH186" s="25" t="e">
        <f>(#REF!+CJ50+#REF!+#REF!+CJ51+CJ52+#REF!)/(#REF!+CI50+#REF!+#REF!+CI51+CI52+#REF!)*100</f>
        <v>#REF!</v>
      </c>
      <c r="BI186" s="33"/>
      <c r="BJ186" s="33"/>
      <c r="BK186" s="33"/>
      <c r="BL186" s="33"/>
    </row>
    <row r="187" spans="1:64" x14ac:dyDescent="0.2">
      <c r="A187" s="2">
        <v>44011</v>
      </c>
      <c r="B187" s="107">
        <v>44011</v>
      </c>
      <c r="C187" s="241">
        <v>2</v>
      </c>
      <c r="D187">
        <v>56</v>
      </c>
      <c r="E187">
        <v>0.41493775933609961</v>
      </c>
      <c r="U187" s="33"/>
      <c r="V187" s="33"/>
      <c r="AC187" s="49"/>
      <c r="AD187" s="49"/>
      <c r="BE187" s="33"/>
      <c r="BF187" s="33"/>
      <c r="BG187" s="33"/>
      <c r="BH187" s="25" t="e">
        <f>(CJ50+#REF!+#REF!+CJ51+CJ52+#REF!+#REF!)/(CI50+#REF!+#REF!+CI51+CI52+#REF!+#REF!)*100</f>
        <v>#REF!</v>
      </c>
      <c r="BI187" s="33"/>
      <c r="BJ187" s="33"/>
      <c r="BK187" s="33"/>
      <c r="BL187" s="33"/>
    </row>
    <row r="188" spans="1:64" x14ac:dyDescent="0.2">
      <c r="A188" s="2">
        <v>44012</v>
      </c>
      <c r="B188" s="107">
        <v>44012</v>
      </c>
      <c r="C188" s="241">
        <v>5</v>
      </c>
      <c r="D188">
        <v>56</v>
      </c>
      <c r="E188">
        <v>0.59523809523809523</v>
      </c>
      <c r="U188" s="33"/>
      <c r="V188" s="33"/>
      <c r="AC188" s="49"/>
      <c r="AD188" s="49"/>
      <c r="BE188" s="33"/>
      <c r="BF188" s="33"/>
      <c r="BG188" s="33"/>
      <c r="BH188" s="25" t="e">
        <f>(#REF!+#REF!+CJ51+CJ52+#REF!+#REF!+BF53)/(#REF!+#REF!+CI51+CI52+#REF!+#REF!+BE53)*100</f>
        <v>#REF!</v>
      </c>
      <c r="BI188" s="33"/>
      <c r="BJ188" s="33"/>
      <c r="BK188" s="33"/>
      <c r="BL188" s="33"/>
    </row>
    <row r="189" spans="1:64" x14ac:dyDescent="0.2">
      <c r="A189" s="2">
        <v>44013</v>
      </c>
      <c r="B189" s="107">
        <v>44013</v>
      </c>
      <c r="C189" s="241">
        <v>3</v>
      </c>
      <c r="D189">
        <v>53</v>
      </c>
      <c r="E189">
        <v>0.35714285714285715</v>
      </c>
      <c r="U189" s="33"/>
      <c r="V189" s="33"/>
      <c r="AC189" s="49"/>
      <c r="AD189" s="49"/>
      <c r="BE189" s="33"/>
      <c r="BF189" s="33"/>
      <c r="BG189" s="33"/>
      <c r="BH189" s="25" t="e">
        <f>(#REF!+CJ51+CJ52+#REF!+#REF!+BF53+#REF!)/(#REF!+CI51+CI52+#REF!+#REF!+BE53+#REF!)*100</f>
        <v>#REF!</v>
      </c>
      <c r="BI189" s="33"/>
      <c r="BJ189" s="33"/>
      <c r="BK189" s="33"/>
      <c r="BL189" s="33"/>
    </row>
    <row r="190" spans="1:64" x14ac:dyDescent="0.2">
      <c r="A190" s="2">
        <v>44014</v>
      </c>
      <c r="B190" s="107">
        <v>44014</v>
      </c>
      <c r="C190" s="241">
        <v>1</v>
      </c>
      <c r="D190">
        <v>57</v>
      </c>
      <c r="E190">
        <v>0.18726591760299627</v>
      </c>
      <c r="U190" s="33"/>
      <c r="V190" s="33"/>
      <c r="AC190" s="49"/>
      <c r="AD190" s="49"/>
      <c r="BE190" s="33"/>
      <c r="BF190" s="33"/>
      <c r="BG190" s="33"/>
      <c r="BH190" s="25" t="e">
        <f>(CJ51+CJ52+#REF!+#REF!+BF53+#REF!+#REF!)/(CI51+CI52+#REF!+#REF!+BE53+#REF!+#REF!)*100</f>
        <v>#REF!</v>
      </c>
      <c r="BI190" s="33"/>
      <c r="BJ190" s="33"/>
      <c r="BK190" s="33"/>
      <c r="BL190" s="33"/>
    </row>
    <row r="191" spans="1:64" x14ac:dyDescent="0.2">
      <c r="D191">
        <v>63</v>
      </c>
      <c r="U191" s="33"/>
      <c r="V191" s="33"/>
      <c r="AC191" s="49"/>
      <c r="AD191" s="49"/>
      <c r="BE191" s="33"/>
      <c r="BF191" s="33"/>
      <c r="BG191" s="33"/>
      <c r="BI191" s="33"/>
      <c r="BJ191" s="33"/>
      <c r="BK191" s="33"/>
      <c r="BL191" s="33"/>
    </row>
    <row r="192" spans="1:64" x14ac:dyDescent="0.2">
      <c r="D192">
        <v>61</v>
      </c>
      <c r="U192" s="33"/>
      <c r="V192" s="33"/>
      <c r="AC192" s="49"/>
      <c r="AD192" s="49"/>
      <c r="BE192" s="33"/>
      <c r="BF192" s="33"/>
      <c r="BG192" s="33"/>
      <c r="BI192" s="33"/>
      <c r="BJ192" s="33"/>
      <c r="BK192" s="33"/>
      <c r="BL192" s="33"/>
    </row>
    <row r="193" spans="4:52" x14ac:dyDescent="0.2">
      <c r="D193">
        <v>57</v>
      </c>
      <c r="AZ193"/>
    </row>
    <row r="194" spans="4:52" x14ac:dyDescent="0.2">
      <c r="D194">
        <v>60</v>
      </c>
    </row>
    <row r="195" spans="4:52" x14ac:dyDescent="0.2">
      <c r="D195">
        <v>58</v>
      </c>
    </row>
    <row r="196" spans="4:52" x14ac:dyDescent="0.2">
      <c r="D196">
        <v>62</v>
      </c>
    </row>
    <row r="197" spans="4:52" x14ac:dyDescent="0.2">
      <c r="D197">
        <v>59</v>
      </c>
    </row>
    <row r="198" spans="4:52" x14ac:dyDescent="0.2">
      <c r="D198">
        <v>63</v>
      </c>
    </row>
    <row r="199" spans="4:52" x14ac:dyDescent="0.2">
      <c r="D199">
        <v>64</v>
      </c>
    </row>
    <row r="200" spans="4:52" x14ac:dyDescent="0.2">
      <c r="D200">
        <v>65</v>
      </c>
    </row>
    <row r="201" spans="4:52" x14ac:dyDescent="0.2">
      <c r="D201">
        <v>75</v>
      </c>
    </row>
    <row r="202" spans="4:52" x14ac:dyDescent="0.2">
      <c r="D202">
        <v>70</v>
      </c>
    </row>
  </sheetData>
  <mergeCells count="17">
    <mergeCell ref="AD87:AD103"/>
    <mergeCell ref="AE87:AG87"/>
    <mergeCell ref="AH87:AJ87"/>
    <mergeCell ref="AK87:AM87"/>
    <mergeCell ref="AN87:AP87"/>
    <mergeCell ref="BI38:BS38"/>
    <mergeCell ref="BA43:BE43"/>
    <mergeCell ref="AN69:AP69"/>
    <mergeCell ref="F6:O6"/>
    <mergeCell ref="W6:AJ6"/>
    <mergeCell ref="AR6:BB6"/>
    <mergeCell ref="F38:F52"/>
    <mergeCell ref="F54:F68"/>
    <mergeCell ref="AD69:AD85"/>
    <mergeCell ref="AE69:AG69"/>
    <mergeCell ref="AH69:AJ69"/>
    <mergeCell ref="AK69:AM69"/>
  </mergeCells>
  <conditionalFormatting sqref="E7:E3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:V3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I48">
    <cfRule type="cellIs" dxfId="1" priority="1" operator="lessThan">
      <formula>$B$23</formula>
    </cfRule>
    <cfRule type="cellIs" dxfId="0" priority="2" operator="lessThan">
      <formula>1.875</formula>
    </cfRule>
  </conditionalFormatting>
  <pageMargins left="0.7" right="0.7" top="0.75" bottom="0.75" header="0.3" footer="0.3"/>
  <pageSetup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AY112"/>
  <sheetViews>
    <sheetView zoomScale="52" zoomScaleNormal="70" workbookViewId="0">
      <selection activeCell="AH103" sqref="AH103"/>
    </sheetView>
  </sheetViews>
  <sheetFormatPr baseColWidth="10" defaultColWidth="9.1640625" defaultRowHeight="14" x14ac:dyDescent="0.2"/>
  <cols>
    <col min="1" max="1" width="9.1640625" style="28"/>
    <col min="2" max="2" width="19" style="28" bestFit="1" customWidth="1"/>
    <col min="3" max="3" width="20.5" style="28" customWidth="1"/>
    <col min="4" max="7" width="12.5" style="28" customWidth="1"/>
    <col min="8" max="8" width="12.83203125" style="28" bestFit="1" customWidth="1"/>
    <col min="9" max="9" width="11.83203125" style="28" bestFit="1" customWidth="1"/>
    <col min="10" max="10" width="21.5" style="28" bestFit="1" customWidth="1"/>
    <col min="11" max="11" width="16.5" style="28" bestFit="1" customWidth="1"/>
    <col min="12" max="13" width="13.83203125" style="28" customWidth="1"/>
    <col min="14" max="18" width="17.5" style="28" customWidth="1"/>
    <col min="19" max="19" width="9.1640625" style="28" customWidth="1"/>
    <col min="20" max="20" width="9.83203125" style="28" customWidth="1"/>
    <col min="21" max="21" width="10.83203125" style="28" bestFit="1" customWidth="1"/>
    <col min="22" max="22" width="11.83203125" style="28" customWidth="1"/>
    <col min="23" max="23" width="11.5" style="28" customWidth="1"/>
    <col min="24" max="24" width="21.5" style="28" customWidth="1"/>
    <col min="25" max="27" width="9.1640625" style="28" hidden="1" customWidth="1"/>
    <col min="28" max="28" width="23.83203125" style="28" customWidth="1"/>
    <col min="29" max="29" width="9.1640625" style="28" customWidth="1"/>
    <col min="30" max="30" width="19.5" style="28" customWidth="1"/>
    <col min="31" max="31" width="10.83203125" style="28" customWidth="1"/>
    <col min="32" max="32" width="9.1640625" style="28" customWidth="1"/>
    <col min="33" max="33" width="9.1640625" style="28" hidden="1" customWidth="1"/>
    <col min="34" max="39" width="0" style="28" hidden="1" customWidth="1"/>
    <col min="40" max="40" width="9.1640625" style="28"/>
    <col min="41" max="41" width="13" style="28" bestFit="1" customWidth="1"/>
    <col min="42" max="42" width="14.1640625" style="28" bestFit="1" customWidth="1"/>
    <col min="43" max="43" width="10.83203125" style="28" bestFit="1" customWidth="1"/>
    <col min="44" max="44" width="13.1640625" style="28" bestFit="1" customWidth="1"/>
    <col min="45" max="45" width="14.5" style="28" bestFit="1" customWidth="1"/>
    <col min="46" max="46" width="15.5" style="28" bestFit="1" customWidth="1"/>
    <col min="47" max="47" width="9.1640625" style="28"/>
    <col min="48" max="48" width="15.5" style="28" bestFit="1" customWidth="1"/>
    <col min="49" max="16384" width="9.1640625" style="28"/>
  </cols>
  <sheetData>
    <row r="1" spans="1:51" s="20" customFormat="1" ht="12.75" customHeight="1" thickBot="1" x14ac:dyDescent="0.25">
      <c r="A1" s="19"/>
    </row>
    <row r="2" spans="1:51" s="100" customFormat="1" ht="21" thickBot="1" x14ac:dyDescent="0.25">
      <c r="A2" s="513" t="s">
        <v>72</v>
      </c>
      <c r="B2" s="100" t="s">
        <v>0</v>
      </c>
      <c r="C2" s="18"/>
      <c r="Y2" s="100" t="s">
        <v>9</v>
      </c>
      <c r="AQ2" s="515" t="s">
        <v>63</v>
      </c>
      <c r="AR2" s="516"/>
      <c r="AS2" s="516"/>
      <c r="AT2" s="516"/>
      <c r="AU2" s="516"/>
      <c r="AV2" s="516"/>
      <c r="AW2" s="516"/>
      <c r="AX2" s="516"/>
      <c r="AY2" s="517"/>
    </row>
    <row r="3" spans="1:51" s="122" customFormat="1" ht="120" thickBot="1" x14ac:dyDescent="0.25">
      <c r="A3" s="513"/>
      <c r="B3" s="118" t="s">
        <v>1</v>
      </c>
      <c r="C3" s="118" t="s">
        <v>2</v>
      </c>
      <c r="D3" s="118" t="s">
        <v>6</v>
      </c>
      <c r="E3" s="514" t="s">
        <v>17</v>
      </c>
      <c r="F3" s="514"/>
      <c r="G3" s="514"/>
      <c r="H3" s="119" t="s">
        <v>38</v>
      </c>
      <c r="I3" s="119" t="s">
        <v>39</v>
      </c>
      <c r="J3" s="514" t="s">
        <v>3</v>
      </c>
      <c r="K3" s="514"/>
      <c r="L3" s="514"/>
      <c r="M3" s="119" t="s">
        <v>40</v>
      </c>
      <c r="N3" s="119" t="s">
        <v>41</v>
      </c>
      <c r="O3" s="514" t="s">
        <v>42</v>
      </c>
      <c r="P3" s="514"/>
      <c r="Q3" s="514"/>
      <c r="R3" s="119" t="s">
        <v>43</v>
      </c>
      <c r="S3" s="119" t="s">
        <v>44</v>
      </c>
      <c r="T3" s="119" t="s">
        <v>4</v>
      </c>
      <c r="U3" s="120" t="s">
        <v>5</v>
      </c>
      <c r="V3" s="120" t="s">
        <v>5</v>
      </c>
      <c r="W3" s="120" t="s">
        <v>5</v>
      </c>
      <c r="X3" s="121" t="s">
        <v>53</v>
      </c>
      <c r="Y3" s="119" t="s">
        <v>45</v>
      </c>
      <c r="Z3" s="119" t="s">
        <v>11</v>
      </c>
      <c r="AA3" s="119" t="s">
        <v>37</v>
      </c>
      <c r="AB3" s="120" t="s">
        <v>46</v>
      </c>
      <c r="AC3" s="119" t="s">
        <v>48</v>
      </c>
      <c r="AD3" s="119" t="s">
        <v>48</v>
      </c>
      <c r="AE3" s="119" t="s">
        <v>48</v>
      </c>
      <c r="AF3" s="119" t="s">
        <v>47</v>
      </c>
      <c r="AG3" s="119" t="s">
        <v>49</v>
      </c>
      <c r="AH3" s="119" t="s">
        <v>50</v>
      </c>
      <c r="AI3" s="119" t="s">
        <v>51</v>
      </c>
      <c r="AJ3" s="121" t="s">
        <v>52</v>
      </c>
      <c r="AK3" s="119" t="s">
        <v>54</v>
      </c>
      <c r="AL3" s="119" t="s">
        <v>55</v>
      </c>
      <c r="AM3" s="121" t="s">
        <v>56</v>
      </c>
      <c r="AQ3" s="518" t="s">
        <v>62</v>
      </c>
      <c r="AR3" s="519"/>
      <c r="AS3" s="519"/>
      <c r="AT3" s="519" t="s">
        <v>5</v>
      </c>
      <c r="AU3" s="519"/>
      <c r="AV3" s="519"/>
      <c r="AW3" s="520" t="s">
        <v>66</v>
      </c>
      <c r="AX3" s="520"/>
      <c r="AY3" s="521"/>
    </row>
    <row r="4" spans="1:51" s="100" customFormat="1" ht="17" thickBot="1" x14ac:dyDescent="0.25">
      <c r="A4" s="513"/>
      <c r="B4" s="116">
        <v>43998</v>
      </c>
      <c r="C4" s="97"/>
      <c r="D4" s="97" t="s">
        <v>7</v>
      </c>
      <c r="E4" s="30">
        <v>37.122325800800603</v>
      </c>
      <c r="F4" s="30">
        <v>36.786033678102903</v>
      </c>
      <c r="G4" s="30">
        <v>36.684024088530798</v>
      </c>
      <c r="H4" s="6">
        <f>AVERAGE(E4:G4)</f>
        <v>36.864127855811432</v>
      </c>
      <c r="I4" s="6">
        <f>STDEV(E4:G4)</f>
        <v>0.22934934747812011</v>
      </c>
      <c r="J4" s="39">
        <f t="shared" ref="J4:L6" si="0">10^((E4-39.185)/-2.4938)</f>
        <v>6.7161585426814003</v>
      </c>
      <c r="K4" s="39">
        <f t="shared" si="0"/>
        <v>9.1616188492034727</v>
      </c>
      <c r="L4" s="39">
        <f t="shared" si="0"/>
        <v>10.066476888682212</v>
      </c>
      <c r="M4" s="6">
        <f>AVERAGE(J4:L4)</f>
        <v>8.6480847601890289</v>
      </c>
      <c r="N4" s="6">
        <f>STDEV(J4:L4)</f>
        <v>1.7331896031081879</v>
      </c>
      <c r="O4" s="30">
        <v>28.905013632578001</v>
      </c>
      <c r="P4" s="30">
        <v>28.979244572656601</v>
      </c>
      <c r="Q4" s="30">
        <v>28.934393552910102</v>
      </c>
      <c r="R4" s="6">
        <f>AVERAGE(O4:Q4)</f>
        <v>28.939550586048238</v>
      </c>
      <c r="S4" s="6">
        <f>STDEV(O4:Q4)</f>
        <v>3.7383209591058668E-2</v>
      </c>
      <c r="T4" s="117">
        <v>0.28079999999999999</v>
      </c>
      <c r="U4" s="14">
        <f t="shared" ref="U4:W6" si="1">J4/$T4</f>
        <v>23.917943528067667</v>
      </c>
      <c r="V4" s="14">
        <f t="shared" si="1"/>
        <v>32.626847753573621</v>
      </c>
      <c r="W4" s="14">
        <f t="shared" si="1"/>
        <v>35.849276669096199</v>
      </c>
      <c r="X4" s="14">
        <f>AVERAGE(U4:W4)</f>
        <v>30.798022650245827</v>
      </c>
      <c r="Y4" s="14">
        <f>STDEV(U4:W4)</f>
        <v>6.1723276463966972</v>
      </c>
      <c r="Z4" s="14">
        <f>2^-(H4-R4)</f>
        <v>4.1158973867012677E-3</v>
      </c>
      <c r="AA4" s="6" t="e">
        <f>Z4/#REF!</f>
        <v>#REF!</v>
      </c>
      <c r="AB4" s="6" t="e">
        <f>AA4/T4</f>
        <v>#REF!</v>
      </c>
      <c r="AC4" s="101">
        <f t="shared" ref="AC4:AE6" si="2">10^((-0.3534*O4+13.595))</f>
        <v>2398.6571795597738</v>
      </c>
      <c r="AD4" s="101">
        <f t="shared" si="2"/>
        <v>2258.057350571517</v>
      </c>
      <c r="AE4" s="101">
        <f t="shared" si="2"/>
        <v>2341.9915209574924</v>
      </c>
      <c r="AF4" s="101">
        <f>AVERAGE(AC4:AE4)</f>
        <v>2332.9020170295939</v>
      </c>
      <c r="AG4" s="101">
        <f>STDEV(AC4:AE4)</f>
        <v>70.739255644396081</v>
      </c>
      <c r="AH4" s="14">
        <f>M4/AF4</f>
        <v>3.7070072798000946E-3</v>
      </c>
      <c r="AI4" s="6">
        <f>AH4*1000</f>
        <v>3.7070072798000946</v>
      </c>
      <c r="AJ4" s="6" t="e">
        <f>AI4/#REF!</f>
        <v>#REF!</v>
      </c>
      <c r="AK4" s="100">
        <f>((AG4/AF4)+(N4/M4))*AH4</f>
        <v>8.5533834005180657E-4</v>
      </c>
      <c r="AL4" s="6">
        <f>AK4*1000</f>
        <v>0.85533834005180653</v>
      </c>
      <c r="AM4" s="6" t="e">
        <f>AL4/#REF!</f>
        <v>#REF!</v>
      </c>
      <c r="AO4" s="116">
        <v>43998</v>
      </c>
      <c r="AP4" s="100" t="s">
        <v>7</v>
      </c>
      <c r="AQ4" s="72">
        <f t="shared" ref="AQ4:AS6" si="3">J4/$AF4</f>
        <v>2.8788858227457234E-3</v>
      </c>
      <c r="AR4" s="72">
        <f t="shared" si="3"/>
        <v>3.9271340083406742E-3</v>
      </c>
      <c r="AS4" s="72">
        <f t="shared" si="3"/>
        <v>4.3150020083138852E-3</v>
      </c>
      <c r="AT4" s="72">
        <v>23.917943528067667</v>
      </c>
      <c r="AU4" s="72">
        <v>32.626847753573621</v>
      </c>
      <c r="AV4" s="72">
        <v>35.849276669096199</v>
      </c>
      <c r="AW4" s="72"/>
      <c r="AX4" s="72"/>
      <c r="AY4" s="73"/>
    </row>
    <row r="5" spans="1:51" s="100" customFormat="1" ht="17" thickBot="1" x14ac:dyDescent="0.25">
      <c r="A5" s="513"/>
      <c r="B5" s="129">
        <v>44004</v>
      </c>
      <c r="C5" s="97"/>
      <c r="D5" s="97" t="s">
        <v>7</v>
      </c>
      <c r="E5" s="30">
        <v>36.983141666212198</v>
      </c>
      <c r="F5" s="30">
        <v>37.200296429012603</v>
      </c>
      <c r="G5" s="30">
        <v>38.2883288829482</v>
      </c>
      <c r="H5" s="6">
        <f>AVERAGE(E5:G5)</f>
        <v>37.490588992724334</v>
      </c>
      <c r="I5" s="6">
        <f>STDEV(E5,G5)</f>
        <v>0.92290673167202297</v>
      </c>
      <c r="J5" s="39">
        <f t="shared" si="0"/>
        <v>7.637179662417326</v>
      </c>
      <c r="K5" s="39">
        <f t="shared" si="0"/>
        <v>6.2496421283793788</v>
      </c>
      <c r="L5" s="39">
        <f t="shared" si="0"/>
        <v>2.2885486864014566</v>
      </c>
      <c r="M5" s="6">
        <f>AVERAGE(J5,L5)</f>
        <v>4.9628641744093915</v>
      </c>
      <c r="N5" s="6">
        <f>STDEV(J5,L5)</f>
        <v>3.782053233205243</v>
      </c>
      <c r="O5" s="30">
        <v>28.450925941888201</v>
      </c>
      <c r="P5" s="30">
        <v>28.398358065581299</v>
      </c>
      <c r="Q5" s="30">
        <v>28.530748615870699</v>
      </c>
      <c r="R5" s="6">
        <f>AVERAGE(O5:Q5)</f>
        <v>28.460010874446734</v>
      </c>
      <c r="S5" s="6">
        <f>STDEV(O5:Q5)</f>
        <v>6.6661206493562594E-2</v>
      </c>
      <c r="T5" s="117">
        <v>0.26229999999999998</v>
      </c>
      <c r="U5" s="14">
        <f t="shared" si="1"/>
        <v>29.116201534187294</v>
      </c>
      <c r="V5" s="14">
        <f t="shared" si="1"/>
        <v>23.826313871061302</v>
      </c>
      <c r="W5" s="14">
        <f t="shared" si="1"/>
        <v>8.7249282745004066</v>
      </c>
      <c r="X5" s="14">
        <f>AVERAGE(U5,W5)</f>
        <v>18.920564904343848</v>
      </c>
      <c r="Y5" s="14">
        <f>STDEV(U5,W5)</f>
        <v>14.418807598952519</v>
      </c>
      <c r="Z5" s="14">
        <f>2^-(H5-R5)</f>
        <v>1.9121638708568085E-3</v>
      </c>
      <c r="AA5" s="6" t="e">
        <f>Z5/#REF!</f>
        <v>#REF!</v>
      </c>
      <c r="AB5" s="6" t="e">
        <f>AA5/T5</f>
        <v>#REF!</v>
      </c>
      <c r="AC5" s="101">
        <f t="shared" si="2"/>
        <v>3470.9053605138488</v>
      </c>
      <c r="AD5" s="101">
        <f t="shared" si="2"/>
        <v>3622.5989726822768</v>
      </c>
      <c r="AE5" s="101">
        <f t="shared" si="2"/>
        <v>3252.6208317032592</v>
      </c>
      <c r="AF5" s="101">
        <f>AVERAGE(AC5:AE5)</f>
        <v>3448.7083882997954</v>
      </c>
      <c r="AG5" s="101">
        <f>STDEV(AC5:AE5)</f>
        <v>185.98517516774302</v>
      </c>
      <c r="AH5" s="14">
        <f>M5/AF5</f>
        <v>1.4390501067723129E-3</v>
      </c>
      <c r="AI5" s="6">
        <f>AH5*1000</f>
        <v>1.4390501067723129</v>
      </c>
      <c r="AJ5" s="6" t="e">
        <f>AI5/#REF!</f>
        <v>#REF!</v>
      </c>
      <c r="AK5" s="100">
        <f>((AG5/AF5)+(N5/M5))*AH5</f>
        <v>1.1742643225874311E-3</v>
      </c>
      <c r="AL5" s="6">
        <f>AK5*1000</f>
        <v>1.1742643225874312</v>
      </c>
      <c r="AM5" s="6" t="e">
        <f>AL5/#REF!</f>
        <v>#REF!</v>
      </c>
      <c r="AO5" s="129">
        <v>44004</v>
      </c>
      <c r="AP5" s="100" t="s">
        <v>7</v>
      </c>
      <c r="AQ5" s="67">
        <f t="shared" si="3"/>
        <v>2.2145043310496998E-3</v>
      </c>
      <c r="AR5" s="72">
        <f t="shared" si="3"/>
        <v>1.812168912159151E-3</v>
      </c>
      <c r="AS5" s="100">
        <f t="shared" si="3"/>
        <v>6.6359588249492599E-4</v>
      </c>
      <c r="AT5" s="100">
        <v>29.116201534187294</v>
      </c>
      <c r="AU5" s="100">
        <v>23.826313871061302</v>
      </c>
      <c r="AV5" s="100">
        <v>8.7249282745004066</v>
      </c>
      <c r="AY5" s="74"/>
    </row>
    <row r="6" spans="1:51" s="100" customFormat="1" ht="16" x14ac:dyDescent="0.2">
      <c r="A6" s="513"/>
      <c r="B6" s="129">
        <v>44012</v>
      </c>
      <c r="C6" s="97"/>
      <c r="D6" s="97" t="s">
        <v>7</v>
      </c>
      <c r="E6" s="30">
        <v>36.382961532447098</v>
      </c>
      <c r="F6" s="30">
        <v>37.453987838203403</v>
      </c>
      <c r="G6" s="31">
        <v>36.443612120003301</v>
      </c>
      <c r="H6" s="6">
        <f>AVERAGE(E6:G6)</f>
        <v>36.760187163551272</v>
      </c>
      <c r="I6" s="6">
        <f>STDEV(E6:G6)</f>
        <v>0.60161379268892035</v>
      </c>
      <c r="J6" s="39">
        <f t="shared" si="0"/>
        <v>13.292354641374565</v>
      </c>
      <c r="K6" s="39">
        <f t="shared" si="0"/>
        <v>4.9445445924619982</v>
      </c>
      <c r="L6" s="39">
        <f t="shared" si="0"/>
        <v>12.568439814103547</v>
      </c>
      <c r="M6" s="6">
        <f>AVERAGE(J6:L6)</f>
        <v>10.26844634931337</v>
      </c>
      <c r="N6" s="6">
        <f>STDEV(J6:L6)</f>
        <v>4.624820062093181</v>
      </c>
      <c r="O6" s="30">
        <v>29.191836781478798</v>
      </c>
      <c r="P6" s="30">
        <v>29.1553380648106</v>
      </c>
      <c r="Q6" s="30">
        <v>29.376106573302</v>
      </c>
      <c r="R6" s="6">
        <f>AVERAGE(O6:Q6)</f>
        <v>29.241093806530468</v>
      </c>
      <c r="S6" s="6">
        <f>STDEV(O6:Q6)</f>
        <v>0.11834007974090928</v>
      </c>
      <c r="T6" s="117">
        <v>0.23899999999999999</v>
      </c>
      <c r="U6" s="14">
        <f t="shared" si="1"/>
        <v>55.616546616629982</v>
      </c>
      <c r="V6" s="14">
        <f t="shared" si="1"/>
        <v>20.688471098167359</v>
      </c>
      <c r="W6" s="14">
        <f t="shared" si="1"/>
        <v>52.587614284952082</v>
      </c>
      <c r="X6" s="14">
        <f>AVERAGE(U6:W6)</f>
        <v>42.964210666583142</v>
      </c>
      <c r="Y6" s="14">
        <f>STDEV(U6:W6)</f>
        <v>19.350711556875229</v>
      </c>
      <c r="Z6" s="14">
        <f>2^-(H6-R6)</f>
        <v>5.4516423843100383E-3</v>
      </c>
      <c r="AA6" s="6" t="e">
        <f>Z6/#REF!</f>
        <v>#REF!</v>
      </c>
      <c r="AB6" s="6" t="e">
        <f>AA6/T6</f>
        <v>#REF!</v>
      </c>
      <c r="AC6" s="101">
        <f t="shared" si="2"/>
        <v>1899.3494765916375</v>
      </c>
      <c r="AD6" s="101">
        <f t="shared" si="2"/>
        <v>1956.6066619353026</v>
      </c>
      <c r="AE6" s="101">
        <f t="shared" si="2"/>
        <v>1634.8726818982518</v>
      </c>
      <c r="AF6" s="101">
        <f>AVERAGE(AC6:AE6)</f>
        <v>1830.2762734750638</v>
      </c>
      <c r="AG6" s="101">
        <f>STDEV(AC6:AE6)</f>
        <v>171.62901566812039</v>
      </c>
      <c r="AH6" s="14">
        <f>M6/AF6</f>
        <v>5.6103258825604121E-3</v>
      </c>
      <c r="AI6" s="6">
        <f>AH6*1000</f>
        <v>5.6103258825604119</v>
      </c>
      <c r="AJ6" s="6" t="e">
        <f>AI6/#REF!</f>
        <v>#REF!</v>
      </c>
      <c r="AK6" s="100">
        <f>((AG6/AF6)+(N6/M6))*AH6</f>
        <v>3.0529351507601952E-3</v>
      </c>
      <c r="AL6" s="6">
        <f>AK6*1000</f>
        <v>3.0529351507601952</v>
      </c>
      <c r="AM6" s="6" t="e">
        <f>AL6/#REF!</f>
        <v>#REF!</v>
      </c>
      <c r="AO6" s="129">
        <v>44012</v>
      </c>
      <c r="AP6" s="100" t="s">
        <v>7</v>
      </c>
      <c r="AQ6" s="72">
        <f t="shared" si="3"/>
        <v>7.2624853602767658E-3</v>
      </c>
      <c r="AR6" s="100">
        <f t="shared" si="3"/>
        <v>2.701529088323924E-3</v>
      </c>
      <c r="AS6" s="100">
        <f t="shared" si="3"/>
        <v>6.8669631990805474E-3</v>
      </c>
      <c r="AT6" s="100">
        <v>55.616546616629982</v>
      </c>
      <c r="AU6" s="100">
        <v>20.688471098167359</v>
      </c>
      <c r="AV6" s="100">
        <v>52.587614284952082</v>
      </c>
      <c r="AY6" s="74"/>
    </row>
    <row r="7" spans="1:51" s="122" customFormat="1" ht="119" x14ac:dyDescent="0.2">
      <c r="A7" s="513"/>
      <c r="B7" s="118" t="s">
        <v>1</v>
      </c>
      <c r="C7" s="118" t="s">
        <v>2</v>
      </c>
      <c r="D7" s="118" t="s">
        <v>6</v>
      </c>
      <c r="E7" s="514" t="s">
        <v>17</v>
      </c>
      <c r="F7" s="514"/>
      <c r="G7" s="514"/>
      <c r="H7" s="119" t="s">
        <v>38</v>
      </c>
      <c r="I7" s="119" t="s">
        <v>39</v>
      </c>
      <c r="J7" s="514" t="s">
        <v>3</v>
      </c>
      <c r="K7" s="514"/>
      <c r="L7" s="514"/>
      <c r="M7" s="119" t="s">
        <v>40</v>
      </c>
      <c r="N7" s="119" t="s">
        <v>41</v>
      </c>
      <c r="O7" s="514" t="s">
        <v>42</v>
      </c>
      <c r="P7" s="514"/>
      <c r="Q7" s="514"/>
      <c r="R7" s="119" t="s">
        <v>43</v>
      </c>
      <c r="S7" s="119" t="s">
        <v>44</v>
      </c>
      <c r="T7" s="119" t="s">
        <v>4</v>
      </c>
      <c r="U7" s="120" t="s">
        <v>5</v>
      </c>
      <c r="V7" s="120" t="s">
        <v>5</v>
      </c>
      <c r="W7" s="120" t="s">
        <v>5</v>
      </c>
      <c r="X7" s="121" t="s">
        <v>53</v>
      </c>
      <c r="Y7" s="119" t="s">
        <v>45</v>
      </c>
      <c r="Z7" s="119" t="s">
        <v>11</v>
      </c>
      <c r="AA7" s="119" t="s">
        <v>37</v>
      </c>
      <c r="AB7" s="120" t="s">
        <v>46</v>
      </c>
      <c r="AC7" s="119" t="s">
        <v>48</v>
      </c>
      <c r="AD7" s="119" t="s">
        <v>48</v>
      </c>
      <c r="AE7" s="119" t="s">
        <v>48</v>
      </c>
      <c r="AF7" s="119" t="s">
        <v>47</v>
      </c>
      <c r="AG7" s="119" t="s">
        <v>49</v>
      </c>
      <c r="AH7" s="119" t="s">
        <v>50</v>
      </c>
      <c r="AI7" s="119" t="s">
        <v>51</v>
      </c>
      <c r="AJ7" s="121" t="s">
        <v>52</v>
      </c>
      <c r="AK7" s="119" t="s">
        <v>54</v>
      </c>
      <c r="AL7" s="119" t="s">
        <v>55</v>
      </c>
      <c r="AM7" s="121" t="s">
        <v>56</v>
      </c>
      <c r="AQ7" s="123"/>
      <c r="AY7" s="124"/>
    </row>
    <row r="8" spans="1:51" s="100" customFormat="1" ht="16" x14ac:dyDescent="0.2">
      <c r="A8" s="513"/>
      <c r="B8" s="12">
        <v>43998</v>
      </c>
      <c r="C8" s="97"/>
      <c r="D8" s="97" t="s">
        <v>8</v>
      </c>
      <c r="E8" s="125">
        <v>35.458797325469398</v>
      </c>
      <c r="F8" s="125">
        <v>34.241497055082498</v>
      </c>
      <c r="G8" s="125">
        <v>37.170104096950197</v>
      </c>
      <c r="H8" s="6">
        <f>AVERAGE(E8:G8)</f>
        <v>35.623466159167364</v>
      </c>
      <c r="I8" s="6">
        <f>STDEV(E8:G8)</f>
        <v>1.471231344830872</v>
      </c>
      <c r="J8" s="39">
        <f t="shared" ref="J8:L10" si="4">10^((E8-$E$20)/$E$19)</f>
        <v>18.29973229459463</v>
      </c>
      <c r="K8" s="39">
        <f t="shared" si="4"/>
        <v>14.857343353676793</v>
      </c>
      <c r="L8" s="175">
        <f t="shared" si="4"/>
        <v>24.528816891030289</v>
      </c>
      <c r="M8" s="6">
        <f>AVERAGE(J8:L8)</f>
        <v>19.228630846433905</v>
      </c>
      <c r="N8" s="6">
        <f>STDEV(J8:L8)</f>
        <v>4.9021923142242168</v>
      </c>
      <c r="O8" s="84"/>
      <c r="P8" s="84"/>
      <c r="Q8" s="84"/>
      <c r="R8" s="6" t="e">
        <f>AVERAGE(O8:Q8)</f>
        <v>#DIV/0!</v>
      </c>
      <c r="S8" s="6" t="e">
        <f>STDEV(O8:Q8)</f>
        <v>#DIV/0!</v>
      </c>
      <c r="T8" s="117">
        <v>0.28079999999999999</v>
      </c>
      <c r="U8" s="14">
        <f>J8/$T8</f>
        <v>65.169986804111929</v>
      </c>
      <c r="V8" s="14"/>
      <c r="W8" s="14">
        <f>L8/$T8</f>
        <v>87.353336506518119</v>
      </c>
      <c r="X8" s="14">
        <f>AVERAGE(U8:W8)</f>
        <v>76.261661655315024</v>
      </c>
      <c r="Y8" s="14">
        <f>STDEV(U8:W8)</f>
        <v>15.685997004004001</v>
      </c>
      <c r="Z8" s="14" t="e">
        <f>2^-(H8-R8)</f>
        <v>#DIV/0!</v>
      </c>
      <c r="AA8" s="6" t="e">
        <f>Z8/#REF!</f>
        <v>#DIV/0!</v>
      </c>
      <c r="AB8" s="6" t="e">
        <f>AA8/T8</f>
        <v>#DIV/0!</v>
      </c>
      <c r="AC8" s="101">
        <f t="shared" ref="AC8:AE10" si="5">10^((-0.3534*O8+13.595))</f>
        <v>39355007545577.945</v>
      </c>
      <c r="AD8" s="101">
        <f t="shared" si="5"/>
        <v>39355007545577.945</v>
      </c>
      <c r="AE8" s="101">
        <f t="shared" si="5"/>
        <v>39355007545577.945</v>
      </c>
      <c r="AF8" s="101">
        <f>AVERAGE(AC8:AE8)</f>
        <v>39355007545577.945</v>
      </c>
      <c r="AG8" s="101">
        <f>STDEV(AC8:AE8)</f>
        <v>0</v>
      </c>
      <c r="AH8" s="14">
        <f>M8/AF8</f>
        <v>4.8859426145871732E-13</v>
      </c>
      <c r="AI8" s="6">
        <f>AH8*1000</f>
        <v>4.8859426145871731E-10</v>
      </c>
      <c r="AJ8" s="6" t="e">
        <f>AI8/#REF!</f>
        <v>#REF!</v>
      </c>
      <c r="AK8" s="100">
        <f>((AG8/AF8)+(N8/M8))*AH8</f>
        <v>1.2456336867797253E-13</v>
      </c>
      <c r="AL8" s="6">
        <f>AK8*1000</f>
        <v>1.2456336867797255E-10</v>
      </c>
      <c r="AM8" s="6" t="e">
        <f>AL8/#REF!</f>
        <v>#REF!</v>
      </c>
      <c r="AQ8" s="103"/>
      <c r="AR8" s="104"/>
      <c r="AS8" s="104"/>
      <c r="AY8" s="68"/>
    </row>
    <row r="9" spans="1:51" s="100" customFormat="1" ht="16" x14ac:dyDescent="0.2">
      <c r="A9" s="513"/>
      <c r="B9" s="12">
        <v>44004</v>
      </c>
      <c r="C9" s="97"/>
      <c r="D9" s="97" t="s">
        <v>8</v>
      </c>
      <c r="E9" s="125">
        <v>33.621925568867503</v>
      </c>
      <c r="F9" s="125">
        <v>34.479421197988202</v>
      </c>
      <c r="G9" s="125">
        <v>34.324430726356503</v>
      </c>
      <c r="H9" s="6">
        <f>AVERAGE(E9,F9)</f>
        <v>34.050673383427849</v>
      </c>
      <c r="I9" s="6">
        <f>STDEV(E9:G9)</f>
        <v>0.45695264097357763</v>
      </c>
      <c r="J9" s="39">
        <f t="shared" si="4"/>
        <v>13.362182331459056</v>
      </c>
      <c r="K9" s="39">
        <f t="shared" si="4"/>
        <v>15.474986991035115</v>
      </c>
      <c r="L9" s="39">
        <f t="shared" si="4"/>
        <v>15.069786330319879</v>
      </c>
      <c r="M9" s="6">
        <f>AVERAGE(J9:L9)</f>
        <v>14.635651884271349</v>
      </c>
      <c r="N9" s="6">
        <f>STDEV(J9:L9)</f>
        <v>1.1213119192784733</v>
      </c>
      <c r="O9" s="84"/>
      <c r="P9" s="84"/>
      <c r="Q9" s="84"/>
      <c r="R9" s="6" t="e">
        <f>AVERAGE(O9:Q9)</f>
        <v>#DIV/0!</v>
      </c>
      <c r="S9" s="6" t="e">
        <f>STDEV(O9:Q9)</f>
        <v>#DIV/0!</v>
      </c>
      <c r="T9" s="117">
        <v>0.26229999999999998</v>
      </c>
      <c r="U9" s="14">
        <f>J9/$T9</f>
        <v>50.942364969344482</v>
      </c>
      <c r="V9" s="14">
        <f>K9/$T9</f>
        <v>58.997281704289428</v>
      </c>
      <c r="W9" s="14">
        <f>L9/$T9</f>
        <v>57.452483150285474</v>
      </c>
      <c r="X9" s="14">
        <f>AVERAGE(U9:W9)</f>
        <v>55.797376607973128</v>
      </c>
      <c r="Y9" s="14">
        <f>STDEV(U9:W9)</f>
        <v>4.2749215374703526</v>
      </c>
      <c r="Z9" s="14" t="e">
        <f>2^-(H9-R9)</f>
        <v>#DIV/0!</v>
      </c>
      <c r="AA9" s="6" t="e">
        <f>Z9/#REF!</f>
        <v>#DIV/0!</v>
      </c>
      <c r="AB9" s="6" t="e">
        <f>AA9/T9</f>
        <v>#DIV/0!</v>
      </c>
      <c r="AC9" s="101">
        <f t="shared" si="5"/>
        <v>39355007545577.945</v>
      </c>
      <c r="AD9" s="101">
        <f t="shared" si="5"/>
        <v>39355007545577.945</v>
      </c>
      <c r="AE9" s="101">
        <f t="shared" si="5"/>
        <v>39355007545577.945</v>
      </c>
      <c r="AF9" s="101">
        <f>AVERAGE(AC9:AE9)</f>
        <v>39355007545577.945</v>
      </c>
      <c r="AG9" s="101">
        <f>STDEV(AC9:AE9)</f>
        <v>0</v>
      </c>
      <c r="AH9" s="14">
        <f>M9/AF9</f>
        <v>3.7188791965854567E-13</v>
      </c>
      <c r="AI9" s="6">
        <f>AH9*1000</f>
        <v>3.7188791965854567E-10</v>
      </c>
      <c r="AJ9" s="6" t="e">
        <f>AI9/#REF!</f>
        <v>#REF!</v>
      </c>
      <c r="AK9" s="100">
        <f>((AG9/AF9)+(N9/M9))*AH9</f>
        <v>2.8492229812936918E-14</v>
      </c>
      <c r="AL9" s="6">
        <f>AK9*1000</f>
        <v>2.8492229812936919E-11</v>
      </c>
      <c r="AM9" s="6" t="e">
        <f>AL9/#REF!</f>
        <v>#REF!</v>
      </c>
      <c r="AQ9" s="103"/>
      <c r="AR9" s="104"/>
      <c r="AS9" s="104"/>
      <c r="AY9" s="74"/>
    </row>
    <row r="10" spans="1:51" s="100" customFormat="1" ht="16" x14ac:dyDescent="0.2">
      <c r="A10" s="513"/>
      <c r="B10" s="12">
        <v>44012</v>
      </c>
      <c r="C10" s="97"/>
      <c r="D10" s="97" t="s">
        <v>8</v>
      </c>
      <c r="E10" s="125">
        <v>35.102344894311798</v>
      </c>
      <c r="F10" s="125">
        <v>34.480401986239201</v>
      </c>
      <c r="G10" s="125">
        <v>36.735849152847599</v>
      </c>
      <c r="H10" s="6">
        <f>AVERAGE(E10:G10)</f>
        <v>35.439532011132862</v>
      </c>
      <c r="I10" s="6">
        <f>STDEV(E10:G10)</f>
        <v>1.1649170975451606</v>
      </c>
      <c r="J10" s="39">
        <f t="shared" si="4"/>
        <v>17.216437427062136</v>
      </c>
      <c r="K10" s="39">
        <f t="shared" si="4"/>
        <v>15.477585508975649</v>
      </c>
      <c r="L10" s="39">
        <f t="shared" si="4"/>
        <v>22.771451209662548</v>
      </c>
      <c r="M10" s="6">
        <f>AVERAGE(J10:L10)</f>
        <v>18.488491381900108</v>
      </c>
      <c r="N10" s="6">
        <f>STDEV(J10:L10)</f>
        <v>3.8096863601782931</v>
      </c>
      <c r="O10" s="30"/>
      <c r="P10" s="30"/>
      <c r="Q10" s="30"/>
      <c r="R10" s="6" t="e">
        <f>AVERAGE(O10:Q10)</f>
        <v>#DIV/0!</v>
      </c>
      <c r="S10" s="6" t="e">
        <f>STDEV(O10:Q10)</f>
        <v>#DIV/0!</v>
      </c>
      <c r="T10" s="117">
        <v>0.23899999999999999</v>
      </c>
      <c r="U10" s="14">
        <f>J10/$T10</f>
        <v>72.035303042100992</v>
      </c>
      <c r="V10" s="14">
        <f>K10/$T10</f>
        <v>64.759772004082208</v>
      </c>
      <c r="W10" s="14">
        <f>L10/$T10</f>
        <v>95.278038534152927</v>
      </c>
      <c r="X10" s="14">
        <f>AVERAGE(U10:W10)</f>
        <v>77.357704526778704</v>
      </c>
      <c r="Y10" s="14">
        <f>STDEV(U10:W10)</f>
        <v>15.940110293632944</v>
      </c>
      <c r="Z10" s="14" t="e">
        <f>2^-(H10-R10)</f>
        <v>#DIV/0!</v>
      </c>
      <c r="AA10" s="6" t="e">
        <f>Z10/#REF!</f>
        <v>#DIV/0!</v>
      </c>
      <c r="AB10" s="6" t="e">
        <f>AA10/T10</f>
        <v>#DIV/0!</v>
      </c>
      <c r="AC10" s="101">
        <f t="shared" si="5"/>
        <v>39355007545577.945</v>
      </c>
      <c r="AD10" s="101">
        <f t="shared" si="5"/>
        <v>39355007545577.945</v>
      </c>
      <c r="AE10" s="101">
        <f t="shared" si="5"/>
        <v>39355007545577.945</v>
      </c>
      <c r="AF10" s="101">
        <f>AVERAGE(AC10:AE10)</f>
        <v>39355007545577.945</v>
      </c>
      <c r="AG10" s="101">
        <f>STDEV(AC10:AE10)</f>
        <v>0</v>
      </c>
      <c r="AH10" s="14">
        <f>M10/AF10</f>
        <v>4.6978751968191493E-13</v>
      </c>
      <c r="AI10" s="6">
        <f>AH10*1000</f>
        <v>4.6978751968191494E-10</v>
      </c>
      <c r="AJ10" s="6" t="e">
        <f>AI10/#REF!</f>
        <v>#REF!</v>
      </c>
      <c r="AK10" s="100">
        <f>((AG10/AF10)+(N10/M10))*AH10</f>
        <v>9.6803090579164739E-14</v>
      </c>
      <c r="AL10" s="6">
        <f>AK10*1000</f>
        <v>9.680309057916474E-11</v>
      </c>
      <c r="AM10" s="6" t="e">
        <f>AL10/#REF!</f>
        <v>#REF!</v>
      </c>
      <c r="AQ10" s="103"/>
      <c r="AR10" s="104"/>
      <c r="AS10" s="104"/>
      <c r="AY10" s="74"/>
    </row>
    <row r="11" spans="1:51" s="100" customFormat="1" ht="27.75" customHeight="1" thickBot="1" x14ac:dyDescent="0.25">
      <c r="A11" s="513"/>
      <c r="G11" s="97" t="s">
        <v>14</v>
      </c>
      <c r="H11" s="15">
        <v>1.3334999999999999</v>
      </c>
      <c r="I11" s="100" t="s">
        <v>20</v>
      </c>
      <c r="J11" s="41">
        <v>1.1572</v>
      </c>
      <c r="L11" s="97" t="s">
        <v>15</v>
      </c>
      <c r="M11" s="15">
        <v>1.1236999999999999</v>
      </c>
      <c r="AQ11" s="69"/>
      <c r="AR11" s="70"/>
      <c r="AS11" s="70"/>
      <c r="AT11" s="70"/>
      <c r="AU11" s="70"/>
      <c r="AV11" s="70"/>
      <c r="AW11" s="70"/>
      <c r="AX11" s="70"/>
      <c r="AY11" s="75"/>
    </row>
    <row r="12" spans="1:51" s="100" customFormat="1" ht="27.75" customHeight="1" x14ac:dyDescent="0.2">
      <c r="A12" s="513"/>
    </row>
    <row r="13" spans="1:51" s="100" customFormat="1" ht="27.75" customHeight="1" x14ac:dyDescent="0.2">
      <c r="A13" s="513"/>
      <c r="B13" s="100" t="s">
        <v>12</v>
      </c>
      <c r="C13" s="100" t="s">
        <v>13</v>
      </c>
      <c r="D13" s="100" t="s">
        <v>7</v>
      </c>
      <c r="E13" s="100" t="s">
        <v>8</v>
      </c>
    </row>
    <row r="14" spans="1:51" s="100" customFormat="1" ht="27.75" customHeight="1" x14ac:dyDescent="0.2">
      <c r="A14" s="513"/>
      <c r="B14" s="100">
        <v>30</v>
      </c>
      <c r="C14" s="100">
        <f>LOG(B14)</f>
        <v>1.4771212547196624</v>
      </c>
      <c r="D14" s="6">
        <v>35.297449950733828</v>
      </c>
      <c r="E14" s="7">
        <v>33.212387648057032</v>
      </c>
    </row>
    <row r="15" spans="1:51" s="100" customFormat="1" ht="27.75" customHeight="1" x14ac:dyDescent="0.2">
      <c r="A15" s="513"/>
      <c r="B15" s="100">
        <f>B14/2</f>
        <v>15</v>
      </c>
      <c r="C15" s="100">
        <f>LOG(B15)</f>
        <v>1.1760912590556813</v>
      </c>
      <c r="D15" s="6">
        <v>36.293687307655098</v>
      </c>
      <c r="E15" s="7">
        <v>34.730163391602595</v>
      </c>
    </row>
    <row r="16" spans="1:51" s="100" customFormat="1" ht="27.75" customHeight="1" x14ac:dyDescent="0.2">
      <c r="A16" s="513"/>
      <c r="B16" s="100">
        <f>B15/2</f>
        <v>7.5</v>
      </c>
      <c r="C16" s="100">
        <f>LOG(B16)</f>
        <v>0.87506126339170009</v>
      </c>
      <c r="D16" s="6">
        <v>37.255881868944101</v>
      </c>
      <c r="E16" s="7">
        <v>34.9725098348732</v>
      </c>
    </row>
    <row r="17" spans="1:51" s="100" customFormat="1" ht="27.75" customHeight="1" x14ac:dyDescent="0.2">
      <c r="A17" s="513"/>
      <c r="B17" s="100">
        <f>B16/2</f>
        <v>3.75</v>
      </c>
      <c r="C17" s="100">
        <f>LOG(B17)</f>
        <v>0.57403126772771884</v>
      </c>
      <c r="D17" s="6">
        <v>37.937776844383137</v>
      </c>
      <c r="E17" s="7">
        <v>35.988110890283593</v>
      </c>
    </row>
    <row r="18" spans="1:51" s="100" customFormat="1" ht="27.75" customHeight="1" x14ac:dyDescent="0.2">
      <c r="A18" s="513"/>
      <c r="B18" s="100">
        <f>B17/2</f>
        <v>1.875</v>
      </c>
      <c r="C18" s="100">
        <f>LOG(B18)</f>
        <v>0.27300127206373764</v>
      </c>
      <c r="D18" s="6">
        <v>25.485950980925466</v>
      </c>
      <c r="E18" s="7">
        <v>12.338694885904966</v>
      </c>
    </row>
    <row r="19" spans="1:51" s="100" customFormat="1" ht="27.75" customHeight="1" x14ac:dyDescent="0.2">
      <c r="A19" s="513"/>
      <c r="C19" s="97" t="s">
        <v>21</v>
      </c>
      <c r="D19" s="100">
        <f>SLOPE($D14:$D18,C14:C18)</f>
        <v>5.9724640938962414</v>
      </c>
      <c r="E19" s="100">
        <f>SLOPE($E14:$E18,C14:C18)</f>
        <v>13.45030017235182</v>
      </c>
    </row>
    <row r="20" spans="1:51" s="100" customFormat="1" ht="27.75" customHeight="1" x14ac:dyDescent="0.2">
      <c r="A20" s="513"/>
      <c r="D20" s="168">
        <f>INTERCEPT(D14:D18,B14:B18)</f>
        <v>32.895186944191984</v>
      </c>
      <c r="E20" s="100">
        <f>INTERCEPT(E14:E18,C14:C18)</f>
        <v>18.478536668328495</v>
      </c>
    </row>
    <row r="21" spans="1:51" s="100" customFormat="1" ht="27.75" customHeight="1" x14ac:dyDescent="0.2">
      <c r="A21" s="513"/>
    </row>
    <row r="22" spans="1:51" s="17" customFormat="1" ht="16.5" customHeight="1" thickBot="1" x14ac:dyDescent="0.25">
      <c r="A22" s="16"/>
    </row>
    <row r="23" spans="1:51" s="100" customFormat="1" ht="21" thickBot="1" x14ac:dyDescent="0.25">
      <c r="A23" s="522" t="s">
        <v>22</v>
      </c>
      <c r="B23" s="100" t="s">
        <v>0</v>
      </c>
      <c r="C23" s="18"/>
      <c r="Y23" s="100" t="s">
        <v>9</v>
      </c>
      <c r="AQ23" s="523" t="s">
        <v>63</v>
      </c>
      <c r="AR23" s="524"/>
      <c r="AS23" s="524"/>
      <c r="AT23" s="524"/>
      <c r="AU23" s="524"/>
      <c r="AV23" s="524"/>
      <c r="AW23" s="524"/>
      <c r="AX23" s="524"/>
      <c r="AY23" s="525"/>
    </row>
    <row r="24" spans="1:51" s="122" customFormat="1" ht="120" thickBot="1" x14ac:dyDescent="0.25">
      <c r="A24" s="522"/>
      <c r="B24" s="118" t="s">
        <v>1</v>
      </c>
      <c r="C24" s="118" t="s">
        <v>2</v>
      </c>
      <c r="D24" s="118" t="s">
        <v>6</v>
      </c>
      <c r="E24" s="526" t="s">
        <v>17</v>
      </c>
      <c r="F24" s="526"/>
      <c r="G24" s="526"/>
      <c r="H24" s="119" t="s">
        <v>38</v>
      </c>
      <c r="I24" s="119" t="s">
        <v>39</v>
      </c>
      <c r="J24" s="514" t="s">
        <v>3</v>
      </c>
      <c r="K24" s="514"/>
      <c r="L24" s="514"/>
      <c r="M24" s="119" t="s">
        <v>40</v>
      </c>
      <c r="N24" s="119" t="s">
        <v>41</v>
      </c>
      <c r="O24" s="514" t="s">
        <v>42</v>
      </c>
      <c r="P24" s="514"/>
      <c r="Q24" s="514"/>
      <c r="R24" s="119" t="s">
        <v>43</v>
      </c>
      <c r="S24" s="119" t="s">
        <v>44</v>
      </c>
      <c r="T24" s="119" t="s">
        <v>4</v>
      </c>
      <c r="U24" s="120" t="s">
        <v>5</v>
      </c>
      <c r="V24" s="120" t="s">
        <v>5</v>
      </c>
      <c r="W24" s="120" t="s">
        <v>5</v>
      </c>
      <c r="X24" s="121" t="s">
        <v>53</v>
      </c>
      <c r="Y24" s="119" t="s">
        <v>45</v>
      </c>
      <c r="Z24" s="119" t="s">
        <v>11</v>
      </c>
      <c r="AA24" s="119" t="s">
        <v>37</v>
      </c>
      <c r="AB24" s="120" t="s">
        <v>46</v>
      </c>
      <c r="AC24" s="119" t="s">
        <v>48</v>
      </c>
      <c r="AD24" s="119" t="s">
        <v>48</v>
      </c>
      <c r="AE24" s="119" t="s">
        <v>48</v>
      </c>
      <c r="AF24" s="119" t="s">
        <v>47</v>
      </c>
      <c r="AG24" s="119" t="s">
        <v>49</v>
      </c>
      <c r="AH24" s="119" t="s">
        <v>50</v>
      </c>
      <c r="AI24" s="119" t="s">
        <v>51</v>
      </c>
      <c r="AJ24" s="121" t="s">
        <v>52</v>
      </c>
      <c r="AK24" s="119" t="s">
        <v>54</v>
      </c>
      <c r="AL24" s="119" t="s">
        <v>55</v>
      </c>
      <c r="AM24" s="121" t="s">
        <v>56</v>
      </c>
      <c r="AO24" s="118" t="s">
        <v>1</v>
      </c>
      <c r="AP24" s="118" t="s">
        <v>6</v>
      </c>
      <c r="AQ24" s="527" t="s">
        <v>62</v>
      </c>
      <c r="AR24" s="528"/>
      <c r="AS24" s="529"/>
      <c r="AT24" s="530" t="s">
        <v>5</v>
      </c>
      <c r="AU24" s="528"/>
      <c r="AV24" s="529"/>
      <c r="AW24" s="531" t="s">
        <v>66</v>
      </c>
      <c r="AX24" s="532"/>
      <c r="AY24" s="533"/>
    </row>
    <row r="25" spans="1:51" s="100" customFormat="1" ht="17" thickBot="1" x14ac:dyDescent="0.25">
      <c r="A25" s="522"/>
      <c r="B25" s="40">
        <v>43998</v>
      </c>
      <c r="C25" s="97"/>
      <c r="D25" s="97" t="s">
        <v>7</v>
      </c>
      <c r="E25" s="21">
        <v>35.246394964957197</v>
      </c>
      <c r="F25" s="21">
        <v>35.1466261198212</v>
      </c>
      <c r="G25" s="21">
        <v>35.337301054439202</v>
      </c>
      <c r="H25" s="6">
        <f>AVERAGE(E25:G25)</f>
        <v>35.243440713072538</v>
      </c>
      <c r="I25" s="6">
        <f>STDEV(E25:G25)</f>
        <v>9.5371790252901184E-2</v>
      </c>
      <c r="J25" s="39">
        <f t="shared" ref="J25:L26" si="6">10^((E25-38.424)/-3.445454)</f>
        <v>8.3610377170341863</v>
      </c>
      <c r="K25" s="39">
        <f t="shared" si="6"/>
        <v>8.9375162419587522</v>
      </c>
      <c r="L25" s="39">
        <f t="shared" si="6"/>
        <v>7.8682078740005608</v>
      </c>
      <c r="M25" s="6">
        <f>AVERAGE(J25:L25)</f>
        <v>8.3889206109978343</v>
      </c>
      <c r="N25" s="6">
        <f>STDEV(J25:L25)</f>
        <v>0.53519920429517986</v>
      </c>
      <c r="O25" s="36"/>
      <c r="P25" s="36">
        <v>28.520606498476599</v>
      </c>
      <c r="Q25" s="36">
        <v>28.522456919011599</v>
      </c>
      <c r="R25" s="6">
        <f>AVERAGE(O25:Q25)</f>
        <v>28.521531708744099</v>
      </c>
      <c r="S25" s="6">
        <f>STDEV(O25:Q25)</f>
        <v>1.3084449083452271E-3</v>
      </c>
      <c r="T25" s="114">
        <v>0.28079999999999999</v>
      </c>
      <c r="U25" s="14">
        <f t="shared" ref="U25:W26" si="7">J25/$T25</f>
        <v>29.775775345563343</v>
      </c>
      <c r="V25" s="14">
        <f t="shared" si="7"/>
        <v>31.828761545437153</v>
      </c>
      <c r="W25" s="14">
        <f t="shared" si="7"/>
        <v>28.020683311967808</v>
      </c>
      <c r="X25" s="14">
        <f>AVERAGE(U25:W25)</f>
        <v>29.875073400989436</v>
      </c>
      <c r="Y25" s="14">
        <f>STDEV(U25:W25)</f>
        <v>1.905980072276283</v>
      </c>
      <c r="Z25" s="14">
        <f>2^-(H25-R25)</f>
        <v>9.4733538966516387E-3</v>
      </c>
      <c r="AA25" s="6" t="e">
        <f>Z25/#REF!</f>
        <v>#REF!</v>
      </c>
      <c r="AB25" s="6" t="e">
        <f>AA25/T25</f>
        <v>#REF!</v>
      </c>
      <c r="AC25" s="101"/>
      <c r="AD25" s="101">
        <f>10^((-0.3534*P25+13.595))</f>
        <v>3279.5757271022626</v>
      </c>
      <c r="AE25" s="101">
        <f>10^((-0.3534*Q25+13.595))</f>
        <v>3274.6412242039951</v>
      </c>
      <c r="AF25" s="101">
        <f>AVERAGE(AC25:AE25)</f>
        <v>3277.1084756531291</v>
      </c>
      <c r="AG25" s="101">
        <f>STDEV(AC25:AE25)</f>
        <v>3.4892204611496291</v>
      </c>
      <c r="AH25" s="14">
        <f>M25/AF25</f>
        <v>2.5598544184064335E-3</v>
      </c>
      <c r="AI25" s="6">
        <f>AH25*1000</f>
        <v>2.5598544184064336</v>
      </c>
      <c r="AJ25" s="6" t="e">
        <f>AI25/#REF!</f>
        <v>#REF!</v>
      </c>
      <c r="AK25" s="100">
        <f>((AG25/AF25)+(N25/M25))*AH25</f>
        <v>1.6604000287204478E-4</v>
      </c>
      <c r="AL25" s="6">
        <f>AK25*1000</f>
        <v>0.16604000287204479</v>
      </c>
      <c r="AM25" s="6" t="e">
        <f>AL25/#REF!</f>
        <v>#REF!</v>
      </c>
      <c r="AO25" s="40">
        <v>43998</v>
      </c>
      <c r="AP25" s="97" t="s">
        <v>7</v>
      </c>
      <c r="AQ25" s="72">
        <f t="shared" ref="AQ25:AS26" si="8">J25/$AF25</f>
        <v>2.5513460354307706E-3</v>
      </c>
      <c r="AR25" s="72">
        <f t="shared" si="8"/>
        <v>2.727256759536317E-3</v>
      </c>
      <c r="AS25" s="72">
        <f t="shared" si="8"/>
        <v>2.4009604602522119E-3</v>
      </c>
      <c r="AT25" s="76">
        <v>29.775775345563343</v>
      </c>
      <c r="AU25" s="76">
        <v>31.828761545437153</v>
      </c>
      <c r="AV25" s="76">
        <v>28.020683311967808</v>
      </c>
      <c r="AW25" s="72"/>
      <c r="AX25" s="72"/>
      <c r="AY25" s="73"/>
    </row>
    <row r="26" spans="1:51" s="100" customFormat="1" ht="17" thickBot="1" x14ac:dyDescent="0.25">
      <c r="A26" s="522"/>
      <c r="B26" s="40">
        <v>44004</v>
      </c>
      <c r="C26" s="97"/>
      <c r="D26" s="97" t="s">
        <v>7</v>
      </c>
      <c r="E26" s="21">
        <v>34.8307839569514</v>
      </c>
      <c r="F26" s="21">
        <v>34.4760405711774</v>
      </c>
      <c r="G26" s="21">
        <v>34.327026512594003</v>
      </c>
      <c r="H26" s="6">
        <f>AVERAGE(E26:G26)</f>
        <v>34.544617013574268</v>
      </c>
      <c r="I26" s="6">
        <f>STDEV(E26:G26)</f>
        <v>0.25878550389315136</v>
      </c>
      <c r="J26" s="39">
        <f t="shared" si="6"/>
        <v>11.037890665157452</v>
      </c>
      <c r="K26" s="39">
        <f t="shared" si="6"/>
        <v>13.990908808713494</v>
      </c>
      <c r="L26" s="39">
        <f t="shared" si="6"/>
        <v>15.455939022433144</v>
      </c>
      <c r="M26" s="6">
        <f>AVERAGE(J26:L26)</f>
        <v>13.494912832101363</v>
      </c>
      <c r="N26" s="6">
        <f>STDEV(J26:L26)</f>
        <v>2.2503992597799636</v>
      </c>
      <c r="O26" s="36"/>
      <c r="P26" s="36">
        <v>37.4248240618534</v>
      </c>
      <c r="Q26" s="36">
        <v>38.151391091687799</v>
      </c>
      <c r="R26" s="6">
        <f>AVERAGE(O26:Q26)</f>
        <v>37.788107576770599</v>
      </c>
      <c r="S26" s="6">
        <f>STDEV(O26:Q26)</f>
        <v>0.51376047378247225</v>
      </c>
      <c r="T26" s="114">
        <v>0.26229999999999998</v>
      </c>
      <c r="U26" s="14">
        <f t="shared" si="7"/>
        <v>42.081169138991434</v>
      </c>
      <c r="V26" s="14">
        <f t="shared" si="7"/>
        <v>53.339339720600435</v>
      </c>
      <c r="W26" s="14">
        <f t="shared" si="7"/>
        <v>58.924662685601014</v>
      </c>
      <c r="X26" s="14">
        <f>AVERAGE(U26:W26)</f>
        <v>51.448390515064297</v>
      </c>
      <c r="Y26" s="14">
        <f>STDEV(U26:W26)</f>
        <v>8.5794863125426453</v>
      </c>
      <c r="Z26" s="14">
        <f>2^-(H26-R26)</f>
        <v>9.4708280158575491</v>
      </c>
      <c r="AA26" s="6" t="e">
        <f>Z26/#REF!</f>
        <v>#REF!</v>
      </c>
      <c r="AB26" s="6" t="e">
        <f>AA26/T26</f>
        <v>#REF!</v>
      </c>
      <c r="AC26" s="101"/>
      <c r="AD26" s="101">
        <f>10^((-0.3534*P26+13.595))</f>
        <v>2.3391990372870142</v>
      </c>
      <c r="AE26" s="101">
        <f>10^((-0.3534*Q26+13.595))</f>
        <v>1.2950853426378026</v>
      </c>
      <c r="AF26" s="101">
        <f>AVERAGE(AC26:AE26)</f>
        <v>1.8171421899624085</v>
      </c>
      <c r="AG26" s="101">
        <f>STDEV(AC26:AE26)</f>
        <v>0.73829987381619688</v>
      </c>
      <c r="AH26" s="14">
        <f>M26/AF26</f>
        <v>7.4264484676240636</v>
      </c>
      <c r="AI26" s="6">
        <f>AH26*1000</f>
        <v>7426.4484676240636</v>
      </c>
      <c r="AJ26" s="6" t="e">
        <f>AI26/#REF!</f>
        <v>#REF!</v>
      </c>
      <c r="AK26" s="100">
        <f>((AG26/AF26)+(N26/M26))*AH26</f>
        <v>4.2557733065948344</v>
      </c>
      <c r="AL26" s="6">
        <f>AK26*1000</f>
        <v>4255.7733065948341</v>
      </c>
      <c r="AM26" s="6" t="e">
        <f>AL26/#REF!</f>
        <v>#REF!</v>
      </c>
      <c r="AO26" s="40">
        <v>44004</v>
      </c>
      <c r="AP26" s="97" t="s">
        <v>7</v>
      </c>
      <c r="AQ26" s="72">
        <f t="shared" si="8"/>
        <v>6.0743131308760123</v>
      </c>
      <c r="AR26" s="100">
        <f t="shared" si="8"/>
        <v>7.6994023285557667</v>
      </c>
      <c r="AS26" s="100">
        <f t="shared" si="8"/>
        <v>8.505629943440411</v>
      </c>
      <c r="AT26" s="14">
        <v>42.081169138991434</v>
      </c>
      <c r="AU26" s="14">
        <v>53.339339720600435</v>
      </c>
      <c r="AV26" s="14">
        <v>58.924662685601014</v>
      </c>
      <c r="AY26" s="74"/>
    </row>
    <row r="27" spans="1:51" s="122" customFormat="1" ht="120" thickBot="1" x14ac:dyDescent="0.25">
      <c r="A27" s="522"/>
      <c r="B27" s="118" t="s">
        <v>1</v>
      </c>
      <c r="C27" s="118" t="s">
        <v>2</v>
      </c>
      <c r="D27" s="118" t="s">
        <v>6</v>
      </c>
      <c r="E27" s="514" t="s">
        <v>17</v>
      </c>
      <c r="F27" s="514"/>
      <c r="G27" s="514"/>
      <c r="H27" s="119" t="s">
        <v>38</v>
      </c>
      <c r="I27" s="119" t="s">
        <v>39</v>
      </c>
      <c r="J27" s="514" t="s">
        <v>3</v>
      </c>
      <c r="K27" s="514"/>
      <c r="L27" s="514"/>
      <c r="M27" s="119" t="s">
        <v>40</v>
      </c>
      <c r="N27" s="119" t="s">
        <v>41</v>
      </c>
      <c r="O27" s="514" t="s">
        <v>42</v>
      </c>
      <c r="P27" s="514"/>
      <c r="Q27" s="514"/>
      <c r="R27" s="119" t="s">
        <v>43</v>
      </c>
      <c r="S27" s="119" t="s">
        <v>44</v>
      </c>
      <c r="T27" s="119" t="s">
        <v>4</v>
      </c>
      <c r="U27" s="120" t="s">
        <v>5</v>
      </c>
      <c r="V27" s="120" t="s">
        <v>5</v>
      </c>
      <c r="W27" s="120" t="s">
        <v>5</v>
      </c>
      <c r="X27" s="121" t="s">
        <v>53</v>
      </c>
      <c r="Y27" s="119" t="s">
        <v>45</v>
      </c>
      <c r="Z27" s="119" t="s">
        <v>11</v>
      </c>
      <c r="AA27" s="119" t="s">
        <v>37</v>
      </c>
      <c r="AB27" s="120" t="s">
        <v>46</v>
      </c>
      <c r="AC27" s="119" t="s">
        <v>48</v>
      </c>
      <c r="AD27" s="119" t="s">
        <v>48</v>
      </c>
      <c r="AE27" s="119" t="s">
        <v>48</v>
      </c>
      <c r="AF27" s="119" t="s">
        <v>47</v>
      </c>
      <c r="AG27" s="119" t="s">
        <v>49</v>
      </c>
      <c r="AH27" s="119" t="s">
        <v>50</v>
      </c>
      <c r="AI27" s="119" t="s">
        <v>51</v>
      </c>
      <c r="AJ27" s="121" t="s">
        <v>52</v>
      </c>
      <c r="AK27" s="119" t="s">
        <v>54</v>
      </c>
      <c r="AL27" s="119" t="s">
        <v>55</v>
      </c>
      <c r="AM27" s="121" t="s">
        <v>56</v>
      </c>
      <c r="AO27" s="118" t="s">
        <v>1</v>
      </c>
      <c r="AP27" s="118" t="s">
        <v>6</v>
      </c>
      <c r="AQ27" s="527" t="s">
        <v>62</v>
      </c>
      <c r="AR27" s="528"/>
      <c r="AS27" s="529"/>
      <c r="AT27" s="530" t="s">
        <v>5</v>
      </c>
      <c r="AU27" s="528"/>
      <c r="AV27" s="529"/>
      <c r="AW27" s="531" t="s">
        <v>66</v>
      </c>
      <c r="AX27" s="532"/>
      <c r="AY27" s="533"/>
    </row>
    <row r="28" spans="1:51" s="100" customFormat="1" ht="16" x14ac:dyDescent="0.2">
      <c r="A28" s="522"/>
      <c r="B28" s="40">
        <v>43998</v>
      </c>
      <c r="C28" s="97"/>
      <c r="D28" s="97" t="s">
        <v>8</v>
      </c>
      <c r="E28" s="22">
        <v>36.889428732864197</v>
      </c>
      <c r="F28" s="22">
        <v>36.611060291139502</v>
      </c>
      <c r="G28" s="22"/>
      <c r="H28" s="6">
        <f>AVERAGE(E28:G28)</f>
        <v>36.750244512001849</v>
      </c>
      <c r="I28" s="6">
        <f>STDEV(E28:G28)</f>
        <v>0.19683621281186381</v>
      </c>
      <c r="J28" s="39">
        <f>10^((E28-39.91)/-3.8306)</f>
        <v>6.1452191407550707</v>
      </c>
      <c r="K28" s="39">
        <f>10^((F28-39.91)/-3.8306)</f>
        <v>7.2645220379243662</v>
      </c>
      <c r="L28" s="39"/>
      <c r="M28" s="6">
        <f>AVERAGE(J28:L28)</f>
        <v>6.704870589339718</v>
      </c>
      <c r="N28" s="6">
        <f>STDEV(J28:L28)</f>
        <v>0.7914666687901577</v>
      </c>
      <c r="O28" s="128"/>
      <c r="P28" s="128">
        <v>28.520606498476599</v>
      </c>
      <c r="Q28" s="128">
        <v>28.522456919011599</v>
      </c>
      <c r="R28" s="6">
        <f>AVERAGE(O28:Q28)</f>
        <v>28.521531708744099</v>
      </c>
      <c r="S28" s="6">
        <f>STDEV(O28:Q28)</f>
        <v>1.3084449083452271E-3</v>
      </c>
      <c r="T28" s="114">
        <v>0.28079999999999999</v>
      </c>
      <c r="U28" s="14">
        <f>J28/$T28</f>
        <v>21.884683549697545</v>
      </c>
      <c r="V28" s="14">
        <f>K28/$T28</f>
        <v>25.870804978363129</v>
      </c>
      <c r="W28" s="14"/>
      <c r="X28" s="14">
        <f>AVERAGE(U28:W28)</f>
        <v>23.877744264030337</v>
      </c>
      <c r="Y28" s="14">
        <f>STDEV(U28:W28)</f>
        <v>2.8186134928424429</v>
      </c>
      <c r="Z28" s="14">
        <f>2^-(H28-R28)</f>
        <v>3.3335779937802637E-3</v>
      </c>
      <c r="AA28" s="6" t="e">
        <f>Z28/#REF!</f>
        <v>#REF!</v>
      </c>
      <c r="AB28" s="6" t="e">
        <f>AA28/T28</f>
        <v>#REF!</v>
      </c>
      <c r="AC28" s="101"/>
      <c r="AD28" s="101">
        <f>10^((-0.3534*P28+13.595))</f>
        <v>3279.5757271022626</v>
      </c>
      <c r="AE28" s="101">
        <f>10^((-0.3534*Q28+13.595))</f>
        <v>3274.6412242039951</v>
      </c>
      <c r="AF28" s="101">
        <f>AVERAGE(AC28:AE28)</f>
        <v>3277.1084756531291</v>
      </c>
      <c r="AG28" s="101">
        <f>STDEV(AC28:AE28)</f>
        <v>3.4892204611496291</v>
      </c>
      <c r="AH28" s="14">
        <f>M28/AF28</f>
        <v>2.0459715139589437E-3</v>
      </c>
      <c r="AI28" s="6">
        <f>AH28*1000</f>
        <v>2.0459715139589436</v>
      </c>
      <c r="AJ28" s="6" t="e">
        <f>AI28/#REF!</f>
        <v>#REF!</v>
      </c>
      <c r="AK28" s="100">
        <f>((AG28/AF28)+(N28/M28))*AH28</f>
        <v>2.4369212078047866E-4</v>
      </c>
      <c r="AL28" s="6">
        <f>AK28*1000</f>
        <v>0.24369212078047867</v>
      </c>
      <c r="AM28" s="6" t="e">
        <f>AL28/#REF!</f>
        <v>#REF!</v>
      </c>
      <c r="AO28" s="40">
        <v>43998</v>
      </c>
      <c r="AP28" s="97" t="s">
        <v>8</v>
      </c>
      <c r="AQ28" s="67">
        <f>J28/$AF28</f>
        <v>1.8751955226414426E-3</v>
      </c>
      <c r="AR28" s="100">
        <f>K28/$AF28</f>
        <v>2.2167475052764446E-3</v>
      </c>
      <c r="AT28" s="14">
        <v>21.884683549697545</v>
      </c>
      <c r="AU28" s="14">
        <v>25.870804978363129</v>
      </c>
      <c r="AV28" s="14"/>
      <c r="AY28" s="74"/>
    </row>
    <row r="29" spans="1:51" s="100" customFormat="1" ht="16" x14ac:dyDescent="0.2">
      <c r="A29" s="522"/>
      <c r="B29" s="40">
        <v>44004</v>
      </c>
      <c r="C29" s="97"/>
      <c r="D29" s="97" t="s">
        <v>8</v>
      </c>
      <c r="E29" s="22">
        <v>36.229355762032803</v>
      </c>
      <c r="F29" s="22">
        <v>36.076317865466102</v>
      </c>
      <c r="G29" s="22"/>
      <c r="H29" s="6">
        <f>AVERAGE(E29:G29)</f>
        <v>36.152836813749452</v>
      </c>
      <c r="I29" s="6">
        <f>STDEV(E29:G29)</f>
        <v>0.10821413444083987</v>
      </c>
      <c r="J29" s="39">
        <f>10^((E29-39.91)/-3.8306)</f>
        <v>9.1380428914038081</v>
      </c>
      <c r="K29" s="39">
        <f>10^((F29-39.91)/-3.8306)</f>
        <v>10.018543975398542</v>
      </c>
      <c r="L29" s="39"/>
      <c r="M29" s="6">
        <f>AVERAGE(J29:L29)</f>
        <v>9.5782934334011749</v>
      </c>
      <c r="N29" s="6">
        <f>STDEV(J29:L29)</f>
        <v>0.62260828733478202</v>
      </c>
      <c r="O29" s="128"/>
      <c r="P29" s="128">
        <v>37.4248240618534</v>
      </c>
      <c r="Q29" s="128">
        <v>38.151391091687799</v>
      </c>
      <c r="R29" s="6">
        <f>AVERAGE(O29:Q29)</f>
        <v>37.788107576770599</v>
      </c>
      <c r="S29" s="6">
        <f>STDEV(O29:Q29)</f>
        <v>0.51376047378247225</v>
      </c>
      <c r="T29" s="114">
        <v>0.26229999999999998</v>
      </c>
      <c r="U29" s="14">
        <f>J29/$T29</f>
        <v>34.838135308439988</v>
      </c>
      <c r="V29" s="14">
        <f>K29/$T29</f>
        <v>38.194982750280374</v>
      </c>
      <c r="W29" s="14"/>
      <c r="X29" s="14">
        <f>AVERAGE(U29:W29)</f>
        <v>36.516559029360181</v>
      </c>
      <c r="Y29" s="14">
        <f>STDEV(U29:W29)</f>
        <v>2.3736495895340521</v>
      </c>
      <c r="Z29" s="14">
        <f>2^-(H29-R29)</f>
        <v>3.1064584611494754</v>
      </c>
      <c r="AA29" s="6" t="e">
        <f>Z29/#REF!</f>
        <v>#REF!</v>
      </c>
      <c r="AB29" s="6" t="e">
        <f>AA29/T29</f>
        <v>#REF!</v>
      </c>
      <c r="AC29" s="101"/>
      <c r="AD29" s="101">
        <f>10^((-0.3534*P29+13.595))</f>
        <v>2.3391990372870142</v>
      </c>
      <c r="AE29" s="101">
        <f>10^((-0.3534*Q29+13.595))</f>
        <v>1.2950853426378026</v>
      </c>
      <c r="AF29" s="101">
        <f>AVERAGE(AC29:AE29)</f>
        <v>1.8171421899624085</v>
      </c>
      <c r="AG29" s="101">
        <f>STDEV(AC29:AE29)</f>
        <v>0.73829987381619688</v>
      </c>
      <c r="AH29" s="14">
        <f>M29/AF29</f>
        <v>5.2710753656538687</v>
      </c>
      <c r="AI29" s="6">
        <f>AH29*1000</f>
        <v>5271.0753656538691</v>
      </c>
      <c r="AJ29" s="6" t="e">
        <f>AI29/#REF!</f>
        <v>#REF!</v>
      </c>
      <c r="AK29" s="100">
        <f>((AG29/AF29)+(N29/M29))*AH29</f>
        <v>2.4842538958198337</v>
      </c>
      <c r="AL29" s="6">
        <f>AK29*1000</f>
        <v>2484.2538958198338</v>
      </c>
      <c r="AM29" s="6" t="e">
        <f>AL29/#REF!</f>
        <v>#REF!</v>
      </c>
      <c r="AO29" s="40">
        <v>44004</v>
      </c>
      <c r="AP29" s="97" t="s">
        <v>8</v>
      </c>
      <c r="AQ29" s="67">
        <f>J29/$AF29</f>
        <v>5.0287990350347034</v>
      </c>
      <c r="AR29" s="100">
        <f>K29/$AF29</f>
        <v>5.5133516962730349</v>
      </c>
      <c r="AT29" s="14">
        <v>34.838135308439988</v>
      </c>
      <c r="AU29" s="14">
        <v>38.194982750280374</v>
      </c>
      <c r="AV29" s="14"/>
      <c r="AY29" s="74"/>
    </row>
    <row r="30" spans="1:51" s="100" customFormat="1" ht="16" x14ac:dyDescent="0.2">
      <c r="A30" s="522"/>
      <c r="B30" s="12"/>
      <c r="C30" s="97"/>
      <c r="D30" s="97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U30" s="14"/>
      <c r="V30" s="14"/>
      <c r="W30" s="14"/>
      <c r="X30" s="14"/>
      <c r="Y30" s="14"/>
      <c r="Z30" s="14"/>
      <c r="AA30" s="6"/>
      <c r="AB30" s="6"/>
      <c r="AC30" s="6"/>
      <c r="AD30" s="6"/>
      <c r="AH30" s="14"/>
    </row>
    <row r="31" spans="1:51" s="100" customFormat="1" ht="27.75" customHeight="1" x14ac:dyDescent="0.2">
      <c r="A31" s="522"/>
      <c r="B31" s="534" t="s">
        <v>19</v>
      </c>
      <c r="C31" s="534"/>
      <c r="D31" s="534"/>
      <c r="E31" s="534"/>
      <c r="F31" s="534"/>
      <c r="O31" s="6"/>
      <c r="P31" s="6"/>
      <c r="Q31" s="6"/>
      <c r="R31" s="6"/>
      <c r="S31" s="6"/>
    </row>
    <row r="32" spans="1:51" s="100" customFormat="1" ht="27.75" customHeight="1" x14ac:dyDescent="0.2">
      <c r="A32" s="522"/>
      <c r="G32" s="97" t="s">
        <v>14</v>
      </c>
      <c r="H32" s="15">
        <f>(-1 + 10^(-1/D40))</f>
        <v>0.9509110711749964</v>
      </c>
      <c r="I32" s="15"/>
      <c r="L32" s="97" t="s">
        <v>15</v>
      </c>
      <c r="M32" s="15">
        <f>(-1 + 10^(-1/E40))</f>
        <v>0.82413990688631222</v>
      </c>
    </row>
    <row r="33" spans="1:51" s="100" customFormat="1" ht="27.75" customHeight="1" x14ac:dyDescent="0.2">
      <c r="A33" s="522"/>
    </row>
    <row r="34" spans="1:51" s="100" customFormat="1" ht="27.75" customHeight="1" x14ac:dyDescent="0.2">
      <c r="A34" s="522"/>
      <c r="B34" s="100" t="s">
        <v>12</v>
      </c>
      <c r="C34" s="100" t="s">
        <v>13</v>
      </c>
      <c r="D34" s="100" t="s">
        <v>7</v>
      </c>
      <c r="E34" s="100" t="s">
        <v>8</v>
      </c>
    </row>
    <row r="35" spans="1:51" s="100" customFormat="1" ht="27.75" customHeight="1" x14ac:dyDescent="0.2">
      <c r="A35" s="522"/>
      <c r="B35" s="100">
        <v>30</v>
      </c>
      <c r="C35" s="100">
        <f>LOG(B35)</f>
        <v>1.4771212547196624</v>
      </c>
      <c r="D35" s="6">
        <v>33.139936115702568</v>
      </c>
      <c r="E35" s="7">
        <v>34.48580080562283</v>
      </c>
    </row>
    <row r="36" spans="1:51" s="100" customFormat="1" ht="27.75" customHeight="1" x14ac:dyDescent="0.2">
      <c r="A36" s="522"/>
      <c r="B36" s="100">
        <f>B35/2</f>
        <v>15</v>
      </c>
      <c r="C36" s="100">
        <f>LOG(B36)</f>
        <v>1.1760912590556813</v>
      </c>
      <c r="D36" s="6">
        <v>34.481632499220972</v>
      </c>
      <c r="E36" s="7">
        <v>35.246706932341539</v>
      </c>
    </row>
    <row r="37" spans="1:51" s="100" customFormat="1" ht="27.75" customHeight="1" x14ac:dyDescent="0.2">
      <c r="A37" s="522"/>
      <c r="B37" s="100">
        <f>B36/2</f>
        <v>7.5</v>
      </c>
      <c r="C37" s="100">
        <f>LOG(B37)</f>
        <v>0.87506126339170009</v>
      </c>
      <c r="D37" s="6">
        <v>35.54474378079157</v>
      </c>
      <c r="E37" s="7">
        <v>36.427798727073636</v>
      </c>
    </row>
    <row r="38" spans="1:51" s="100" customFormat="1" ht="27.75" customHeight="1" x14ac:dyDescent="0.2">
      <c r="A38" s="522"/>
      <c r="B38" s="100">
        <f>B37/2</f>
        <v>3.75</v>
      </c>
      <c r="C38" s="100">
        <f>LOG(B38)</f>
        <v>0.57403126772771884</v>
      </c>
      <c r="D38" s="6">
        <v>36.624988328233535</v>
      </c>
      <c r="E38" s="7">
        <v>37.506314702127533</v>
      </c>
    </row>
    <row r="39" spans="1:51" s="100" customFormat="1" ht="27.75" customHeight="1" x14ac:dyDescent="0.2">
      <c r="A39" s="522"/>
      <c r="B39" s="100">
        <f>B38/2</f>
        <v>1.875</v>
      </c>
      <c r="C39" s="100">
        <f>LOG(B39)</f>
        <v>0.27300127206373764</v>
      </c>
      <c r="D39" s="6">
        <v>37.254183923331738</v>
      </c>
      <c r="E39" s="7">
        <v>39.121570643433394</v>
      </c>
    </row>
    <row r="40" spans="1:51" s="100" customFormat="1" ht="27.75" customHeight="1" x14ac:dyDescent="0.2">
      <c r="A40" s="522"/>
      <c r="C40" s="97" t="s">
        <v>21</v>
      </c>
      <c r="D40" s="100">
        <f>SLOPE($D35:$D39,C35:C39)</f>
        <v>-3.4454544708721571</v>
      </c>
      <c r="E40" s="100">
        <f>SLOPE($E35:$E39,C35:C39)</f>
        <v>-3.8305642665186554</v>
      </c>
    </row>
    <row r="41" spans="1:51" s="100" customFormat="1" ht="27.75" customHeight="1" x14ac:dyDescent="0.2">
      <c r="A41" s="522"/>
    </row>
    <row r="42" spans="1:51" s="100" customFormat="1" ht="27.75" customHeight="1" x14ac:dyDescent="0.2">
      <c r="A42" s="522"/>
    </row>
    <row r="43" spans="1:51" s="17" customFormat="1" ht="16.5" customHeight="1" thickBot="1" x14ac:dyDescent="0.25">
      <c r="A43" s="16"/>
    </row>
    <row r="44" spans="1:51" s="100" customFormat="1" ht="21" thickBot="1" x14ac:dyDescent="0.25">
      <c r="A44" s="535" t="s">
        <v>75</v>
      </c>
      <c r="B44" s="100" t="s">
        <v>0</v>
      </c>
      <c r="C44" s="18"/>
      <c r="Y44" s="100" t="s">
        <v>9</v>
      </c>
      <c r="AQ44" s="515" t="s">
        <v>63</v>
      </c>
      <c r="AR44" s="516"/>
      <c r="AS44" s="516"/>
      <c r="AT44" s="516"/>
      <c r="AU44" s="516"/>
      <c r="AV44" s="516"/>
      <c r="AW44" s="516"/>
      <c r="AX44" s="516"/>
      <c r="AY44" s="517"/>
    </row>
    <row r="45" spans="1:51" s="122" customFormat="1" ht="120" thickBot="1" x14ac:dyDescent="0.25">
      <c r="A45" s="536"/>
      <c r="B45" s="118" t="s">
        <v>1</v>
      </c>
      <c r="C45" s="118" t="s">
        <v>2</v>
      </c>
      <c r="D45" s="118" t="s">
        <v>6</v>
      </c>
      <c r="E45" s="537" t="s">
        <v>17</v>
      </c>
      <c r="F45" s="537"/>
      <c r="G45" s="537"/>
      <c r="H45" s="119" t="s">
        <v>38</v>
      </c>
      <c r="I45" s="119" t="s">
        <v>39</v>
      </c>
      <c r="J45" s="514" t="s">
        <v>3</v>
      </c>
      <c r="K45" s="514"/>
      <c r="L45" s="514"/>
      <c r="M45" s="119" t="s">
        <v>40</v>
      </c>
      <c r="N45" s="119" t="s">
        <v>41</v>
      </c>
      <c r="O45" s="514" t="s">
        <v>42</v>
      </c>
      <c r="P45" s="514"/>
      <c r="Q45" s="514"/>
      <c r="R45" s="119" t="s">
        <v>43</v>
      </c>
      <c r="S45" s="119" t="s">
        <v>44</v>
      </c>
      <c r="T45" s="119" t="s">
        <v>4</v>
      </c>
      <c r="U45" s="120" t="s">
        <v>5</v>
      </c>
      <c r="V45" s="120" t="s">
        <v>5</v>
      </c>
      <c r="W45" s="120" t="s">
        <v>5</v>
      </c>
      <c r="X45" s="121" t="s">
        <v>53</v>
      </c>
      <c r="Y45" s="119" t="s">
        <v>45</v>
      </c>
      <c r="Z45" s="119" t="s">
        <v>11</v>
      </c>
      <c r="AA45" s="119" t="s">
        <v>37</v>
      </c>
      <c r="AB45" s="120" t="s">
        <v>46</v>
      </c>
      <c r="AC45" s="119" t="s">
        <v>48</v>
      </c>
      <c r="AD45" s="119" t="s">
        <v>48</v>
      </c>
      <c r="AE45" s="119" t="s">
        <v>48</v>
      </c>
      <c r="AF45" s="119" t="s">
        <v>47</v>
      </c>
      <c r="AG45" s="119" t="s">
        <v>49</v>
      </c>
      <c r="AH45" s="119" t="s">
        <v>50</v>
      </c>
      <c r="AI45" s="119" t="s">
        <v>51</v>
      </c>
      <c r="AJ45" s="121" t="s">
        <v>52</v>
      </c>
      <c r="AK45" s="119" t="s">
        <v>54</v>
      </c>
      <c r="AL45" s="119" t="s">
        <v>55</v>
      </c>
      <c r="AM45" s="121" t="s">
        <v>56</v>
      </c>
      <c r="AQ45" s="527" t="s">
        <v>62</v>
      </c>
      <c r="AR45" s="528"/>
      <c r="AS45" s="529"/>
      <c r="AT45" s="530" t="s">
        <v>5</v>
      </c>
      <c r="AU45" s="528"/>
      <c r="AV45" s="529"/>
      <c r="AW45" s="531" t="s">
        <v>66</v>
      </c>
      <c r="AX45" s="532"/>
      <c r="AY45" s="533"/>
    </row>
    <row r="46" spans="1:51" s="100" customFormat="1" ht="16" x14ac:dyDescent="0.2">
      <c r="A46" s="536"/>
      <c r="B46" s="115">
        <v>43929</v>
      </c>
      <c r="C46" s="97"/>
      <c r="D46" s="97" t="s">
        <v>74</v>
      </c>
      <c r="E46" s="100" t="s">
        <v>16</v>
      </c>
      <c r="F46" s="100" t="s">
        <v>16</v>
      </c>
      <c r="G46" s="100" t="s">
        <v>16</v>
      </c>
      <c r="H46" s="6">
        <f t="shared" ref="H46:H51" si="9">AVERAGE(O46:Q46)</f>
        <v>33.791628843536266</v>
      </c>
      <c r="I46" s="6">
        <f t="shared" ref="I46:I51" si="10">STDEV(O46:Q46)</f>
        <v>0.1964563498928498</v>
      </c>
      <c r="J46" s="6" t="e">
        <f t="shared" ref="J46:L48" si="11">10^((E46-37.768)/-3.1861)</f>
        <v>#VALUE!</v>
      </c>
      <c r="K46" s="6" t="e">
        <f t="shared" si="11"/>
        <v>#VALUE!</v>
      </c>
      <c r="L46" s="6" t="e">
        <f t="shared" si="11"/>
        <v>#VALUE!</v>
      </c>
      <c r="M46" s="6" t="e">
        <f t="shared" ref="M46:M51" si="12">AVERAGE(J46:L46)</f>
        <v>#VALUE!</v>
      </c>
      <c r="N46" s="6" t="e">
        <f t="shared" ref="N46:N51" si="13">STDEV(J46:L46)</f>
        <v>#VALUE!</v>
      </c>
      <c r="O46" s="21">
        <v>33.579138659940597</v>
      </c>
      <c r="P46" s="21">
        <v>33.829091387985002</v>
      </c>
      <c r="Q46" s="21">
        <v>33.966656482683199</v>
      </c>
      <c r="R46" s="6">
        <f t="shared" ref="R46:R51" si="14">AVERAGE(O46:Q46)</f>
        <v>33.791628843536266</v>
      </c>
      <c r="S46" s="6">
        <f t="shared" ref="S46:S51" si="15">STDEV(O46:Q46)</f>
        <v>0.1964563498928498</v>
      </c>
      <c r="T46" s="117">
        <v>0.14560000000000001</v>
      </c>
      <c r="U46" s="14" t="e">
        <f t="shared" ref="U46:W51" si="16">J46/$T46</f>
        <v>#VALUE!</v>
      </c>
      <c r="V46" s="14" t="e">
        <f t="shared" si="16"/>
        <v>#VALUE!</v>
      </c>
      <c r="W46" s="14" t="e">
        <f t="shared" si="16"/>
        <v>#VALUE!</v>
      </c>
      <c r="X46" s="14" t="e">
        <f t="shared" ref="X46:X51" si="17">AVERAGE(U46:W46)</f>
        <v>#VALUE!</v>
      </c>
      <c r="Y46" s="14" t="e">
        <f t="shared" ref="Y46:Y51" si="18">STDEV(U46:W46)</f>
        <v>#VALUE!</v>
      </c>
      <c r="Z46" s="14">
        <f t="shared" ref="Z46:Z51" si="19">2^-(H46-R46)</f>
        <v>1</v>
      </c>
      <c r="AA46" s="6" t="e">
        <f>Z46/#REF!</f>
        <v>#REF!</v>
      </c>
      <c r="AB46" s="6" t="e">
        <f t="shared" ref="AB46:AB51" si="20">AA46/T46</f>
        <v>#REF!</v>
      </c>
      <c r="AC46" s="101">
        <f t="shared" ref="AC46:AE51" si="21">10^((-0.3534*O46+13.595))</f>
        <v>53.472734975972664</v>
      </c>
      <c r="AD46" s="101">
        <f t="shared" si="21"/>
        <v>43.631395486705117</v>
      </c>
      <c r="AE46" s="101">
        <f t="shared" si="21"/>
        <v>39.010687042404975</v>
      </c>
      <c r="AF46" s="101">
        <f t="shared" ref="AF46:AF51" si="22">AVERAGE(AC46:AE46)</f>
        <v>45.371605835027587</v>
      </c>
      <c r="AG46" s="101">
        <f t="shared" ref="AG46:AG51" si="23">STDEV(AC46:AE46)</f>
        <v>7.3864034990317622</v>
      </c>
      <c r="AH46" s="14" t="e">
        <f t="shared" ref="AH46:AH51" si="24">M46/AF46</f>
        <v>#VALUE!</v>
      </c>
      <c r="AI46" s="6" t="e">
        <f t="shared" ref="AI46:AI51" si="25">AH46*1000</f>
        <v>#VALUE!</v>
      </c>
      <c r="AJ46" s="6" t="e">
        <f>AI46/#REF!</f>
        <v>#VALUE!</v>
      </c>
      <c r="AK46" s="100" t="e">
        <f t="shared" ref="AK46:AK51" si="26">((AG46/AF46)+(N46/M46))*AH46</f>
        <v>#VALUE!</v>
      </c>
      <c r="AL46" s="6" t="e">
        <f t="shared" ref="AL46:AL51" si="27">AK46*1000</f>
        <v>#VALUE!</v>
      </c>
      <c r="AM46" s="6" t="e">
        <f>AL46/#REF!</f>
        <v>#VALUE!</v>
      </c>
      <c r="AO46" s="12"/>
      <c r="AP46" s="115">
        <v>43929</v>
      </c>
      <c r="AT46" s="76"/>
      <c r="AU46" s="76"/>
      <c r="AV46" s="76"/>
      <c r="AW46" s="72"/>
      <c r="AX46" s="72"/>
      <c r="AY46" s="73"/>
    </row>
    <row r="47" spans="1:51" s="100" customFormat="1" ht="16" x14ac:dyDescent="0.2">
      <c r="A47" s="536"/>
      <c r="B47" s="12">
        <v>43945</v>
      </c>
      <c r="C47" s="97"/>
      <c r="D47" s="97" t="s">
        <v>74</v>
      </c>
      <c r="E47" s="100">
        <v>36.041317549949397</v>
      </c>
      <c r="F47" s="100">
        <v>36.3603788226483</v>
      </c>
      <c r="G47" s="100">
        <v>36.1504702163774</v>
      </c>
      <c r="H47" s="6">
        <f t="shared" si="9"/>
        <v>26.969085516018868</v>
      </c>
      <c r="I47" s="6">
        <f t="shared" si="10"/>
        <v>5.9906934720224715E-2</v>
      </c>
      <c r="J47" s="39">
        <f t="shared" si="11"/>
        <v>3.4829106046276865</v>
      </c>
      <c r="K47" s="39">
        <f t="shared" si="11"/>
        <v>2.7656721069881947</v>
      </c>
      <c r="L47" s="39">
        <f t="shared" si="11"/>
        <v>3.2187208017077369</v>
      </c>
      <c r="M47" s="6">
        <f t="shared" si="12"/>
        <v>3.1557678377745391</v>
      </c>
      <c r="N47" s="6">
        <f t="shared" si="13"/>
        <v>0.36273967576627136</v>
      </c>
      <c r="O47" s="21">
        <v>26.8999109507801</v>
      </c>
      <c r="P47" s="21">
        <v>27.003651105460701</v>
      </c>
      <c r="Q47" s="21">
        <v>27.0036944918158</v>
      </c>
      <c r="R47" s="6">
        <f t="shared" si="14"/>
        <v>26.969085516018868</v>
      </c>
      <c r="S47" s="6">
        <f t="shared" si="15"/>
        <v>5.9906934720224715E-2</v>
      </c>
      <c r="T47" s="117">
        <v>0.14560000000000001</v>
      </c>
      <c r="U47" s="14">
        <f t="shared" si="16"/>
        <v>23.921089317497845</v>
      </c>
      <c r="V47" s="14">
        <f t="shared" si="16"/>
        <v>18.995000734809029</v>
      </c>
      <c r="W47" s="14">
        <f t="shared" si="16"/>
        <v>22.106598912827863</v>
      </c>
      <c r="X47" s="14">
        <f t="shared" si="17"/>
        <v>21.674229655044911</v>
      </c>
      <c r="Y47" s="14">
        <f t="shared" si="18"/>
        <v>2.4913439269661493</v>
      </c>
      <c r="Z47" s="14">
        <f t="shared" si="19"/>
        <v>1</v>
      </c>
      <c r="AA47" s="6" t="e">
        <f>Z47/#REF!</f>
        <v>#REF!</v>
      </c>
      <c r="AB47" s="6" t="e">
        <f t="shared" si="20"/>
        <v>#REF!</v>
      </c>
      <c r="AC47" s="101">
        <f t="shared" si="21"/>
        <v>12262.286813091885</v>
      </c>
      <c r="AD47" s="101">
        <f t="shared" si="21"/>
        <v>11269.631080355282</v>
      </c>
      <c r="AE47" s="101">
        <f t="shared" si="21"/>
        <v>11269.233213800493</v>
      </c>
      <c r="AF47" s="101">
        <f t="shared" si="22"/>
        <v>11600.383702415886</v>
      </c>
      <c r="AG47" s="101">
        <f t="shared" si="23"/>
        <v>573.224943208485</v>
      </c>
      <c r="AH47" s="14">
        <f t="shared" si="24"/>
        <v>2.7203995305063241E-4</v>
      </c>
      <c r="AI47" s="6">
        <f t="shared" si="25"/>
        <v>0.27203995305063239</v>
      </c>
      <c r="AJ47" s="6" t="e">
        <f>AI47/#REF!</f>
        <v>#REF!</v>
      </c>
      <c r="AK47" s="100">
        <f t="shared" si="26"/>
        <v>4.4712293636988857E-5</v>
      </c>
      <c r="AL47" s="6">
        <f t="shared" si="27"/>
        <v>4.4712293636988858E-2</v>
      </c>
      <c r="AM47" s="6" t="e">
        <f>AL47/#REF!</f>
        <v>#REF!</v>
      </c>
      <c r="AO47" s="12"/>
      <c r="AP47" s="12">
        <v>43945</v>
      </c>
      <c r="AQ47" s="100">
        <f t="shared" ref="AQ47:AS48" si="28">J47/$AF47</f>
        <v>3.0024098288251779E-4</v>
      </c>
      <c r="AR47" s="100">
        <f t="shared" si="28"/>
        <v>2.3841212307591328E-4</v>
      </c>
      <c r="AS47" s="100">
        <f t="shared" si="28"/>
        <v>2.7746675319346629E-4</v>
      </c>
      <c r="AT47" s="14">
        <v>23.921089317497845</v>
      </c>
      <c r="AU47" s="14">
        <v>18.995000734809029</v>
      </c>
      <c r="AV47" s="14">
        <v>22.106598912827863</v>
      </c>
      <c r="AY47" s="74"/>
    </row>
    <row r="48" spans="1:51" s="100" customFormat="1" ht="16" x14ac:dyDescent="0.2">
      <c r="A48" s="536"/>
      <c r="B48" s="12">
        <v>43956</v>
      </c>
      <c r="C48" s="97"/>
      <c r="D48" s="97" t="s">
        <v>74</v>
      </c>
      <c r="E48" s="100">
        <v>36.060144380715997</v>
      </c>
      <c r="F48" s="100">
        <v>36.066232330593699</v>
      </c>
      <c r="G48" s="100">
        <v>35.4836703116463</v>
      </c>
      <c r="H48" s="6">
        <f t="shared" si="9"/>
        <v>26.6259287305421</v>
      </c>
      <c r="I48" s="6">
        <f t="shared" si="10"/>
        <v>5.8060895967430359E-2</v>
      </c>
      <c r="J48" s="39">
        <f t="shared" si="11"/>
        <v>3.4358427225802766</v>
      </c>
      <c r="K48" s="39">
        <f t="shared" si="11"/>
        <v>3.4207591023965178</v>
      </c>
      <c r="L48" s="39">
        <f t="shared" si="11"/>
        <v>5.2115553493883624</v>
      </c>
      <c r="M48" s="6">
        <f t="shared" si="12"/>
        <v>4.0227190581217185</v>
      </c>
      <c r="N48" s="6">
        <f t="shared" si="13"/>
        <v>1.0295900516583967</v>
      </c>
      <c r="O48" s="21">
        <v>26.6799512142202</v>
      </c>
      <c r="P48" s="21">
        <v>26.5645336831621</v>
      </c>
      <c r="Q48" s="21">
        <v>26.633301294243999</v>
      </c>
      <c r="R48" s="6">
        <f t="shared" si="14"/>
        <v>26.6259287305421</v>
      </c>
      <c r="S48" s="6">
        <f t="shared" si="15"/>
        <v>5.8060895967430359E-2</v>
      </c>
      <c r="T48" s="117">
        <v>0.14560000000000001</v>
      </c>
      <c r="U48" s="14">
        <f t="shared" si="16"/>
        <v>23.597820896842556</v>
      </c>
      <c r="V48" s="14">
        <f t="shared" si="16"/>
        <v>23.494224604371688</v>
      </c>
      <c r="W48" s="14">
        <f t="shared" si="16"/>
        <v>35.793649377667322</v>
      </c>
      <c r="X48" s="14">
        <f t="shared" si="17"/>
        <v>27.628564959627187</v>
      </c>
      <c r="Y48" s="14">
        <f t="shared" si="18"/>
        <v>7.0713602449065451</v>
      </c>
      <c r="Z48" s="14">
        <f t="shared" si="19"/>
        <v>1</v>
      </c>
      <c r="AA48" s="6" t="e">
        <f>Z48/#REF!</f>
        <v>#REF!</v>
      </c>
      <c r="AB48" s="6" t="e">
        <f t="shared" si="20"/>
        <v>#REF!</v>
      </c>
      <c r="AC48" s="101">
        <f t="shared" si="21"/>
        <v>14665.78253259634</v>
      </c>
      <c r="AD48" s="101">
        <f t="shared" si="21"/>
        <v>16109.93530526094</v>
      </c>
      <c r="AE48" s="101">
        <f t="shared" si="21"/>
        <v>15233.206262607278</v>
      </c>
      <c r="AF48" s="101">
        <f t="shared" si="22"/>
        <v>15336.308033488187</v>
      </c>
      <c r="AG48" s="101">
        <f t="shared" si="23"/>
        <v>727.57596790149501</v>
      </c>
      <c r="AH48" s="14">
        <f t="shared" si="24"/>
        <v>2.6230035607903511E-4</v>
      </c>
      <c r="AI48" s="6">
        <f t="shared" si="25"/>
        <v>0.26230035607903512</v>
      </c>
      <c r="AJ48" s="6" t="e">
        <f>AI48/#REF!</f>
        <v>#REF!</v>
      </c>
      <c r="AK48" s="100">
        <f t="shared" si="26"/>
        <v>7.9578049974516864E-5</v>
      </c>
      <c r="AL48" s="6">
        <f t="shared" si="27"/>
        <v>7.9578049974516868E-2</v>
      </c>
      <c r="AM48" s="6" t="e">
        <f>AL48/#REF!</f>
        <v>#REF!</v>
      </c>
      <c r="AO48" s="12"/>
      <c r="AP48" s="12">
        <v>43956</v>
      </c>
      <c r="AQ48" s="100">
        <f t="shared" si="28"/>
        <v>2.2403323636156823E-4</v>
      </c>
      <c r="AR48" s="100">
        <f t="shared" si="28"/>
        <v>2.2304971280747538E-4</v>
      </c>
      <c r="AS48" s="100">
        <f t="shared" si="28"/>
        <v>3.3981811906806187E-4</v>
      </c>
      <c r="AT48" s="14">
        <v>23.597820896842556</v>
      </c>
      <c r="AU48" s="14">
        <v>23.494224604371688</v>
      </c>
      <c r="AV48" s="14">
        <v>35.793649377667322</v>
      </c>
      <c r="AY48" s="74"/>
    </row>
    <row r="49" spans="1:51" s="100" customFormat="1" ht="16" x14ac:dyDescent="0.2">
      <c r="A49" s="536"/>
      <c r="B49" s="12">
        <v>43970</v>
      </c>
      <c r="C49" s="97"/>
      <c r="D49" s="97" t="s">
        <v>74</v>
      </c>
      <c r="E49" s="100">
        <v>39.046884303607399</v>
      </c>
      <c r="G49" s="100">
        <v>40.127184284008699</v>
      </c>
      <c r="H49" s="6">
        <f t="shared" si="9"/>
        <v>29.6068712247768</v>
      </c>
      <c r="I49" s="6">
        <f t="shared" si="10"/>
        <v>0.13749338845003753</v>
      </c>
      <c r="J49" s="6">
        <f>10^((E49-37.768)/-3.1861)</f>
        <v>0.39683054733051581</v>
      </c>
      <c r="K49" s="6"/>
      <c r="L49" s="6">
        <f>10^((G49-37.768)/-3.1861)</f>
        <v>0.1817768326110783</v>
      </c>
      <c r="M49" s="6">
        <f t="shared" si="12"/>
        <v>0.28930368997079703</v>
      </c>
      <c r="N49" s="6">
        <f t="shared" si="13"/>
        <v>0.15206593999747162</v>
      </c>
      <c r="O49" s="21">
        <v>29.7653215603526</v>
      </c>
      <c r="P49" s="21">
        <v>29.519011809227202</v>
      </c>
      <c r="Q49" s="21">
        <v>29.536280304750601</v>
      </c>
      <c r="R49" s="6">
        <f t="shared" si="14"/>
        <v>29.6068712247768</v>
      </c>
      <c r="S49" s="6">
        <f t="shared" si="15"/>
        <v>0.13749338845003753</v>
      </c>
      <c r="T49" s="117">
        <v>0.14560000000000001</v>
      </c>
      <c r="U49" s="14">
        <f t="shared" si="16"/>
        <v>2.7254845283689271</v>
      </c>
      <c r="V49" s="14">
        <f t="shared" si="16"/>
        <v>0</v>
      </c>
      <c r="W49" s="14">
        <f t="shared" si="16"/>
        <v>1.248467256944219</v>
      </c>
      <c r="X49" s="14">
        <f t="shared" si="17"/>
        <v>1.3246505951043821</v>
      </c>
      <c r="Y49" s="14">
        <f t="shared" si="18"/>
        <v>1.3643384493425805</v>
      </c>
      <c r="Z49" s="14">
        <f t="shared" si="19"/>
        <v>1</v>
      </c>
      <c r="AA49" s="6" t="e">
        <f>Z49/#REF!</f>
        <v>#REF!</v>
      </c>
      <c r="AB49" s="6" t="e">
        <f t="shared" si="20"/>
        <v>#REF!</v>
      </c>
      <c r="AC49" s="101">
        <f t="shared" si="21"/>
        <v>1191.0647193997731</v>
      </c>
      <c r="AD49" s="101">
        <f t="shared" si="21"/>
        <v>1455.3961663652988</v>
      </c>
      <c r="AE49" s="101">
        <f t="shared" si="21"/>
        <v>1435.0880243030892</v>
      </c>
      <c r="AF49" s="101">
        <f t="shared" si="22"/>
        <v>1360.5163033560536</v>
      </c>
      <c r="AG49" s="101">
        <f t="shared" si="23"/>
        <v>147.10025369615792</v>
      </c>
      <c r="AH49" s="14">
        <f t="shared" si="24"/>
        <v>2.1264257492332664E-4</v>
      </c>
      <c r="AI49" s="6">
        <f t="shared" si="25"/>
        <v>0.21264257492332664</v>
      </c>
      <c r="AJ49" s="6" t="e">
        <f>AI49/#REF!</f>
        <v>#REF!</v>
      </c>
      <c r="AK49" s="100">
        <f t="shared" si="26"/>
        <v>1.3476186669945017E-4</v>
      </c>
      <c r="AL49" s="6">
        <f t="shared" si="27"/>
        <v>0.13476186669945017</v>
      </c>
      <c r="AM49" s="6" t="e">
        <f>AL49/#REF!</f>
        <v>#REF!</v>
      </c>
      <c r="AO49" s="12"/>
      <c r="AP49" s="12">
        <v>43970</v>
      </c>
      <c r="AQ49" s="67"/>
      <c r="AT49" s="14"/>
      <c r="AU49" s="14"/>
      <c r="AV49" s="14"/>
      <c r="AY49" s="74"/>
    </row>
    <row r="50" spans="1:51" s="100" customFormat="1" ht="16" x14ac:dyDescent="0.2">
      <c r="A50" s="536"/>
      <c r="B50" s="12">
        <v>43984</v>
      </c>
      <c r="C50" s="97"/>
      <c r="D50" s="97" t="s">
        <v>74</v>
      </c>
      <c r="E50" s="100">
        <v>37.084046171423097</v>
      </c>
      <c r="F50" s="100">
        <v>39.027314426962398</v>
      </c>
      <c r="G50" s="100">
        <v>37.095693358670196</v>
      </c>
      <c r="H50" s="6">
        <f t="shared" si="9"/>
        <v>28.082620531663299</v>
      </c>
      <c r="I50" s="6">
        <f t="shared" si="10"/>
        <v>0.16099422104644667</v>
      </c>
      <c r="J50" s="6">
        <f>10^((E50-37.768)/-3.1861)</f>
        <v>1.6393362248628165</v>
      </c>
      <c r="K50" s="6">
        <f>10^((F50-37.768)/-3.1861)</f>
        <v>0.40248283456379846</v>
      </c>
      <c r="L50" s="6">
        <f>10^((G50-37.768)/-3.1861)</f>
        <v>1.6255952087500236</v>
      </c>
      <c r="M50" s="6">
        <f t="shared" si="12"/>
        <v>1.2224714227255462</v>
      </c>
      <c r="N50" s="6">
        <f t="shared" si="13"/>
        <v>0.71016418342350618</v>
      </c>
      <c r="O50" s="21">
        <v>28.197662906988899</v>
      </c>
      <c r="P50" s="21">
        <v>27.898635601687001</v>
      </c>
      <c r="Q50" s="21">
        <v>28.151563086313999</v>
      </c>
      <c r="R50" s="6">
        <f t="shared" si="14"/>
        <v>28.082620531663299</v>
      </c>
      <c r="S50" s="6">
        <f t="shared" si="15"/>
        <v>0.16099422104644667</v>
      </c>
      <c r="T50" s="130">
        <v>0.14560000000000001</v>
      </c>
      <c r="U50" s="14">
        <f t="shared" si="16"/>
        <v>11.2591773685633</v>
      </c>
      <c r="V50" s="14">
        <f t="shared" si="16"/>
        <v>2.7643051824436706</v>
      </c>
      <c r="W50" s="14">
        <f t="shared" si="16"/>
        <v>11.164802257898513</v>
      </c>
      <c r="X50" s="14">
        <f t="shared" si="17"/>
        <v>8.3960949363018287</v>
      </c>
      <c r="Y50" s="14">
        <f t="shared" si="18"/>
        <v>4.8775012597768255</v>
      </c>
      <c r="Z50" s="14">
        <f t="shared" si="19"/>
        <v>1</v>
      </c>
      <c r="AA50" s="6" t="e">
        <f>Z50/#REF!</f>
        <v>#REF!</v>
      </c>
      <c r="AB50" s="6" t="e">
        <f t="shared" si="20"/>
        <v>#REF!</v>
      </c>
      <c r="AC50" s="101">
        <f t="shared" si="21"/>
        <v>4265.2641132034432</v>
      </c>
      <c r="AD50" s="101">
        <f t="shared" si="21"/>
        <v>5440.2915978450383</v>
      </c>
      <c r="AE50" s="101">
        <f t="shared" si="21"/>
        <v>4428.3058155098706</v>
      </c>
      <c r="AF50" s="101">
        <f t="shared" si="22"/>
        <v>4711.2871755194501</v>
      </c>
      <c r="AG50" s="101">
        <f t="shared" si="23"/>
        <v>636.5777525176718</v>
      </c>
      <c r="AH50" s="14">
        <f t="shared" si="24"/>
        <v>2.5947716137485525E-4</v>
      </c>
      <c r="AI50" s="6">
        <f t="shared" si="25"/>
        <v>0.25947716137485527</v>
      </c>
      <c r="AJ50" s="6" t="e">
        <f>AI50/#REF!</f>
        <v>#REF!</v>
      </c>
      <c r="AK50" s="100">
        <f t="shared" si="26"/>
        <v>1.8579669186577757E-4</v>
      </c>
      <c r="AL50" s="6">
        <f t="shared" si="27"/>
        <v>0.18579669186577757</v>
      </c>
      <c r="AM50" s="6" t="e">
        <f>AL50/#REF!</f>
        <v>#REF!</v>
      </c>
      <c r="AO50" s="12"/>
      <c r="AP50" s="12">
        <v>43984</v>
      </c>
      <c r="AQ50" s="67"/>
      <c r="AT50" s="14"/>
      <c r="AU50" s="14"/>
      <c r="AV50" s="14"/>
      <c r="AY50" s="74"/>
    </row>
    <row r="51" spans="1:51" s="100" customFormat="1" ht="16" x14ac:dyDescent="0.2">
      <c r="A51" s="536"/>
      <c r="B51" s="12">
        <v>43994</v>
      </c>
      <c r="C51" s="97"/>
      <c r="D51" s="97" t="s">
        <v>74</v>
      </c>
      <c r="E51" s="100">
        <v>37.283560797411603</v>
      </c>
      <c r="F51" s="100">
        <v>37.815091534259302</v>
      </c>
      <c r="G51" s="100">
        <v>36.288278231232297</v>
      </c>
      <c r="H51" s="6">
        <f t="shared" si="9"/>
        <v>27.042950913179734</v>
      </c>
      <c r="I51" s="6">
        <f t="shared" si="10"/>
        <v>0.21016924463588099</v>
      </c>
      <c r="J51" s="6">
        <f>10^((E51-37.768)/-3.1861)</f>
        <v>1.4192134163076811</v>
      </c>
      <c r="K51" s="6">
        <f>10^((F51-37.768)/-3.1861)</f>
        <v>0.96653969218608582</v>
      </c>
      <c r="L51" s="39">
        <f>10^((G51-37.768)/-3.1861)</f>
        <v>2.9136033137276707</v>
      </c>
      <c r="M51" s="6">
        <f t="shared" si="12"/>
        <v>1.7664521407404792</v>
      </c>
      <c r="N51" s="6">
        <f t="shared" si="13"/>
        <v>1.0189186598506992</v>
      </c>
      <c r="O51" s="21">
        <v>27.2832377313939</v>
      </c>
      <c r="P51" s="21">
        <v>26.952265866810599</v>
      </c>
      <c r="Q51" s="21">
        <v>26.893349141334699</v>
      </c>
      <c r="R51" s="6">
        <f t="shared" si="14"/>
        <v>27.042950913179734</v>
      </c>
      <c r="S51" s="6">
        <f t="shared" si="15"/>
        <v>0.21016924463588099</v>
      </c>
      <c r="T51" s="23">
        <v>0.25119999999999998</v>
      </c>
      <c r="U51" s="14">
        <f t="shared" si="16"/>
        <v>5.6497349375305781</v>
      </c>
      <c r="V51" s="14">
        <f t="shared" si="16"/>
        <v>3.8476898574286857</v>
      </c>
      <c r="W51" s="14">
        <f t="shared" si="16"/>
        <v>11.598739306240729</v>
      </c>
      <c r="X51" s="14">
        <f t="shared" si="17"/>
        <v>7.0320547003999971</v>
      </c>
      <c r="Y51" s="14">
        <f t="shared" si="18"/>
        <v>4.0562048560935517</v>
      </c>
      <c r="Z51" s="14">
        <f t="shared" si="19"/>
        <v>1</v>
      </c>
      <c r="AA51" s="6" t="e">
        <f>Z51/#REF!</f>
        <v>#REF!</v>
      </c>
      <c r="AB51" s="6" t="e">
        <f t="shared" si="20"/>
        <v>#REF!</v>
      </c>
      <c r="AC51" s="101">
        <f t="shared" si="21"/>
        <v>8976.4328359126266</v>
      </c>
      <c r="AD51" s="101">
        <f t="shared" si="21"/>
        <v>11750.848921766985</v>
      </c>
      <c r="AE51" s="101">
        <f t="shared" si="21"/>
        <v>12327.937202407915</v>
      </c>
      <c r="AF51" s="101">
        <f t="shared" si="22"/>
        <v>11018.406320029177</v>
      </c>
      <c r="AG51" s="101">
        <f t="shared" si="23"/>
        <v>1791.7866790691214</v>
      </c>
      <c r="AH51" s="14">
        <f t="shared" si="24"/>
        <v>1.6031829735026524E-4</v>
      </c>
      <c r="AI51" s="6">
        <f t="shared" si="25"/>
        <v>0.16031829735026523</v>
      </c>
      <c r="AJ51" s="6" t="e">
        <f>AI51/#REF!</f>
        <v>#REF!</v>
      </c>
      <c r="AK51" s="100">
        <f t="shared" si="26"/>
        <v>1.185448068909559E-4</v>
      </c>
      <c r="AL51" s="6">
        <f t="shared" si="27"/>
        <v>0.11854480689095589</v>
      </c>
      <c r="AM51" s="6" t="e">
        <f>AL51/#REF!</f>
        <v>#REF!</v>
      </c>
      <c r="AO51" s="12"/>
      <c r="AP51" s="12">
        <v>43994</v>
      </c>
      <c r="AS51" s="100">
        <f>L51/$AF51</f>
        <v>2.6443055638920707E-4</v>
      </c>
      <c r="AT51" s="14"/>
      <c r="AU51" s="14"/>
      <c r="AV51" s="14">
        <v>11.598739306240729</v>
      </c>
      <c r="AY51" s="74"/>
    </row>
    <row r="52" spans="1:51" s="100" customFormat="1" ht="16" x14ac:dyDescent="0.2">
      <c r="A52" s="536"/>
      <c r="B52" s="12"/>
      <c r="C52" s="97"/>
      <c r="D52" s="97"/>
      <c r="E52" s="22"/>
      <c r="F52" s="22"/>
      <c r="G52" s="22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14"/>
      <c r="U52" s="14"/>
      <c r="V52" s="14"/>
      <c r="W52" s="14"/>
      <c r="X52" s="14"/>
      <c r="Y52" s="14"/>
      <c r="Z52" s="14"/>
      <c r="AA52" s="6"/>
      <c r="AB52" s="6"/>
      <c r="AC52" s="101"/>
      <c r="AD52" s="101"/>
      <c r="AE52" s="101"/>
      <c r="AF52" s="101"/>
      <c r="AG52" s="101"/>
      <c r="AH52" s="14"/>
      <c r="AI52" s="6"/>
      <c r="AJ52" s="6"/>
      <c r="AL52" s="6"/>
      <c r="AM52" s="6"/>
      <c r="AO52" s="12"/>
      <c r="AQ52" s="67"/>
      <c r="AT52" s="14"/>
      <c r="AU52" s="14"/>
      <c r="AV52" s="14"/>
      <c r="AY52" s="74"/>
    </row>
    <row r="53" spans="1:51" s="100" customFormat="1" ht="16" x14ac:dyDescent="0.2">
      <c r="A53" s="536"/>
      <c r="B53" s="12"/>
      <c r="C53" s="97"/>
      <c r="D53" s="97"/>
      <c r="E53" s="22"/>
      <c r="F53" s="22"/>
      <c r="G53" s="22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4"/>
      <c r="U53" s="14"/>
      <c r="V53" s="14"/>
      <c r="W53" s="14"/>
      <c r="X53" s="14"/>
      <c r="Y53" s="14"/>
      <c r="Z53" s="14"/>
      <c r="AA53" s="6"/>
      <c r="AB53" s="6"/>
      <c r="AC53" s="101"/>
      <c r="AD53" s="101"/>
      <c r="AE53" s="101"/>
      <c r="AF53" s="101"/>
      <c r="AG53" s="101"/>
      <c r="AH53" s="14"/>
      <c r="AI53" s="6"/>
      <c r="AJ53" s="6"/>
      <c r="AL53" s="6"/>
      <c r="AM53" s="6"/>
      <c r="AO53" s="12"/>
      <c r="AQ53" s="67"/>
      <c r="AT53" s="14"/>
      <c r="AU53" s="14"/>
      <c r="AV53" s="14"/>
      <c r="AY53" s="74"/>
    </row>
    <row r="54" spans="1:51" s="100" customFormat="1" ht="16" x14ac:dyDescent="0.2">
      <c r="A54" s="536"/>
      <c r="B54" s="12"/>
      <c r="C54" s="97"/>
      <c r="D54" s="97"/>
      <c r="E54" s="22"/>
      <c r="F54" s="22"/>
      <c r="G54" s="22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4"/>
      <c r="U54" s="14"/>
      <c r="V54" s="14"/>
      <c r="W54" s="14"/>
      <c r="X54" s="14"/>
      <c r="Y54" s="14"/>
      <c r="Z54" s="14"/>
      <c r="AA54" s="6"/>
      <c r="AB54" s="6"/>
      <c r="AC54" s="101"/>
      <c r="AD54" s="101"/>
      <c r="AE54" s="101"/>
      <c r="AF54" s="101"/>
      <c r="AG54" s="101"/>
      <c r="AH54" s="14"/>
      <c r="AI54" s="6"/>
      <c r="AJ54" s="6"/>
      <c r="AL54" s="6"/>
      <c r="AM54" s="6"/>
      <c r="AO54" s="12"/>
      <c r="AQ54" s="67"/>
      <c r="AT54" s="14"/>
      <c r="AU54" s="14"/>
      <c r="AV54" s="14"/>
      <c r="AY54" s="74"/>
    </row>
    <row r="55" spans="1:51" s="100" customFormat="1" ht="17" thickBot="1" x14ac:dyDescent="0.25">
      <c r="A55" s="536"/>
      <c r="B55" s="12"/>
      <c r="C55" s="97"/>
      <c r="D55" s="97"/>
      <c r="E55" s="6"/>
      <c r="F55" s="6"/>
      <c r="G55" s="6"/>
      <c r="H55" s="6"/>
      <c r="I55" s="6"/>
      <c r="J55" s="6"/>
      <c r="K55" s="6"/>
      <c r="L55" s="6"/>
      <c r="M55" s="6"/>
      <c r="N55" s="6"/>
      <c r="O55" s="13"/>
      <c r="P55" s="13"/>
      <c r="Q55" s="13"/>
      <c r="R55" s="6"/>
      <c r="S55" s="6"/>
      <c r="U55" s="14"/>
      <c r="V55" s="14"/>
      <c r="W55" s="14"/>
      <c r="X55" s="14"/>
      <c r="Y55" s="14"/>
      <c r="Z55" s="14"/>
      <c r="AA55" s="6"/>
      <c r="AB55" s="6"/>
      <c r="AC55" s="6"/>
      <c r="AD55" s="6"/>
      <c r="AQ55" s="67"/>
      <c r="AT55" s="6"/>
      <c r="AU55" s="6"/>
      <c r="AV55" s="6"/>
      <c r="AY55" s="68"/>
    </row>
    <row r="56" spans="1:51" s="122" customFormat="1" ht="120" thickBot="1" x14ac:dyDescent="0.25">
      <c r="A56" s="536"/>
      <c r="B56" s="118" t="s">
        <v>1</v>
      </c>
      <c r="C56" s="118" t="s">
        <v>2</v>
      </c>
      <c r="D56" s="118" t="s">
        <v>6</v>
      </c>
      <c r="E56" s="538" t="s">
        <v>17</v>
      </c>
      <c r="F56" s="538"/>
      <c r="G56" s="538"/>
      <c r="H56" s="119" t="s">
        <v>38</v>
      </c>
      <c r="I56" s="119" t="s">
        <v>39</v>
      </c>
      <c r="J56" s="514" t="s">
        <v>3</v>
      </c>
      <c r="K56" s="514"/>
      <c r="L56" s="514"/>
      <c r="M56" s="119" t="s">
        <v>40</v>
      </c>
      <c r="N56" s="119" t="s">
        <v>41</v>
      </c>
      <c r="O56" s="514" t="s">
        <v>42</v>
      </c>
      <c r="P56" s="514"/>
      <c r="Q56" s="514"/>
      <c r="R56" s="119" t="s">
        <v>43</v>
      </c>
      <c r="S56" s="119" t="s">
        <v>44</v>
      </c>
      <c r="T56" s="119" t="s">
        <v>4</v>
      </c>
      <c r="U56" s="120" t="s">
        <v>5</v>
      </c>
      <c r="V56" s="120" t="s">
        <v>5</v>
      </c>
      <c r="W56" s="120" t="s">
        <v>5</v>
      </c>
      <c r="X56" s="121" t="s">
        <v>53</v>
      </c>
      <c r="Y56" s="119" t="s">
        <v>45</v>
      </c>
      <c r="Z56" s="119" t="s">
        <v>11</v>
      </c>
      <c r="AA56" s="119" t="s">
        <v>37</v>
      </c>
      <c r="AB56" s="120" t="s">
        <v>46</v>
      </c>
      <c r="AC56" s="119" t="s">
        <v>48</v>
      </c>
      <c r="AD56" s="119" t="s">
        <v>48</v>
      </c>
      <c r="AE56" s="119" t="s">
        <v>48</v>
      </c>
      <c r="AF56" s="119" t="s">
        <v>47</v>
      </c>
      <c r="AG56" s="119" t="s">
        <v>49</v>
      </c>
      <c r="AH56" s="119" t="s">
        <v>50</v>
      </c>
      <c r="AI56" s="119" t="s">
        <v>51</v>
      </c>
      <c r="AJ56" s="121" t="s">
        <v>52</v>
      </c>
      <c r="AK56" s="119" t="s">
        <v>54</v>
      </c>
      <c r="AL56" s="119" t="s">
        <v>55</v>
      </c>
      <c r="AM56" s="121" t="s">
        <v>56</v>
      </c>
      <c r="AQ56" s="527" t="s">
        <v>62</v>
      </c>
      <c r="AR56" s="528"/>
      <c r="AS56" s="529"/>
      <c r="AT56" s="530" t="s">
        <v>5</v>
      </c>
      <c r="AU56" s="528"/>
      <c r="AV56" s="529"/>
      <c r="AW56" s="531" t="s">
        <v>66</v>
      </c>
      <c r="AX56" s="532"/>
      <c r="AY56" s="533"/>
    </row>
    <row r="57" spans="1:51" s="100" customFormat="1" ht="16" x14ac:dyDescent="0.2">
      <c r="A57" s="536"/>
      <c r="B57" s="115">
        <v>43929</v>
      </c>
      <c r="C57" s="97"/>
      <c r="D57" s="97" t="s">
        <v>73</v>
      </c>
      <c r="E57" s="131"/>
      <c r="F57" s="131"/>
      <c r="G57" s="21">
        <v>35.005468886799399</v>
      </c>
      <c r="H57" s="6">
        <f>AVERAGE(E57:G57)</f>
        <v>35.005468886799399</v>
      </c>
      <c r="I57" s="6" t="e">
        <f>STDEV(E57:G57)</f>
        <v>#DIV/0!</v>
      </c>
      <c r="J57" s="39"/>
      <c r="K57" s="39"/>
      <c r="L57" s="163">
        <f>10^((G57-38.71)/-3.0652)</f>
        <v>16.165058896183588</v>
      </c>
      <c r="M57" s="6">
        <f t="shared" ref="M57:M62" si="29">AVERAGE(J57:L57)</f>
        <v>16.165058896183588</v>
      </c>
      <c r="N57" s="6" t="e">
        <f t="shared" ref="N57:N62" si="30">STDEV(J57:L57)</f>
        <v>#DIV/0!</v>
      </c>
      <c r="O57" s="164">
        <v>33.579138659940597</v>
      </c>
      <c r="P57" s="164">
        <v>33.829091387985002</v>
      </c>
      <c r="Q57" s="164">
        <v>33.966656482683199</v>
      </c>
      <c r="R57" s="6">
        <f t="shared" ref="R57:R62" si="31">AVERAGE(O57:Q57)</f>
        <v>33.791628843536266</v>
      </c>
      <c r="S57" s="6">
        <f t="shared" ref="S57:S62" si="32">STDEV(O57:Q57)</f>
        <v>0.1964563498928498</v>
      </c>
      <c r="T57" s="117">
        <v>0.14560000000000001</v>
      </c>
      <c r="U57" s="14">
        <f t="shared" ref="U57:W62" si="33">J57/$T57</f>
        <v>0</v>
      </c>
      <c r="V57" s="14">
        <f t="shared" si="33"/>
        <v>0</v>
      </c>
      <c r="W57" s="14">
        <f t="shared" si="33"/>
        <v>111.02375615510705</v>
      </c>
      <c r="X57" s="14">
        <f t="shared" ref="X57:X62" si="34">AVERAGE(U57:W57)</f>
        <v>37.007918718369019</v>
      </c>
      <c r="Y57" s="14">
        <f t="shared" ref="Y57:Y62" si="35">STDEV(U57:W57)</f>
        <v>64.099595502594426</v>
      </c>
      <c r="Z57" s="14">
        <f t="shared" ref="Z57:Z62" si="36">2^-(H57-R57)</f>
        <v>0.43111956962100545</v>
      </c>
      <c r="AA57" s="6" t="e">
        <f>Z57/#REF!</f>
        <v>#REF!</v>
      </c>
      <c r="AB57" s="6" t="e">
        <f t="shared" ref="AB57:AB62" si="37">AA57/T57</f>
        <v>#REF!</v>
      </c>
      <c r="AC57" s="101">
        <f t="shared" ref="AC57:AE62" si="38">10^((-0.3534*O57+13.595))</f>
        <v>53.472734975972664</v>
      </c>
      <c r="AD57" s="101">
        <f t="shared" si="38"/>
        <v>43.631395486705117</v>
      </c>
      <c r="AE57" s="101">
        <f t="shared" si="38"/>
        <v>39.010687042404975</v>
      </c>
      <c r="AF57" s="101">
        <f t="shared" ref="AF57:AF62" si="39">AVERAGE(AC57:AE57)</f>
        <v>45.371605835027587</v>
      </c>
      <c r="AG57" s="101">
        <f t="shared" ref="AG57:AG62" si="40">STDEV(AC57:AE57)</f>
        <v>7.3864034990317622</v>
      </c>
      <c r="AH57" s="14">
        <f t="shared" ref="AH57:AH62" si="41">M57/AF57</f>
        <v>0.35628139226458477</v>
      </c>
      <c r="AI57" s="6">
        <f t="shared" ref="AI57:AI62" si="42">AH57*1000</f>
        <v>356.28139226458478</v>
      </c>
      <c r="AJ57" s="6" t="e">
        <f>AI57/#REF!</f>
        <v>#REF!</v>
      </c>
      <c r="AK57" s="100" t="e">
        <f t="shared" ref="AK57:AK62" si="43">((AG57/AF57)+(N57/M57))*AH57</f>
        <v>#DIV/0!</v>
      </c>
      <c r="AL57" s="6" t="e">
        <f t="shared" ref="AL57:AL62" si="44">AK57*1000</f>
        <v>#DIV/0!</v>
      </c>
      <c r="AM57" s="6" t="e">
        <f>AL57/#REF!</f>
        <v>#DIV/0!</v>
      </c>
      <c r="AP57" s="115">
        <v>43929</v>
      </c>
      <c r="AT57" s="14"/>
      <c r="AU57" s="14"/>
      <c r="AV57" s="14">
        <v>111.02375615510705</v>
      </c>
      <c r="AY57" s="74"/>
    </row>
    <row r="58" spans="1:51" s="100" customFormat="1" ht="16" x14ac:dyDescent="0.2">
      <c r="A58" s="536"/>
      <c r="B58" s="12">
        <v>43945</v>
      </c>
      <c r="C58" s="97"/>
      <c r="D58" s="97" t="s">
        <v>73</v>
      </c>
      <c r="E58" s="21">
        <v>35.005468886799399</v>
      </c>
      <c r="F58" s="21">
        <v>36.272865263589097</v>
      </c>
      <c r="G58" s="21">
        <v>35.9703222569212</v>
      </c>
      <c r="H58" s="6">
        <f>AVERAGE(E58:G58)</f>
        <v>35.749552135769903</v>
      </c>
      <c r="I58" s="6">
        <f>STDEV(E58:G58)</f>
        <v>0.66191236487150151</v>
      </c>
      <c r="J58" s="39">
        <f t="shared" ref="J58:K62" si="45">10^((E58-38.71)/-3.0652)</f>
        <v>16.165058896183588</v>
      </c>
      <c r="K58" s="39">
        <f t="shared" si="45"/>
        <v>6.2387576174736346</v>
      </c>
      <c r="L58" s="39">
        <f>10^((G58-38.71)/-3.0652)</f>
        <v>7.8307010967674637</v>
      </c>
      <c r="M58" s="6">
        <f t="shared" si="29"/>
        <v>10.078172536808228</v>
      </c>
      <c r="N58" s="6">
        <f t="shared" si="30"/>
        <v>5.3311546755162631</v>
      </c>
      <c r="O58" s="21">
        <v>26.8999109507801</v>
      </c>
      <c r="P58" s="21">
        <v>27.003651105460701</v>
      </c>
      <c r="Q58" s="21">
        <v>27.0036944918158</v>
      </c>
      <c r="R58" s="6">
        <f t="shared" si="31"/>
        <v>26.969085516018868</v>
      </c>
      <c r="S58" s="6">
        <f t="shared" si="32"/>
        <v>5.9906934720224715E-2</v>
      </c>
      <c r="T58" s="117">
        <v>0.14560000000000001</v>
      </c>
      <c r="U58" s="14">
        <f t="shared" si="33"/>
        <v>111.02375615510705</v>
      </c>
      <c r="V58" s="14">
        <f t="shared" si="33"/>
        <v>42.848610010121114</v>
      </c>
      <c r="W58" s="14">
        <f t="shared" si="33"/>
        <v>53.782287752523786</v>
      </c>
      <c r="X58" s="14">
        <f t="shared" si="34"/>
        <v>69.218217972583986</v>
      </c>
      <c r="Y58" s="14">
        <f t="shared" si="35"/>
        <v>36.61507332085344</v>
      </c>
      <c r="Z58" s="14">
        <f t="shared" si="36"/>
        <v>2.2741346297257517E-3</v>
      </c>
      <c r="AA58" s="6" t="e">
        <f>Z58/#REF!</f>
        <v>#REF!</v>
      </c>
      <c r="AB58" s="6" t="e">
        <f t="shared" si="37"/>
        <v>#REF!</v>
      </c>
      <c r="AC58" s="101">
        <f t="shared" si="38"/>
        <v>12262.286813091885</v>
      </c>
      <c r="AD58" s="101">
        <f t="shared" si="38"/>
        <v>11269.631080355282</v>
      </c>
      <c r="AE58" s="101">
        <f t="shared" si="38"/>
        <v>11269.233213800493</v>
      </c>
      <c r="AF58" s="101">
        <f t="shared" si="39"/>
        <v>11600.383702415886</v>
      </c>
      <c r="AG58" s="101">
        <f t="shared" si="40"/>
        <v>573.224943208485</v>
      </c>
      <c r="AH58" s="14">
        <f t="shared" si="41"/>
        <v>8.6877924000991079E-4</v>
      </c>
      <c r="AI58" s="6">
        <f t="shared" si="42"/>
        <v>0.8687792400099108</v>
      </c>
      <c r="AJ58" s="6" t="e">
        <f>AI58/#REF!</f>
        <v>#REF!</v>
      </c>
      <c r="AK58" s="100">
        <f t="shared" si="43"/>
        <v>5.0249722384766281E-4</v>
      </c>
      <c r="AL58" s="6">
        <f t="shared" si="44"/>
        <v>0.50249722384766282</v>
      </c>
      <c r="AM58" s="6" t="e">
        <f>AL58/#REF!</f>
        <v>#REF!</v>
      </c>
      <c r="AP58" s="12">
        <v>43945</v>
      </c>
      <c r="AQ58" s="100">
        <f t="shared" ref="AQ58:AS59" si="46">J58/$AF58</f>
        <v>1.3934934663253481E-3</v>
      </c>
      <c r="AR58" s="100">
        <f t="shared" si="46"/>
        <v>5.3780614309976288E-4</v>
      </c>
      <c r="AS58" s="100">
        <f t="shared" si="46"/>
        <v>6.7503811060462158E-4</v>
      </c>
      <c r="AT58" s="14">
        <v>111.02375615510705</v>
      </c>
      <c r="AU58" s="14">
        <v>42.848610010121114</v>
      </c>
      <c r="AV58" s="14">
        <v>53.782287752523786</v>
      </c>
      <c r="AY58" s="74"/>
    </row>
    <row r="59" spans="1:51" s="100" customFormat="1" ht="16" x14ac:dyDescent="0.2">
      <c r="A59" s="536"/>
      <c r="B59" s="12">
        <v>43956</v>
      </c>
      <c r="C59" s="97"/>
      <c r="D59" s="97" t="s">
        <v>73</v>
      </c>
      <c r="E59" s="21">
        <v>36.789324826250301</v>
      </c>
      <c r="F59" s="21">
        <v>36.412876385208598</v>
      </c>
      <c r="G59" s="21">
        <v>36.276756344592201</v>
      </c>
      <c r="H59" s="6">
        <f>AVERAGE(E59:G59)</f>
        <v>36.492985852017036</v>
      </c>
      <c r="I59" s="6">
        <f>STDEV(E59:G59)</f>
        <v>0.26550848781455427</v>
      </c>
      <c r="J59" s="39">
        <f t="shared" si="45"/>
        <v>4.2325958656374958</v>
      </c>
      <c r="K59" s="39">
        <f t="shared" si="45"/>
        <v>5.6159142358086003</v>
      </c>
      <c r="L59" s="39">
        <f>10^((G59-38.71)/-3.0652)</f>
        <v>6.2205484247476015</v>
      </c>
      <c r="M59" s="6">
        <f t="shared" si="29"/>
        <v>5.3563528420645659</v>
      </c>
      <c r="N59" s="6">
        <f t="shared" si="30"/>
        <v>1.0190770001132741</v>
      </c>
      <c r="O59" s="21">
        <v>26.6799512142202</v>
      </c>
      <c r="P59" s="21">
        <v>26.5645336831621</v>
      </c>
      <c r="Q59" s="21">
        <v>26.633301294243999</v>
      </c>
      <c r="R59" s="6">
        <f t="shared" si="31"/>
        <v>26.6259287305421</v>
      </c>
      <c r="S59" s="6">
        <f t="shared" si="32"/>
        <v>5.8060895967430359E-2</v>
      </c>
      <c r="T59" s="117">
        <v>0.14560000000000001</v>
      </c>
      <c r="U59" s="14">
        <f t="shared" si="33"/>
        <v>29.070026549708075</v>
      </c>
      <c r="V59" s="14">
        <f t="shared" si="33"/>
        <v>38.570839531652474</v>
      </c>
      <c r="W59" s="14">
        <f t="shared" si="33"/>
        <v>42.723546873266493</v>
      </c>
      <c r="X59" s="14">
        <f t="shared" si="34"/>
        <v>36.788137651542343</v>
      </c>
      <c r="Y59" s="14">
        <f t="shared" si="35"/>
        <v>6.9991552205582357</v>
      </c>
      <c r="Z59" s="14">
        <f t="shared" si="36"/>
        <v>1.0708282932053584E-3</v>
      </c>
      <c r="AA59" s="6" t="e">
        <f>Z59/#REF!</f>
        <v>#REF!</v>
      </c>
      <c r="AB59" s="6" t="e">
        <f t="shared" si="37"/>
        <v>#REF!</v>
      </c>
      <c r="AC59" s="101">
        <f t="shared" si="38"/>
        <v>14665.78253259634</v>
      </c>
      <c r="AD59" s="101">
        <f t="shared" si="38"/>
        <v>16109.93530526094</v>
      </c>
      <c r="AE59" s="101">
        <f t="shared" si="38"/>
        <v>15233.206262607278</v>
      </c>
      <c r="AF59" s="101">
        <f t="shared" si="39"/>
        <v>15336.308033488187</v>
      </c>
      <c r="AG59" s="101">
        <f t="shared" si="40"/>
        <v>727.57596790149501</v>
      </c>
      <c r="AH59" s="14">
        <f t="shared" si="41"/>
        <v>3.4925960213947807E-4</v>
      </c>
      <c r="AI59" s="6">
        <f t="shared" si="42"/>
        <v>0.3492596021394781</v>
      </c>
      <c r="AJ59" s="6" t="e">
        <f>AI59/#REF!</f>
        <v>#REF!</v>
      </c>
      <c r="AK59" s="100">
        <f t="shared" si="43"/>
        <v>8.301801779207048E-5</v>
      </c>
      <c r="AL59" s="6">
        <f t="shared" si="44"/>
        <v>8.3018017792070478E-2</v>
      </c>
      <c r="AM59" s="6" t="e">
        <f>AL59/#REF!</f>
        <v>#REF!</v>
      </c>
      <c r="AP59" s="12">
        <v>43956</v>
      </c>
      <c r="AQ59" s="100">
        <f t="shared" si="46"/>
        <v>2.7598531904779482E-4</v>
      </c>
      <c r="AR59" s="100">
        <f t="shared" si="46"/>
        <v>3.6618423570690899E-4</v>
      </c>
      <c r="AS59" s="100">
        <f t="shared" si="46"/>
        <v>4.0560925166373046E-4</v>
      </c>
      <c r="AT59" s="14">
        <v>29.070026549708075</v>
      </c>
      <c r="AU59" s="14">
        <v>38.570839531652474</v>
      </c>
      <c r="AV59" s="14">
        <v>42.723546873266493</v>
      </c>
      <c r="AY59" s="74"/>
    </row>
    <row r="60" spans="1:51" s="100" customFormat="1" ht="16" x14ac:dyDescent="0.2">
      <c r="A60" s="536"/>
      <c r="B60" s="12">
        <v>43970</v>
      </c>
      <c r="C60" s="97"/>
      <c r="D60" s="97" t="s">
        <v>73</v>
      </c>
      <c r="E60" s="21">
        <v>38.2824686837968</v>
      </c>
      <c r="F60" s="21">
        <v>38.206358829818399</v>
      </c>
      <c r="G60" s="132"/>
      <c r="H60" s="6">
        <f>AVERAGE(E60:G60)</f>
        <v>38.244413756807603</v>
      </c>
      <c r="I60" s="6">
        <f>STDEV(E60:G60)</f>
        <v>5.3817793863245658E-2</v>
      </c>
      <c r="J60" s="6">
        <f t="shared" si="45"/>
        <v>1.378729579478996</v>
      </c>
      <c r="K60" s="6">
        <f t="shared" si="45"/>
        <v>1.4598539158129109</v>
      </c>
      <c r="L60" s="39"/>
      <c r="M60" s="6">
        <f t="shared" si="29"/>
        <v>1.4192917476459534</v>
      </c>
      <c r="N60" s="6">
        <f t="shared" si="30"/>
        <v>5.7363568340969465E-2</v>
      </c>
      <c r="O60" s="21">
        <v>29.7653215603526</v>
      </c>
      <c r="P60" s="21">
        <v>29.519011809227202</v>
      </c>
      <c r="Q60" s="21">
        <v>29.536280304750601</v>
      </c>
      <c r="R60" s="6">
        <f t="shared" si="31"/>
        <v>29.6068712247768</v>
      </c>
      <c r="S60" s="6">
        <f t="shared" si="32"/>
        <v>0.13749338845003753</v>
      </c>
      <c r="T60" s="117">
        <v>0.14560000000000001</v>
      </c>
      <c r="U60" s="14">
        <f t="shared" si="33"/>
        <v>9.4692965623557406</v>
      </c>
      <c r="V60" s="14">
        <f t="shared" si="33"/>
        <v>10.02646920201175</v>
      </c>
      <c r="W60" s="14">
        <f t="shared" si="33"/>
        <v>0</v>
      </c>
      <c r="X60" s="14">
        <f t="shared" si="34"/>
        <v>6.4985885881224972</v>
      </c>
      <c r="Y60" s="14">
        <f t="shared" si="35"/>
        <v>5.6348336768579319</v>
      </c>
      <c r="Z60" s="14">
        <f t="shared" si="36"/>
        <v>2.5109647100586972E-3</v>
      </c>
      <c r="AA60" s="6" t="e">
        <f>Z60/#REF!</f>
        <v>#REF!</v>
      </c>
      <c r="AB60" s="6" t="e">
        <f t="shared" si="37"/>
        <v>#REF!</v>
      </c>
      <c r="AC60" s="101">
        <f t="shared" si="38"/>
        <v>1191.0647193997731</v>
      </c>
      <c r="AD60" s="101">
        <f t="shared" si="38"/>
        <v>1455.3961663652988</v>
      </c>
      <c r="AE60" s="101">
        <f t="shared" si="38"/>
        <v>1435.0880243030892</v>
      </c>
      <c r="AF60" s="101">
        <f t="shared" si="39"/>
        <v>1360.5163033560536</v>
      </c>
      <c r="AG60" s="101">
        <f t="shared" si="40"/>
        <v>147.10025369615792</v>
      </c>
      <c r="AH60" s="14">
        <f t="shared" si="41"/>
        <v>1.0432008379061062E-3</v>
      </c>
      <c r="AI60" s="6">
        <f t="shared" si="42"/>
        <v>1.0432008379061062</v>
      </c>
      <c r="AJ60" s="6" t="e">
        <f>AI60/#REF!</f>
        <v>#REF!</v>
      </c>
      <c r="AK60" s="100">
        <f t="shared" si="43"/>
        <v>1.5495490626092845E-4</v>
      </c>
      <c r="AL60" s="6">
        <f t="shared" si="44"/>
        <v>0.15495490626092845</v>
      </c>
      <c r="AM60" s="6" t="e">
        <f>AL60/#REF!</f>
        <v>#REF!</v>
      </c>
      <c r="AP60" s="12">
        <v>43970</v>
      </c>
      <c r="AQ60" s="100">
        <f>J60/$AF60</f>
        <v>1.0133870326125565E-3</v>
      </c>
      <c r="AT60" s="14"/>
      <c r="AU60" s="14"/>
      <c r="AV60" s="14"/>
      <c r="AY60" s="74"/>
    </row>
    <row r="61" spans="1:51" s="100" customFormat="1" ht="16" x14ac:dyDescent="0.2">
      <c r="A61" s="536"/>
      <c r="B61" s="12">
        <v>43984</v>
      </c>
      <c r="C61" s="97"/>
      <c r="D61" s="97" t="s">
        <v>73</v>
      </c>
      <c r="E61" s="30">
        <v>37.595826893724499</v>
      </c>
      <c r="F61" s="30">
        <v>40.4602519508733</v>
      </c>
      <c r="G61" s="30">
        <v>40.804151449430599</v>
      </c>
      <c r="H61" s="6">
        <f>AVERAGE(E61:G61)</f>
        <v>39.620076764676135</v>
      </c>
      <c r="I61" s="6">
        <f>STDEV(E61:G61)</f>
        <v>1.7614645529538107</v>
      </c>
      <c r="J61" s="39">
        <f t="shared" si="45"/>
        <v>2.3093574563971333</v>
      </c>
      <c r="K61" s="6">
        <f t="shared" si="45"/>
        <v>0.26852985521529371</v>
      </c>
      <c r="L61" s="6">
        <f>10^((G61-38.71)/-3.0652)</f>
        <v>0.20739475956465792</v>
      </c>
      <c r="M61" s="6">
        <f t="shared" si="29"/>
        <v>0.92842735705902835</v>
      </c>
      <c r="N61" s="6">
        <f t="shared" si="30"/>
        <v>1.1963111340380954</v>
      </c>
      <c r="O61" s="21">
        <v>28.197662906988899</v>
      </c>
      <c r="P61" s="21">
        <v>27.898635601687001</v>
      </c>
      <c r="Q61" s="21">
        <v>28.151563086313999</v>
      </c>
      <c r="R61" s="6">
        <f t="shared" si="31"/>
        <v>28.082620531663299</v>
      </c>
      <c r="S61" s="6">
        <f t="shared" si="32"/>
        <v>0.16099422104644667</v>
      </c>
      <c r="T61" s="23">
        <v>0.14558333333333337</v>
      </c>
      <c r="U61" s="14">
        <f t="shared" si="33"/>
        <v>15.862787336442812</v>
      </c>
      <c r="V61" s="14">
        <f t="shared" si="33"/>
        <v>1.8445095950678441</v>
      </c>
      <c r="W61" s="14">
        <f t="shared" si="33"/>
        <v>1.4245776272329103</v>
      </c>
      <c r="X61" s="14">
        <f t="shared" si="34"/>
        <v>6.3772915195811883</v>
      </c>
      <c r="Y61" s="14">
        <f t="shared" si="35"/>
        <v>8.2173632561288752</v>
      </c>
      <c r="Z61" s="14">
        <f t="shared" si="36"/>
        <v>3.3641829094163168E-4</v>
      </c>
      <c r="AA61" s="6" t="e">
        <f>Z61/#REF!</f>
        <v>#REF!</v>
      </c>
      <c r="AB61" s="6" t="e">
        <f t="shared" si="37"/>
        <v>#REF!</v>
      </c>
      <c r="AC61" s="101">
        <f t="shared" si="38"/>
        <v>4265.2641132034432</v>
      </c>
      <c r="AD61" s="101">
        <f t="shared" si="38"/>
        <v>5440.2915978450383</v>
      </c>
      <c r="AE61" s="101">
        <f t="shared" si="38"/>
        <v>4428.3058155098706</v>
      </c>
      <c r="AF61" s="101">
        <f t="shared" si="39"/>
        <v>4711.2871755194501</v>
      </c>
      <c r="AG61" s="101">
        <f t="shared" si="40"/>
        <v>636.5777525176718</v>
      </c>
      <c r="AH61" s="14">
        <f t="shared" si="41"/>
        <v>1.9706447993305846E-4</v>
      </c>
      <c r="AI61" s="6">
        <f t="shared" si="42"/>
        <v>0.19706447993305845</v>
      </c>
      <c r="AJ61" s="6" t="e">
        <f>AI61/#REF!</f>
        <v>#REF!</v>
      </c>
      <c r="AK61" s="100">
        <f t="shared" si="43"/>
        <v>2.805513543396372E-4</v>
      </c>
      <c r="AL61" s="6">
        <f t="shared" si="44"/>
        <v>0.28055135433963718</v>
      </c>
      <c r="AM61" s="6" t="e">
        <f>AL61/#REF!</f>
        <v>#REF!</v>
      </c>
      <c r="AP61" s="12">
        <v>43984</v>
      </c>
      <c r="AT61" s="14">
        <v>15.862787336442812</v>
      </c>
      <c r="AU61" s="14"/>
      <c r="AV61" s="14"/>
      <c r="AY61" s="74"/>
    </row>
    <row r="62" spans="1:51" s="100" customFormat="1" ht="16" x14ac:dyDescent="0.2">
      <c r="A62" s="536"/>
      <c r="B62" s="12">
        <v>43994</v>
      </c>
      <c r="C62" s="97"/>
      <c r="D62" s="97" t="s">
        <v>73</v>
      </c>
      <c r="E62" s="30">
        <v>36.202076196152497</v>
      </c>
      <c r="F62" s="30">
        <v>35.818620230436302</v>
      </c>
      <c r="G62" s="31">
        <v>36.057339643258103</v>
      </c>
      <c r="H62" s="6"/>
      <c r="I62" s="6"/>
      <c r="J62" s="39">
        <f t="shared" si="45"/>
        <v>6.5794948279285324</v>
      </c>
      <c r="K62" s="39">
        <f t="shared" si="45"/>
        <v>8.7759142088788558</v>
      </c>
      <c r="L62" s="39">
        <f>10^((G62-38.71)/-3.0652)</f>
        <v>7.3351978940138594</v>
      </c>
      <c r="M62" s="6">
        <f t="shared" si="29"/>
        <v>7.5635356436070822</v>
      </c>
      <c r="N62" s="6">
        <f t="shared" si="30"/>
        <v>1.1158710141277677</v>
      </c>
      <c r="O62" s="21">
        <v>27.2832377313939</v>
      </c>
      <c r="P62" s="21">
        <v>26.952265866810599</v>
      </c>
      <c r="Q62" s="21">
        <v>26.893349141334699</v>
      </c>
      <c r="R62" s="6">
        <f t="shared" si="31"/>
        <v>27.042950913179734</v>
      </c>
      <c r="S62" s="6">
        <f t="shared" si="32"/>
        <v>0.21016924463588099</v>
      </c>
      <c r="T62" s="23">
        <v>0.25119999999999998</v>
      </c>
      <c r="U62" s="14">
        <f t="shared" si="33"/>
        <v>26.192256480607217</v>
      </c>
      <c r="V62" s="14">
        <f t="shared" si="33"/>
        <v>34.935964207320289</v>
      </c>
      <c r="W62" s="14">
        <f t="shared" si="33"/>
        <v>29.200628558972372</v>
      </c>
      <c r="X62" s="14">
        <f t="shared" si="34"/>
        <v>30.109616415633294</v>
      </c>
      <c r="Y62" s="14">
        <f t="shared" si="35"/>
        <v>4.4421616804449151</v>
      </c>
      <c r="Z62" s="14">
        <f t="shared" si="36"/>
        <v>138273640.16145846</v>
      </c>
      <c r="AA62" s="6" t="e">
        <f>Z62/#REF!</f>
        <v>#REF!</v>
      </c>
      <c r="AB62" s="6" t="e">
        <f t="shared" si="37"/>
        <v>#REF!</v>
      </c>
      <c r="AC62" s="101">
        <f t="shared" si="38"/>
        <v>8976.4328359126266</v>
      </c>
      <c r="AD62" s="101">
        <f t="shared" si="38"/>
        <v>11750.848921766985</v>
      </c>
      <c r="AE62" s="101">
        <f t="shared" si="38"/>
        <v>12327.937202407915</v>
      </c>
      <c r="AF62" s="101">
        <f t="shared" si="39"/>
        <v>11018.406320029177</v>
      </c>
      <c r="AG62" s="101">
        <f t="shared" si="40"/>
        <v>1791.7866790691214</v>
      </c>
      <c r="AH62" s="14">
        <f t="shared" si="41"/>
        <v>6.8644551888217664E-4</v>
      </c>
      <c r="AI62" s="6">
        <f t="shared" si="42"/>
        <v>0.68644551888217664</v>
      </c>
      <c r="AJ62" s="6" t="e">
        <f>AI62/#REF!</f>
        <v>#REF!</v>
      </c>
      <c r="AK62" s="100">
        <f t="shared" si="43"/>
        <v>2.1290147437232388E-4</v>
      </c>
      <c r="AL62" s="6">
        <f t="shared" si="44"/>
        <v>0.21290147437232387</v>
      </c>
      <c r="AM62" s="6" t="e">
        <f>AL62/#REF!</f>
        <v>#REF!</v>
      </c>
      <c r="AP62" s="12">
        <v>43994</v>
      </c>
      <c r="AQ62" s="100">
        <f>J62/$AF62</f>
        <v>5.9713670351477016E-4</v>
      </c>
      <c r="AR62" s="100">
        <f>K62/$AF62</f>
        <v>7.9647763514820332E-4</v>
      </c>
      <c r="AS62" s="100">
        <f>L62/$AF62</f>
        <v>6.6572221798355644E-4</v>
      </c>
      <c r="AT62" s="14">
        <v>26.192256480607217</v>
      </c>
      <c r="AU62" s="14">
        <v>34.935964207320289</v>
      </c>
      <c r="AV62" s="14">
        <v>29.200628558972372</v>
      </c>
      <c r="AY62" s="74"/>
    </row>
    <row r="63" spans="1:51" s="100" customFormat="1" ht="16" x14ac:dyDescent="0.2">
      <c r="A63" s="536"/>
      <c r="B63" s="12"/>
      <c r="C63" s="97"/>
      <c r="D63" s="97"/>
      <c r="E63" s="21"/>
      <c r="F63" s="21"/>
      <c r="G63" s="21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14"/>
      <c r="U63" s="14"/>
      <c r="V63" s="14"/>
      <c r="W63" s="14"/>
      <c r="X63" s="14"/>
      <c r="Y63" s="14"/>
      <c r="Z63" s="14"/>
      <c r="AA63" s="6"/>
      <c r="AB63" s="6"/>
      <c r="AC63" s="101"/>
      <c r="AD63" s="101"/>
      <c r="AE63" s="101"/>
      <c r="AF63" s="101"/>
      <c r="AG63" s="101"/>
      <c r="AH63" s="14"/>
      <c r="AI63" s="6"/>
      <c r="AJ63" s="6"/>
      <c r="AL63" s="6"/>
      <c r="AM63" s="6"/>
      <c r="AQ63" s="67"/>
      <c r="AT63" s="14"/>
      <c r="AU63" s="14"/>
      <c r="AV63" s="14"/>
      <c r="AY63" s="74"/>
    </row>
    <row r="64" spans="1:51" s="100" customFormat="1" ht="16" x14ac:dyDescent="0.2">
      <c r="A64" s="536"/>
      <c r="B64" s="12"/>
      <c r="C64" s="97"/>
      <c r="D64" s="97"/>
      <c r="E64" s="21"/>
      <c r="F64" s="21"/>
      <c r="G64" s="21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14"/>
      <c r="U64" s="14"/>
      <c r="V64" s="14"/>
      <c r="W64" s="14"/>
      <c r="X64" s="14"/>
      <c r="Y64" s="14"/>
      <c r="Z64" s="14"/>
      <c r="AA64" s="6"/>
      <c r="AB64" s="6"/>
      <c r="AC64" s="101"/>
      <c r="AD64" s="101"/>
      <c r="AE64" s="101"/>
      <c r="AF64" s="101"/>
      <c r="AG64" s="101"/>
      <c r="AH64" s="14"/>
      <c r="AI64" s="6"/>
      <c r="AJ64" s="6"/>
      <c r="AL64" s="6"/>
      <c r="AM64" s="6"/>
      <c r="AQ64" s="67"/>
      <c r="AT64" s="14"/>
      <c r="AU64" s="14"/>
      <c r="AV64" s="14"/>
      <c r="AY64" s="74"/>
    </row>
    <row r="65" spans="1:51" s="100" customFormat="1" ht="16" x14ac:dyDescent="0.2">
      <c r="A65" s="536"/>
      <c r="B65" s="12"/>
      <c r="C65" s="97"/>
      <c r="D65" s="97"/>
      <c r="E65" s="21"/>
      <c r="F65" s="21"/>
      <c r="G65" s="21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14"/>
      <c r="U65" s="14"/>
      <c r="V65" s="14"/>
      <c r="W65" s="14"/>
      <c r="X65" s="14"/>
      <c r="Y65" s="14"/>
      <c r="Z65" s="14"/>
      <c r="AA65" s="6"/>
      <c r="AB65" s="6"/>
      <c r="AC65" s="101"/>
      <c r="AD65" s="101"/>
      <c r="AE65" s="101"/>
      <c r="AF65" s="101"/>
      <c r="AG65" s="101"/>
      <c r="AH65" s="14"/>
      <c r="AI65" s="6"/>
      <c r="AJ65" s="6"/>
      <c r="AL65" s="6"/>
      <c r="AM65" s="6"/>
      <c r="AQ65" s="67"/>
      <c r="AT65" s="14"/>
      <c r="AU65" s="14"/>
      <c r="AV65" s="14"/>
      <c r="AY65" s="74"/>
    </row>
    <row r="66" spans="1:51" s="100" customFormat="1" ht="16" x14ac:dyDescent="0.2">
      <c r="A66" s="536"/>
      <c r="B66" s="12"/>
      <c r="C66" s="97"/>
      <c r="D66" s="97"/>
      <c r="E66" s="21"/>
      <c r="F66" s="21"/>
      <c r="G66" s="21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14"/>
      <c r="U66" s="14"/>
      <c r="V66" s="14"/>
      <c r="W66" s="14"/>
      <c r="X66" s="14"/>
      <c r="Y66" s="14"/>
      <c r="Z66" s="14"/>
      <c r="AA66" s="6"/>
      <c r="AB66" s="6"/>
      <c r="AC66" s="101"/>
      <c r="AD66" s="101"/>
      <c r="AE66" s="101"/>
      <c r="AF66" s="101"/>
      <c r="AG66" s="101"/>
      <c r="AH66" s="14"/>
      <c r="AI66" s="6"/>
      <c r="AJ66" s="6"/>
      <c r="AL66" s="6"/>
      <c r="AM66" s="6"/>
      <c r="AQ66" s="67"/>
      <c r="AT66" s="14"/>
      <c r="AU66" s="14"/>
      <c r="AV66" s="14"/>
      <c r="AY66" s="74"/>
    </row>
    <row r="67" spans="1:51" s="100" customFormat="1" ht="16" x14ac:dyDescent="0.2">
      <c r="A67" s="536"/>
      <c r="B67" s="12"/>
      <c r="C67" s="97"/>
      <c r="D67" s="97"/>
      <c r="E67" s="21"/>
      <c r="F67" s="21"/>
      <c r="G67" s="21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14"/>
      <c r="U67" s="14"/>
      <c r="V67" s="14"/>
      <c r="W67" s="14"/>
      <c r="X67" s="14"/>
      <c r="Y67" s="14"/>
      <c r="Z67" s="14"/>
      <c r="AA67" s="6"/>
      <c r="AB67" s="6"/>
      <c r="AC67" s="101"/>
      <c r="AD67" s="101"/>
      <c r="AE67" s="101"/>
      <c r="AF67" s="101"/>
      <c r="AG67" s="101"/>
      <c r="AH67" s="14"/>
      <c r="AI67" s="6"/>
      <c r="AJ67" s="6"/>
      <c r="AL67" s="6"/>
      <c r="AM67" s="6"/>
      <c r="AQ67" s="67"/>
      <c r="AT67" s="14"/>
      <c r="AU67" s="14"/>
      <c r="AV67" s="14"/>
      <c r="AY67" s="74"/>
    </row>
    <row r="68" spans="1:51" s="100" customFormat="1" ht="16" x14ac:dyDescent="0.2">
      <c r="A68" s="536"/>
      <c r="B68" s="12"/>
      <c r="C68" s="97"/>
      <c r="D68" s="97"/>
      <c r="E68" s="22"/>
      <c r="F68" s="22"/>
      <c r="G68" s="22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14"/>
      <c r="U68" s="14"/>
      <c r="V68" s="14"/>
      <c r="W68" s="14"/>
      <c r="X68" s="14"/>
      <c r="Y68" s="14"/>
      <c r="Z68" s="14"/>
      <c r="AA68" s="6"/>
      <c r="AB68" s="6"/>
      <c r="AC68" s="101"/>
      <c r="AD68" s="101"/>
      <c r="AE68" s="101"/>
      <c r="AF68" s="101"/>
      <c r="AG68" s="101"/>
      <c r="AH68" s="14"/>
      <c r="AI68" s="6"/>
      <c r="AJ68" s="6"/>
      <c r="AL68" s="6"/>
      <c r="AM68" s="6"/>
      <c r="AQ68" s="67"/>
      <c r="AT68" s="14"/>
      <c r="AU68" s="14"/>
      <c r="AV68" s="14"/>
      <c r="AY68" s="74"/>
    </row>
    <row r="69" spans="1:51" s="100" customFormat="1" ht="17" thickBot="1" x14ac:dyDescent="0.25">
      <c r="A69" s="536"/>
      <c r="B69" s="12"/>
      <c r="C69" s="97"/>
      <c r="D69" s="9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U69" s="14"/>
      <c r="V69" s="14"/>
      <c r="W69" s="14"/>
      <c r="X69" s="14"/>
      <c r="Y69" s="14"/>
      <c r="Z69" s="14"/>
      <c r="AA69" s="6"/>
      <c r="AB69" s="6"/>
      <c r="AC69" s="6"/>
      <c r="AD69" s="6"/>
      <c r="AQ69" s="69"/>
      <c r="AR69" s="70"/>
      <c r="AS69" s="70"/>
      <c r="AT69" s="70"/>
      <c r="AU69" s="70"/>
      <c r="AV69" s="70"/>
      <c r="AW69" s="70"/>
      <c r="AX69" s="70"/>
      <c r="AY69" s="71"/>
    </row>
    <row r="70" spans="1:51" s="100" customFormat="1" ht="27.75" customHeight="1" x14ac:dyDescent="0.2">
      <c r="A70" s="536"/>
      <c r="B70" s="534" t="s">
        <v>19</v>
      </c>
      <c r="C70" s="534"/>
      <c r="D70" s="534"/>
      <c r="E70" s="534"/>
      <c r="F70" s="534"/>
      <c r="O70" s="6"/>
      <c r="P70" s="6"/>
      <c r="Q70" s="6"/>
      <c r="R70" s="6"/>
      <c r="S70" s="6"/>
    </row>
    <row r="71" spans="1:51" s="100" customFormat="1" ht="27.75" customHeight="1" x14ac:dyDescent="0.2">
      <c r="A71" s="536"/>
      <c r="G71" s="97" t="s">
        <v>14</v>
      </c>
      <c r="H71" s="15">
        <f>(-1 + 10^(-1/D79))</f>
        <v>1.060003666135473</v>
      </c>
      <c r="L71" s="97" t="s">
        <v>15</v>
      </c>
      <c r="M71" s="15">
        <f>(-1 + 10^(-1/E79))</f>
        <v>1.1195707891872475</v>
      </c>
    </row>
    <row r="72" spans="1:51" s="100" customFormat="1" ht="27.75" customHeight="1" x14ac:dyDescent="0.2">
      <c r="A72" s="536"/>
    </row>
    <row r="73" spans="1:51" s="100" customFormat="1" ht="27.75" customHeight="1" x14ac:dyDescent="0.2">
      <c r="A73" s="536"/>
      <c r="B73" s="100" t="s">
        <v>12</v>
      </c>
      <c r="C73" s="100" t="s">
        <v>13</v>
      </c>
      <c r="D73" s="100" t="s">
        <v>7</v>
      </c>
      <c r="E73" s="100" t="s">
        <v>8</v>
      </c>
      <c r="AT73" s="6"/>
      <c r="AU73" s="6"/>
      <c r="AV73" s="6"/>
    </row>
    <row r="74" spans="1:51" s="100" customFormat="1" ht="27.75" customHeight="1" x14ac:dyDescent="0.2">
      <c r="A74" s="536"/>
      <c r="B74" s="100">
        <v>30</v>
      </c>
      <c r="C74" s="100">
        <f>LOG(B74)</f>
        <v>1.4771212547196624</v>
      </c>
      <c r="D74" s="100">
        <v>32.804543512231703</v>
      </c>
      <c r="E74" s="7">
        <v>34.068399075966532</v>
      </c>
      <c r="AT74" s="6"/>
      <c r="AU74" s="6"/>
      <c r="AV74" s="6"/>
    </row>
    <row r="75" spans="1:51" s="100" customFormat="1" ht="27.75" customHeight="1" x14ac:dyDescent="0.2">
      <c r="A75" s="536"/>
      <c r="B75" s="100">
        <f>B74/2</f>
        <v>15</v>
      </c>
      <c r="C75" s="100">
        <f>LOG(B75)</f>
        <v>1.1760912590556813</v>
      </c>
      <c r="D75" s="6">
        <v>34.09710720542347</v>
      </c>
      <c r="E75" s="7">
        <v>35.180283187003965</v>
      </c>
      <c r="AT75" s="6"/>
      <c r="AU75" s="6"/>
      <c r="AV75" s="6"/>
    </row>
    <row r="76" spans="1:51" s="100" customFormat="1" ht="27.75" customHeight="1" x14ac:dyDescent="0.2">
      <c r="A76" s="536"/>
      <c r="B76" s="100">
        <f>B75/2</f>
        <v>7.5</v>
      </c>
      <c r="C76" s="100">
        <f>LOG(B76)</f>
        <v>0.87506126339170009</v>
      </c>
      <c r="D76" s="6">
        <v>35.310615468426469</v>
      </c>
      <c r="E76" s="7">
        <v>36.261326310208695</v>
      </c>
      <c r="AT76" s="6"/>
      <c r="AU76" s="6"/>
      <c r="AV76" s="6"/>
    </row>
    <row r="77" spans="1:51" s="100" customFormat="1" ht="27.75" customHeight="1" x14ac:dyDescent="0.2">
      <c r="A77" s="536"/>
      <c r="B77" s="100">
        <f>B76/2</f>
        <v>3.75</v>
      </c>
      <c r="C77" s="100">
        <f>LOG(B77)</f>
        <v>0.57403126772771884</v>
      </c>
      <c r="D77" s="6">
        <v>36.079174500666269</v>
      </c>
      <c r="E77" s="7">
        <v>36.711361887079001</v>
      </c>
    </row>
    <row r="78" spans="1:51" s="100" customFormat="1" ht="27.75" customHeight="1" x14ac:dyDescent="0.2">
      <c r="A78" s="536"/>
      <c r="B78" s="100">
        <f>B77/2</f>
        <v>1.875</v>
      </c>
      <c r="C78" s="100">
        <f>LOG(B78)</f>
        <v>0.27300127206373764</v>
      </c>
      <c r="D78" s="6">
        <v>36.608997173228339</v>
      </c>
      <c r="E78" s="7">
        <v>37.916375582781832</v>
      </c>
    </row>
    <row r="79" spans="1:51" s="100" customFormat="1" ht="27.75" customHeight="1" x14ac:dyDescent="0.2">
      <c r="A79" s="536"/>
      <c r="C79" s="97" t="s">
        <v>21</v>
      </c>
      <c r="D79" s="100">
        <f>SLOPE($D74:$D78,C74:C78)</f>
        <v>-3.1860528038348068</v>
      </c>
      <c r="E79" s="100">
        <f>SLOPE($E74:$E78,C74:C78)</f>
        <v>-3.0651535882175436</v>
      </c>
    </row>
    <row r="80" spans="1:51" s="100" customFormat="1" ht="27.75" customHeight="1" x14ac:dyDescent="0.2">
      <c r="A80" s="536"/>
    </row>
    <row r="81" spans="1:51" s="100" customFormat="1" ht="25.5" customHeight="1" x14ac:dyDescent="0.2">
      <c r="A81" s="536"/>
    </row>
    <row r="82" spans="1:51" s="20" customFormat="1" ht="12.75" customHeight="1" thickBot="1" x14ac:dyDescent="0.25">
      <c r="A82" s="19"/>
    </row>
    <row r="83" spans="1:51" s="100" customFormat="1" ht="21" thickBot="1" x14ac:dyDescent="0.25">
      <c r="A83" s="539" t="s">
        <v>71</v>
      </c>
      <c r="B83" s="100" t="s">
        <v>0</v>
      </c>
      <c r="C83" s="18"/>
      <c r="Y83" s="100" t="s">
        <v>9</v>
      </c>
      <c r="AQ83" s="515" t="s">
        <v>63</v>
      </c>
      <c r="AR83" s="516"/>
      <c r="AS83" s="516"/>
      <c r="AT83" s="516"/>
      <c r="AU83" s="516"/>
      <c r="AV83" s="516"/>
      <c r="AW83" s="516"/>
      <c r="AX83" s="516"/>
      <c r="AY83" s="517"/>
    </row>
    <row r="84" spans="1:51" s="122" customFormat="1" ht="120" thickBot="1" x14ac:dyDescent="0.25">
      <c r="A84" s="539"/>
      <c r="B84" s="118" t="s">
        <v>1</v>
      </c>
      <c r="C84" s="118" t="s">
        <v>2</v>
      </c>
      <c r="D84" s="118" t="s">
        <v>6</v>
      </c>
      <c r="E84" s="514" t="s">
        <v>17</v>
      </c>
      <c r="F84" s="514"/>
      <c r="G84" s="514"/>
      <c r="H84" s="119" t="s">
        <v>38</v>
      </c>
      <c r="I84" s="119" t="s">
        <v>39</v>
      </c>
      <c r="J84" s="514" t="s">
        <v>3</v>
      </c>
      <c r="K84" s="514"/>
      <c r="L84" s="514"/>
      <c r="M84" s="119" t="s">
        <v>40</v>
      </c>
      <c r="N84" s="119" t="s">
        <v>41</v>
      </c>
      <c r="O84" s="514" t="s">
        <v>42</v>
      </c>
      <c r="P84" s="514"/>
      <c r="Q84" s="514"/>
      <c r="R84" s="119" t="s">
        <v>43</v>
      </c>
      <c r="S84" s="119" t="s">
        <v>44</v>
      </c>
      <c r="T84" s="119" t="s">
        <v>4</v>
      </c>
      <c r="U84" s="120" t="s">
        <v>5</v>
      </c>
      <c r="V84" s="120" t="s">
        <v>5</v>
      </c>
      <c r="W84" s="120" t="s">
        <v>5</v>
      </c>
      <c r="X84" s="121" t="s">
        <v>53</v>
      </c>
      <c r="Y84" s="119" t="s">
        <v>45</v>
      </c>
      <c r="Z84" s="119" t="s">
        <v>11</v>
      </c>
      <c r="AA84" s="119" t="s">
        <v>37</v>
      </c>
      <c r="AB84" s="120" t="s">
        <v>46</v>
      </c>
      <c r="AC84" s="119" t="s">
        <v>48</v>
      </c>
      <c r="AD84" s="119" t="s">
        <v>48</v>
      </c>
      <c r="AE84" s="119" t="s">
        <v>48</v>
      </c>
      <c r="AF84" s="119" t="s">
        <v>47</v>
      </c>
      <c r="AG84" s="119" t="s">
        <v>49</v>
      </c>
      <c r="AH84" s="119" t="s">
        <v>50</v>
      </c>
      <c r="AI84" s="119" t="s">
        <v>51</v>
      </c>
      <c r="AJ84" s="121" t="s">
        <v>52</v>
      </c>
      <c r="AK84" s="119" t="s">
        <v>54</v>
      </c>
      <c r="AL84" s="119" t="s">
        <v>55</v>
      </c>
      <c r="AM84" s="121" t="s">
        <v>56</v>
      </c>
      <c r="AQ84" s="518" t="s">
        <v>62</v>
      </c>
      <c r="AR84" s="519"/>
      <c r="AS84" s="519"/>
      <c r="AT84" s="519" t="s">
        <v>5</v>
      </c>
      <c r="AU84" s="519"/>
      <c r="AV84" s="519"/>
      <c r="AW84" s="520" t="s">
        <v>66</v>
      </c>
      <c r="AX84" s="520"/>
      <c r="AY84" s="521"/>
    </row>
    <row r="85" spans="1:51" s="100" customFormat="1" ht="16" x14ac:dyDescent="0.2">
      <c r="A85" s="539"/>
      <c r="B85" s="12">
        <v>43945</v>
      </c>
      <c r="C85" s="97"/>
      <c r="D85" s="97" t="s">
        <v>7</v>
      </c>
      <c r="E85" s="125">
        <v>33.901174730838001</v>
      </c>
      <c r="F85" s="125">
        <v>34.498333826998902</v>
      </c>
      <c r="G85" s="125">
        <v>34.399127063420302</v>
      </c>
      <c r="H85" s="6" t="e">
        <f>AVERAGE(E87:G87)</f>
        <v>#DIV/0!</v>
      </c>
      <c r="I85" s="6" t="e">
        <f>STDEV(E87:G87)</f>
        <v>#DIV/0!</v>
      </c>
      <c r="J85" s="38">
        <f>10^((E85-37.343)/-3.3612)</f>
        <v>10.567859946073565</v>
      </c>
      <c r="K85" s="38">
        <f>10^((F85-37.343)/-3.3612)</f>
        <v>7.0197974062672372</v>
      </c>
      <c r="L85" s="38">
        <f>10^((G85-37.343)/-3.3612)</f>
        <v>7.5134579426889747</v>
      </c>
      <c r="M85" s="6">
        <f>AVERAGE(J85:L85)</f>
        <v>8.3670384316765922</v>
      </c>
      <c r="N85" s="6">
        <f>STDEV(J85:L85)</f>
        <v>1.9218836294061825</v>
      </c>
      <c r="O85" s="21">
        <v>26.8999109507801</v>
      </c>
      <c r="P85" s="21">
        <v>27.003651105460701</v>
      </c>
      <c r="Q85" s="21">
        <v>27.0036944918158</v>
      </c>
      <c r="R85" s="6">
        <f>AVERAGE(O85:Q85)</f>
        <v>26.969085516018868</v>
      </c>
      <c r="S85" s="6">
        <f>STDEV(O85:Q85)</f>
        <v>5.9906934720224715E-2</v>
      </c>
      <c r="T85" s="117">
        <v>0.14560000000000001</v>
      </c>
      <c r="U85" s="14">
        <f t="shared" ref="U85:W88" si="47">J85/$T85</f>
        <v>72.58145567358217</v>
      </c>
      <c r="V85" s="14">
        <f t="shared" si="47"/>
        <v>48.21289427381344</v>
      </c>
      <c r="W85" s="14">
        <f t="shared" si="47"/>
        <v>51.603419936050649</v>
      </c>
      <c r="X85" s="14">
        <f>AVERAGE(U85:W85)</f>
        <v>57.465923294482081</v>
      </c>
      <c r="Y85" s="14">
        <f>STDEV(U85:W85)</f>
        <v>13.199750201965548</v>
      </c>
      <c r="Z85" s="14" t="e">
        <f>2^-(H85-R85)</f>
        <v>#DIV/0!</v>
      </c>
      <c r="AA85" s="6" t="e">
        <f>Z85/#REF!</f>
        <v>#DIV/0!</v>
      </c>
      <c r="AB85" s="6" t="e">
        <f>AA85/T85</f>
        <v>#DIV/0!</v>
      </c>
      <c r="AC85" s="101">
        <f t="shared" ref="AC85:AE88" si="48">10^((-0.3534*O85+13.595))</f>
        <v>12262.286813091885</v>
      </c>
      <c r="AD85" s="101">
        <f t="shared" si="48"/>
        <v>11269.631080355282</v>
      </c>
      <c r="AE85" s="101">
        <f t="shared" si="48"/>
        <v>11269.233213800493</v>
      </c>
      <c r="AF85" s="101">
        <f>AVERAGE(AC85:AE85)</f>
        <v>11600.383702415886</v>
      </c>
      <c r="AG85" s="101">
        <f>STDEV(AC85:AE85)</f>
        <v>573.224943208485</v>
      </c>
      <c r="AH85" s="14">
        <f>M85/AF85</f>
        <v>7.212725584183978E-4</v>
      </c>
      <c r="AI85" s="6">
        <f>AH85*1000</f>
        <v>0.72127255841839777</v>
      </c>
      <c r="AJ85" s="6" t="e">
        <f>AI85/#REF!</f>
        <v>#REF!</v>
      </c>
      <c r="AK85" s="100">
        <f>((AG85/AF85)+(N85/M85))*AH85</f>
        <v>2.0131532806600633E-4</v>
      </c>
      <c r="AL85" s="6">
        <f>AK85*1000</f>
        <v>0.20131532806600633</v>
      </c>
      <c r="AM85" s="6" t="e">
        <f>AL85/#REF!</f>
        <v>#REF!</v>
      </c>
      <c r="AP85" s="12">
        <v>43945</v>
      </c>
      <c r="AQ85" s="100">
        <f>J85/$AF85</f>
        <v>9.1099227552901649E-4</v>
      </c>
      <c r="AR85" s="100">
        <f>K85/$AF85</f>
        <v>6.0513493228722258E-4</v>
      </c>
      <c r="AS85" s="100">
        <f>L85/$AF85</f>
        <v>6.4769046743895454E-4</v>
      </c>
      <c r="AT85" s="14">
        <v>72.58145567358217</v>
      </c>
      <c r="AU85" s="14">
        <v>48.21289427381344</v>
      </c>
      <c r="AV85" s="14">
        <v>51.603419936050649</v>
      </c>
      <c r="AW85" s="72"/>
      <c r="AX85" s="72"/>
      <c r="AY85" s="73"/>
    </row>
    <row r="86" spans="1:51" s="100" customFormat="1" ht="16" x14ac:dyDescent="0.2">
      <c r="A86" s="539"/>
      <c r="B86" s="12">
        <v>43970</v>
      </c>
      <c r="C86" s="97"/>
      <c r="D86" s="97" t="s">
        <v>7</v>
      </c>
      <c r="E86" s="8" t="s">
        <v>16</v>
      </c>
      <c r="F86" s="8" t="s">
        <v>16</v>
      </c>
      <c r="G86" s="8" t="s">
        <v>16</v>
      </c>
      <c r="H86" s="6" t="e">
        <f>AVERAGE(E86:G86)</f>
        <v>#DIV/0!</v>
      </c>
      <c r="I86" s="6" t="e">
        <f>STDEV(E86:G86)</f>
        <v>#DIV/0!</v>
      </c>
      <c r="J86" s="38"/>
      <c r="K86" s="38"/>
      <c r="L86" s="38"/>
      <c r="M86" s="6" t="e">
        <f>AVERAGE(J86:L86)</f>
        <v>#DIV/0!</v>
      </c>
      <c r="N86" s="6" t="e">
        <f>STDEV(J86:L86)</f>
        <v>#DIV/0!</v>
      </c>
      <c r="O86" s="127"/>
      <c r="P86" s="127"/>
      <c r="Q86" s="127"/>
      <c r="R86" s="6" t="e">
        <f>AVERAGE(O86:Q86)</f>
        <v>#DIV/0!</v>
      </c>
      <c r="S86" s="6" t="e">
        <f>STDEV(O86:Q86)</f>
        <v>#DIV/0!</v>
      </c>
      <c r="T86" s="117">
        <v>0.14560000000000001</v>
      </c>
      <c r="U86" s="14">
        <f t="shared" si="47"/>
        <v>0</v>
      </c>
      <c r="V86" s="14">
        <f t="shared" si="47"/>
        <v>0</v>
      </c>
      <c r="W86" s="14">
        <f t="shared" si="47"/>
        <v>0</v>
      </c>
      <c r="X86" s="14">
        <f>AVERAGE(U86:W86)</f>
        <v>0</v>
      </c>
      <c r="Y86" s="14">
        <f>STDEV(U86:W86)</f>
        <v>0</v>
      </c>
      <c r="Z86" s="14" t="e">
        <f>2^-(H86-R86)</f>
        <v>#DIV/0!</v>
      </c>
      <c r="AA86" s="6" t="e">
        <f>Z86/#REF!</f>
        <v>#DIV/0!</v>
      </c>
      <c r="AB86" s="6" t="e">
        <f>AA86/T86</f>
        <v>#DIV/0!</v>
      </c>
      <c r="AC86" s="101">
        <f t="shared" si="48"/>
        <v>39355007545577.945</v>
      </c>
      <c r="AD86" s="101">
        <f t="shared" si="48"/>
        <v>39355007545577.945</v>
      </c>
      <c r="AE86" s="101">
        <f t="shared" si="48"/>
        <v>39355007545577.945</v>
      </c>
      <c r="AF86" s="101">
        <f>AVERAGE(AC86:AE86)</f>
        <v>39355007545577.945</v>
      </c>
      <c r="AG86" s="101">
        <f>STDEV(AC86:AE86)</f>
        <v>0</v>
      </c>
      <c r="AH86" s="14" t="e">
        <f>M86/AF86</f>
        <v>#DIV/0!</v>
      </c>
      <c r="AI86" s="6" t="e">
        <f>AH86*1000</f>
        <v>#DIV/0!</v>
      </c>
      <c r="AJ86" s="6" t="e">
        <f>AI86/#REF!</f>
        <v>#DIV/0!</v>
      </c>
      <c r="AK86" s="100" t="e">
        <f>((AG86/AF86)+(N86/M86))*AH86</f>
        <v>#DIV/0!</v>
      </c>
      <c r="AL86" s="6" t="e">
        <f>AK86*1000</f>
        <v>#DIV/0!</v>
      </c>
      <c r="AM86" s="6" t="e">
        <f>AL86/#REF!</f>
        <v>#DIV/0!</v>
      </c>
      <c r="AP86" s="12">
        <v>43970</v>
      </c>
      <c r="AQ86" s="67"/>
      <c r="AT86" s="14"/>
      <c r="AU86" s="14"/>
      <c r="AV86" s="14"/>
      <c r="AY86" s="74"/>
    </row>
    <row r="87" spans="1:51" s="100" customFormat="1" ht="16" x14ac:dyDescent="0.2">
      <c r="A87" s="539"/>
      <c r="B87" s="12">
        <v>43929</v>
      </c>
      <c r="C87" s="97"/>
      <c r="D87" s="97" t="s">
        <v>7</v>
      </c>
      <c r="E87" s="8" t="s">
        <v>16</v>
      </c>
      <c r="F87" s="8" t="s">
        <v>16</v>
      </c>
      <c r="G87" s="8" t="s">
        <v>16</v>
      </c>
      <c r="H87" s="6" t="e">
        <f>AVERAGE(#REF!)</f>
        <v>#REF!</v>
      </c>
      <c r="I87" s="6" t="e">
        <f>STDEV(#REF!)</f>
        <v>#REF!</v>
      </c>
      <c r="J87" s="38"/>
      <c r="K87" s="38"/>
      <c r="L87" s="38"/>
      <c r="M87" s="6" t="e">
        <f>AVERAGE(J87:L87)</f>
        <v>#DIV/0!</v>
      </c>
      <c r="N87" s="6" t="e">
        <f>STDEV(J87:L87)</f>
        <v>#DIV/0!</v>
      </c>
      <c r="O87" s="127"/>
      <c r="P87" s="127"/>
      <c r="Q87" s="127"/>
      <c r="R87" s="6" t="e">
        <f>AVERAGE(O87:Q87)</f>
        <v>#DIV/0!</v>
      </c>
      <c r="S87" s="6" t="e">
        <f>STDEV(O87:Q87)</f>
        <v>#DIV/0!</v>
      </c>
      <c r="T87" s="117">
        <v>0.14560000000000001</v>
      </c>
      <c r="U87" s="14">
        <f t="shared" si="47"/>
        <v>0</v>
      </c>
      <c r="V87" s="14">
        <f t="shared" si="47"/>
        <v>0</v>
      </c>
      <c r="W87" s="14">
        <f t="shared" si="47"/>
        <v>0</v>
      </c>
      <c r="X87" s="14">
        <f>AVERAGE(U87:W87)</f>
        <v>0</v>
      </c>
      <c r="Y87" s="14">
        <f>STDEV(U87:W87)</f>
        <v>0</v>
      </c>
      <c r="Z87" s="14" t="e">
        <f>2^-(H87-R87)</f>
        <v>#REF!</v>
      </c>
      <c r="AA87" s="6" t="e">
        <f>Z87/#REF!</f>
        <v>#REF!</v>
      </c>
      <c r="AB87" s="6" t="e">
        <f>AA87/T87</f>
        <v>#REF!</v>
      </c>
      <c r="AC87" s="101">
        <f t="shared" si="48"/>
        <v>39355007545577.945</v>
      </c>
      <c r="AD87" s="101">
        <f t="shared" si="48"/>
        <v>39355007545577.945</v>
      </c>
      <c r="AE87" s="101">
        <f t="shared" si="48"/>
        <v>39355007545577.945</v>
      </c>
      <c r="AF87" s="101">
        <f>AVERAGE(AC87:AE87)</f>
        <v>39355007545577.945</v>
      </c>
      <c r="AG87" s="101">
        <f>STDEV(AC87:AE87)</f>
        <v>0</v>
      </c>
      <c r="AH87" s="14" t="e">
        <f>M87/AF87</f>
        <v>#DIV/0!</v>
      </c>
      <c r="AI87" s="6" t="e">
        <f>AH87*1000</f>
        <v>#DIV/0!</v>
      </c>
      <c r="AJ87" s="6" t="e">
        <f>AI87/#REF!</f>
        <v>#DIV/0!</v>
      </c>
      <c r="AK87" s="100" t="e">
        <f>((AG87/AF87)+(N87/M87))*AH87</f>
        <v>#DIV/0!</v>
      </c>
      <c r="AL87" s="6" t="e">
        <f>AK87*1000</f>
        <v>#DIV/0!</v>
      </c>
      <c r="AM87" s="6" t="e">
        <f>AL87/#REF!</f>
        <v>#DIV/0!</v>
      </c>
      <c r="AP87" s="12">
        <v>43929</v>
      </c>
      <c r="AQ87" s="67"/>
      <c r="AT87" s="14"/>
      <c r="AU87" s="14"/>
      <c r="AV87" s="14"/>
      <c r="AY87" s="74"/>
    </row>
    <row r="88" spans="1:51" s="100" customFormat="1" ht="18" x14ac:dyDescent="0.2">
      <c r="A88" s="539"/>
      <c r="B88" s="12">
        <v>43956</v>
      </c>
      <c r="C88" s="97"/>
      <c r="D88" s="97" t="s">
        <v>7</v>
      </c>
      <c r="E88" s="126">
        <v>33.604606480641301</v>
      </c>
      <c r="F88" s="126">
        <v>34.447361000845</v>
      </c>
      <c r="G88" s="126">
        <v>34.456879057240897</v>
      </c>
      <c r="H88" s="6">
        <f>AVERAGE(E88:G88)</f>
        <v>34.169615512909068</v>
      </c>
      <c r="I88" s="6">
        <f>STDEV(E88:G88)</f>
        <v>0.48933531781132023</v>
      </c>
      <c r="J88" s="38">
        <f>10^((E88-37.343)/-3.3612)</f>
        <v>12.948513009531974</v>
      </c>
      <c r="K88" s="38">
        <f>10^((F88-37.343)/-3.3612)</f>
        <v>7.2692506891949105</v>
      </c>
      <c r="L88" s="38">
        <f>10^((G88-37.343)/-3.3612)</f>
        <v>7.2220069621770584</v>
      </c>
      <c r="M88" s="6">
        <f>AVERAGE(J88:L88)</f>
        <v>9.1465902203013147</v>
      </c>
      <c r="N88" s="6">
        <f>STDEV(J88:L88)</f>
        <v>3.292646452914314</v>
      </c>
      <c r="O88" s="21">
        <v>26.6799512142202</v>
      </c>
      <c r="P88" s="21">
        <v>26.5645336831621</v>
      </c>
      <c r="Q88" s="21">
        <v>26.633301294243999</v>
      </c>
      <c r="R88" s="6">
        <f>AVERAGE(O88:Q88)</f>
        <v>26.6259287305421</v>
      </c>
      <c r="S88" s="6">
        <f>STDEV(O88:Q88)</f>
        <v>5.8060895967430359E-2</v>
      </c>
      <c r="T88" s="117">
        <v>0.14560000000000001</v>
      </c>
      <c r="U88" s="14">
        <f t="shared" si="47"/>
        <v>88.93209484568662</v>
      </c>
      <c r="V88" s="14">
        <f t="shared" si="47"/>
        <v>49.926172315899109</v>
      </c>
      <c r="W88" s="14">
        <f t="shared" si="47"/>
        <v>49.601696168798476</v>
      </c>
      <c r="X88" s="14">
        <f>AVERAGE(U88:W88)</f>
        <v>62.819987776794733</v>
      </c>
      <c r="Y88" s="14">
        <f>STDEV(U88:W88)</f>
        <v>22.61433003375215</v>
      </c>
      <c r="Z88" s="14">
        <f>2^-(H88-R88)</f>
        <v>5.3594966106945948E-3</v>
      </c>
      <c r="AA88" s="6" t="e">
        <f>Z88/#REF!</f>
        <v>#REF!</v>
      </c>
      <c r="AB88" s="6" t="e">
        <f>AA88/T88</f>
        <v>#REF!</v>
      </c>
      <c r="AC88" s="101">
        <f t="shared" si="48"/>
        <v>14665.78253259634</v>
      </c>
      <c r="AD88" s="101">
        <f t="shared" si="48"/>
        <v>16109.93530526094</v>
      </c>
      <c r="AE88" s="101">
        <f t="shared" si="48"/>
        <v>15233.206262607278</v>
      </c>
      <c r="AF88" s="101">
        <f>AVERAGE(AC88:AE88)</f>
        <v>15336.308033488187</v>
      </c>
      <c r="AG88" s="101">
        <f>STDEV(AC88:AE88)</f>
        <v>727.57596790149501</v>
      </c>
      <c r="AH88" s="14">
        <f>M88/AF88</f>
        <v>5.9640105039158867E-4</v>
      </c>
      <c r="AI88" s="6">
        <f>AH88*1000</f>
        <v>0.59640105039158864</v>
      </c>
      <c r="AJ88" s="6" t="e">
        <f>AI88/#REF!</f>
        <v>#REF!</v>
      </c>
      <c r="AK88" s="100">
        <f>((AG88/AF88)+(N88/M88))*AH88</f>
        <v>2.4299026312415864E-4</v>
      </c>
      <c r="AL88" s="6">
        <f>AK88*1000</f>
        <v>0.24299026312415864</v>
      </c>
      <c r="AM88" s="6" t="e">
        <f>AL88/#REF!</f>
        <v>#REF!</v>
      </c>
      <c r="AP88" s="12">
        <v>43956</v>
      </c>
      <c r="AQ88" s="67">
        <f>J88/$AF88</f>
        <v>8.4430444284620191E-4</v>
      </c>
      <c r="AR88" s="100">
        <f>K88/$AF88</f>
        <v>4.7398961166676213E-4</v>
      </c>
      <c r="AS88" s="100">
        <f>L88/$AF88</f>
        <v>4.7090909666180192E-4</v>
      </c>
      <c r="AT88" s="14">
        <v>88.93209484568662</v>
      </c>
      <c r="AU88" s="14">
        <v>49.926172315899109</v>
      </c>
      <c r="AV88" s="14">
        <v>49.601696168798476</v>
      </c>
      <c r="AY88" s="74"/>
    </row>
    <row r="89" spans="1:51" s="100" customFormat="1" ht="16" x14ac:dyDescent="0.2">
      <c r="A89" s="539"/>
      <c r="B89" s="12"/>
      <c r="C89" s="97"/>
      <c r="D89" s="97"/>
      <c r="E89" s="8"/>
      <c r="F89" s="8"/>
      <c r="G89" s="8"/>
      <c r="H89" s="6"/>
      <c r="I89" s="6"/>
      <c r="J89" s="102"/>
      <c r="K89" s="102"/>
      <c r="L89" s="102"/>
      <c r="M89" s="6"/>
      <c r="N89" s="6"/>
      <c r="O89" s="8"/>
      <c r="P89" s="8"/>
      <c r="Q89" s="8"/>
      <c r="R89" s="6"/>
      <c r="S89" s="6"/>
      <c r="U89" s="14"/>
      <c r="V89" s="14"/>
      <c r="W89" s="14"/>
      <c r="X89" s="14"/>
      <c r="Y89" s="14"/>
      <c r="Z89" s="14"/>
      <c r="AA89" s="6"/>
      <c r="AB89" s="6"/>
      <c r="AC89" s="101"/>
      <c r="AD89" s="101"/>
      <c r="AE89" s="101"/>
      <c r="AF89" s="101"/>
      <c r="AG89" s="101"/>
      <c r="AH89" s="14"/>
      <c r="AI89" s="6"/>
      <c r="AJ89" s="6"/>
      <c r="AL89" s="6"/>
      <c r="AM89" s="6"/>
      <c r="AQ89" s="67"/>
      <c r="AT89" s="14"/>
      <c r="AU89" s="14"/>
      <c r="AV89" s="14"/>
      <c r="AY89" s="68"/>
    </row>
    <row r="90" spans="1:51" s="100" customFormat="1" ht="16" x14ac:dyDescent="0.2">
      <c r="A90" s="539"/>
      <c r="B90" s="12"/>
      <c r="C90" s="97"/>
      <c r="D90" s="97"/>
      <c r="E90" s="13"/>
      <c r="F90" s="13"/>
      <c r="G90" s="13"/>
      <c r="H90" s="6"/>
      <c r="I90" s="6"/>
      <c r="J90" s="102"/>
      <c r="K90" s="102"/>
      <c r="L90" s="102"/>
      <c r="M90" s="6"/>
      <c r="N90" s="6"/>
      <c r="O90" s="6"/>
      <c r="P90" s="6"/>
      <c r="Q90" s="6"/>
      <c r="R90" s="6"/>
      <c r="S90" s="6"/>
      <c r="U90" s="14"/>
      <c r="V90" s="14"/>
      <c r="W90" s="14"/>
      <c r="X90" s="14"/>
      <c r="Y90" s="14"/>
      <c r="Z90" s="14"/>
      <c r="AA90" s="6"/>
      <c r="AB90" s="6"/>
      <c r="AC90" s="101"/>
      <c r="AD90" s="101"/>
      <c r="AE90" s="101"/>
      <c r="AF90" s="101"/>
      <c r="AG90" s="101"/>
      <c r="AH90" s="14"/>
      <c r="AI90" s="6"/>
      <c r="AJ90" s="6"/>
      <c r="AL90" s="6"/>
      <c r="AM90" s="6"/>
      <c r="AQ90" s="67"/>
      <c r="AT90" s="14"/>
      <c r="AU90" s="14"/>
      <c r="AV90" s="14"/>
      <c r="AY90" s="68"/>
    </row>
    <row r="91" spans="1:51" s="100" customFormat="1" ht="17" thickBot="1" x14ac:dyDescent="0.25">
      <c r="A91" s="539"/>
      <c r="B91" s="12"/>
      <c r="C91" s="97"/>
      <c r="D91" s="97"/>
      <c r="E91" s="6"/>
      <c r="F91" s="6"/>
      <c r="G91" s="6"/>
      <c r="H91" s="6"/>
      <c r="I91" s="6"/>
      <c r="J91" s="6"/>
      <c r="K91" s="6"/>
      <c r="L91" s="6"/>
      <c r="M91" s="6"/>
      <c r="N91" s="6"/>
      <c r="O91" s="13"/>
      <c r="P91" s="13"/>
      <c r="Q91" s="13"/>
      <c r="R91" s="6"/>
      <c r="S91" s="6"/>
      <c r="U91" s="14"/>
      <c r="V91" s="14"/>
      <c r="W91" s="14"/>
      <c r="X91" s="14"/>
      <c r="Y91" s="14"/>
      <c r="Z91" s="14"/>
      <c r="AA91" s="6"/>
      <c r="AB91" s="6"/>
      <c r="AC91" s="6"/>
      <c r="AD91" s="6"/>
      <c r="AQ91" s="67"/>
      <c r="AY91" s="68"/>
    </row>
    <row r="92" spans="1:51" s="122" customFormat="1" ht="120" thickBot="1" x14ac:dyDescent="0.25">
      <c r="A92" s="539"/>
      <c r="B92" s="118" t="s">
        <v>1</v>
      </c>
      <c r="C92" s="118" t="s">
        <v>2</v>
      </c>
      <c r="D92" s="118" t="s">
        <v>6</v>
      </c>
      <c r="E92" s="514" t="s">
        <v>17</v>
      </c>
      <c r="F92" s="514"/>
      <c r="G92" s="514"/>
      <c r="H92" s="119" t="s">
        <v>38</v>
      </c>
      <c r="I92" s="119" t="s">
        <v>39</v>
      </c>
      <c r="J92" s="514" t="s">
        <v>3</v>
      </c>
      <c r="K92" s="514"/>
      <c r="L92" s="514"/>
      <c r="M92" s="119" t="s">
        <v>40</v>
      </c>
      <c r="N92" s="119" t="s">
        <v>41</v>
      </c>
      <c r="O92" s="514" t="s">
        <v>42</v>
      </c>
      <c r="P92" s="514"/>
      <c r="Q92" s="514"/>
      <c r="R92" s="119" t="s">
        <v>43</v>
      </c>
      <c r="S92" s="119" t="s">
        <v>44</v>
      </c>
      <c r="T92" s="119" t="s">
        <v>4</v>
      </c>
      <c r="U92" s="120" t="s">
        <v>5</v>
      </c>
      <c r="V92" s="120" t="s">
        <v>5</v>
      </c>
      <c r="W92" s="120" t="s">
        <v>5</v>
      </c>
      <c r="X92" s="121" t="s">
        <v>53</v>
      </c>
      <c r="Y92" s="119" t="s">
        <v>45</v>
      </c>
      <c r="Z92" s="119" t="s">
        <v>11</v>
      </c>
      <c r="AA92" s="119" t="s">
        <v>37</v>
      </c>
      <c r="AB92" s="120" t="s">
        <v>46</v>
      </c>
      <c r="AC92" s="119" t="s">
        <v>48</v>
      </c>
      <c r="AD92" s="119" t="s">
        <v>48</v>
      </c>
      <c r="AE92" s="119" t="s">
        <v>48</v>
      </c>
      <c r="AF92" s="119" t="s">
        <v>47</v>
      </c>
      <c r="AG92" s="119" t="s">
        <v>49</v>
      </c>
      <c r="AH92" s="119" t="s">
        <v>50</v>
      </c>
      <c r="AI92" s="119" t="s">
        <v>51</v>
      </c>
      <c r="AJ92" s="121" t="s">
        <v>52</v>
      </c>
      <c r="AK92" s="119" t="s">
        <v>54</v>
      </c>
      <c r="AL92" s="119" t="s">
        <v>55</v>
      </c>
      <c r="AM92" s="121" t="s">
        <v>56</v>
      </c>
      <c r="AQ92" s="527" t="s">
        <v>62</v>
      </c>
      <c r="AR92" s="528"/>
      <c r="AS92" s="529"/>
      <c r="AT92" s="530" t="s">
        <v>5</v>
      </c>
      <c r="AU92" s="528"/>
      <c r="AV92" s="529"/>
      <c r="AW92" s="531" t="s">
        <v>66</v>
      </c>
      <c r="AX92" s="532"/>
      <c r="AY92" s="533"/>
    </row>
    <row r="93" spans="1:51" s="100" customFormat="1" ht="16" x14ac:dyDescent="0.2">
      <c r="A93" s="539"/>
      <c r="B93" s="12">
        <v>43945</v>
      </c>
      <c r="C93" s="97"/>
      <c r="D93" s="97" t="s">
        <v>8</v>
      </c>
      <c r="E93" s="8"/>
      <c r="F93" s="8"/>
      <c r="G93" s="8"/>
      <c r="H93" s="6" t="e">
        <f>AVERAGE(E93:G93)</f>
        <v>#DIV/0!</v>
      </c>
      <c r="I93" s="6" t="e">
        <f>STDEV(E93:G93)</f>
        <v>#DIV/0!</v>
      </c>
      <c r="J93" s="6"/>
      <c r="K93" s="6"/>
      <c r="L93" s="6"/>
      <c r="M93" s="6" t="e">
        <f>AVERAGE(J93:L93)</f>
        <v>#DIV/0!</v>
      </c>
      <c r="N93" s="6" t="e">
        <f>STDEV(J93:L93)</f>
        <v>#DIV/0!</v>
      </c>
      <c r="O93" s="127"/>
      <c r="P93" s="127"/>
      <c r="Q93" s="127"/>
      <c r="R93" s="6" t="e">
        <f>AVERAGE(O93:Q93)</f>
        <v>#DIV/0!</v>
      </c>
      <c r="S93" s="6" t="e">
        <f>STDEV(O93:Q93)</f>
        <v>#DIV/0!</v>
      </c>
      <c r="T93" s="117">
        <v>0.14560000000000001</v>
      </c>
      <c r="U93" s="14">
        <f>J93/$T93</f>
        <v>0</v>
      </c>
      <c r="V93" s="14">
        <f>K93/$T93</f>
        <v>0</v>
      </c>
      <c r="W93" s="14">
        <f>L93/$T93</f>
        <v>0</v>
      </c>
      <c r="X93" s="14">
        <f>AVERAGE(U93:W93)</f>
        <v>0</v>
      </c>
      <c r="Y93" s="14">
        <f>STDEV(U93:W93)</f>
        <v>0</v>
      </c>
      <c r="Z93" s="14" t="e">
        <f>2^-(H93-R93)</f>
        <v>#DIV/0!</v>
      </c>
      <c r="AA93" s="6" t="e">
        <f>Z93/#REF!</f>
        <v>#DIV/0!</v>
      </c>
      <c r="AB93" s="6" t="e">
        <f>AA93/T93</f>
        <v>#DIV/0!</v>
      </c>
      <c r="AC93" s="101">
        <f t="shared" ref="AC93:AE96" si="49">10^((-0.3534*O93+13.595))</f>
        <v>39355007545577.945</v>
      </c>
      <c r="AD93" s="101">
        <f t="shared" si="49"/>
        <v>39355007545577.945</v>
      </c>
      <c r="AE93" s="101">
        <f t="shared" si="49"/>
        <v>39355007545577.945</v>
      </c>
      <c r="AF93" s="101">
        <f>AVERAGE(AC93:AE93)</f>
        <v>39355007545577.945</v>
      </c>
      <c r="AG93" s="101">
        <f>STDEV(AC93:AE93)</f>
        <v>0</v>
      </c>
      <c r="AH93" s="14" t="e">
        <f>M93/AF93</f>
        <v>#DIV/0!</v>
      </c>
      <c r="AI93" s="6" t="e">
        <f>AH93*1000</f>
        <v>#DIV/0!</v>
      </c>
      <c r="AJ93" s="6" t="e">
        <f>AI93/#REF!</f>
        <v>#DIV/0!</v>
      </c>
      <c r="AK93" s="100" t="e">
        <f>((AG93/AF93)+(N93/M93))*AH93</f>
        <v>#DIV/0!</v>
      </c>
      <c r="AL93" s="6" t="e">
        <f>AK93*1000</f>
        <v>#DIV/0!</v>
      </c>
      <c r="AM93" s="6" t="e">
        <f>AL93/#REF!</f>
        <v>#DIV/0!</v>
      </c>
      <c r="AO93" s="12">
        <v>43945</v>
      </c>
      <c r="AQ93" s="67"/>
      <c r="AT93" s="14"/>
      <c r="AU93" s="14"/>
      <c r="AV93" s="14"/>
      <c r="AY93" s="74"/>
    </row>
    <row r="94" spans="1:51" s="100" customFormat="1" ht="16" x14ac:dyDescent="0.2">
      <c r="A94" s="539"/>
      <c r="B94" s="12">
        <v>43970</v>
      </c>
      <c r="C94" s="97"/>
      <c r="D94" s="97" t="s">
        <v>8</v>
      </c>
      <c r="E94" s="8"/>
      <c r="F94" s="8"/>
      <c r="G94" s="8"/>
      <c r="H94" s="6" t="e">
        <f>AVERAGE(E94:G94)</f>
        <v>#DIV/0!</v>
      </c>
      <c r="I94" s="6" t="e">
        <f>STDEV(E94:G94)</f>
        <v>#DIV/0!</v>
      </c>
      <c r="J94" s="6"/>
      <c r="K94" s="6"/>
      <c r="L94" s="6"/>
      <c r="M94" s="6" t="e">
        <f>AVERAGE(J94:L94)</f>
        <v>#DIV/0!</v>
      </c>
      <c r="N94" s="6" t="e">
        <f>STDEV(J94:L94)</f>
        <v>#DIV/0!</v>
      </c>
      <c r="O94" s="127"/>
      <c r="P94" s="127"/>
      <c r="Q94" s="127"/>
      <c r="R94" s="6" t="e">
        <f>AVERAGE(O94:Q94)</f>
        <v>#DIV/0!</v>
      </c>
      <c r="S94" s="6" t="e">
        <f>STDEV(O94:Q94)</f>
        <v>#DIV/0!</v>
      </c>
      <c r="T94" s="117">
        <v>0.14560000000000001</v>
      </c>
      <c r="U94" s="14">
        <f t="shared" ref="U94:W96" si="50">J94/$T94</f>
        <v>0</v>
      </c>
      <c r="V94" s="14">
        <f t="shared" si="50"/>
        <v>0</v>
      </c>
      <c r="W94" s="14">
        <f t="shared" si="50"/>
        <v>0</v>
      </c>
      <c r="X94" s="14">
        <f>AVERAGE(U94:W94)</f>
        <v>0</v>
      </c>
      <c r="Y94" s="14">
        <f>STDEV(U94:W94)</f>
        <v>0</v>
      </c>
      <c r="Z94" s="14" t="e">
        <f>2^-(H94-R94)</f>
        <v>#DIV/0!</v>
      </c>
      <c r="AA94" s="6" t="e">
        <f>Z94/#REF!</f>
        <v>#DIV/0!</v>
      </c>
      <c r="AB94" s="6" t="e">
        <f>AA94/T94</f>
        <v>#DIV/0!</v>
      </c>
      <c r="AC94" s="101">
        <f t="shared" si="49"/>
        <v>39355007545577.945</v>
      </c>
      <c r="AD94" s="101">
        <f t="shared" si="49"/>
        <v>39355007545577.945</v>
      </c>
      <c r="AE94" s="101">
        <f t="shared" si="49"/>
        <v>39355007545577.945</v>
      </c>
      <c r="AF94" s="101">
        <f>AVERAGE(AC94:AE94)</f>
        <v>39355007545577.945</v>
      </c>
      <c r="AG94" s="101">
        <f>STDEV(AC94:AE94)</f>
        <v>0</v>
      </c>
      <c r="AH94" s="14" t="e">
        <f>M94/AF94</f>
        <v>#DIV/0!</v>
      </c>
      <c r="AI94" s="6" t="e">
        <f>AH94*1000</f>
        <v>#DIV/0!</v>
      </c>
      <c r="AJ94" s="6" t="e">
        <f>AI94/#REF!</f>
        <v>#DIV/0!</v>
      </c>
      <c r="AK94" s="100" t="e">
        <f>((AG94/AF94)+(N94/M94))*AH94</f>
        <v>#DIV/0!</v>
      </c>
      <c r="AL94" s="6" t="e">
        <f>AK94*1000</f>
        <v>#DIV/0!</v>
      </c>
      <c r="AM94" s="6" t="e">
        <f>AL94/#REF!</f>
        <v>#DIV/0!</v>
      </c>
      <c r="AO94" s="12">
        <v>43970</v>
      </c>
      <c r="AP94" s="100" t="s">
        <v>8</v>
      </c>
      <c r="AQ94" s="67">
        <f t="shared" ref="AQ94:AS95" si="51">J94/$AF94</f>
        <v>0</v>
      </c>
      <c r="AR94" s="100">
        <f t="shared" si="51"/>
        <v>0</v>
      </c>
      <c r="AS94" s="100">
        <f t="shared" si="51"/>
        <v>0</v>
      </c>
      <c r="AT94" s="14"/>
      <c r="AU94" s="14"/>
      <c r="AV94" s="14"/>
      <c r="AY94" s="74"/>
    </row>
    <row r="95" spans="1:51" s="100" customFormat="1" ht="16" x14ac:dyDescent="0.2">
      <c r="A95" s="539"/>
      <c r="B95" s="12">
        <v>43929</v>
      </c>
      <c r="C95" s="97"/>
      <c r="D95" s="97" t="s">
        <v>8</v>
      </c>
      <c r="E95" s="8"/>
      <c r="F95" s="8"/>
      <c r="G95" s="8"/>
      <c r="H95" s="6" t="e">
        <f>AVERAGE(E95:G95)</f>
        <v>#DIV/0!</v>
      </c>
      <c r="I95" s="6" t="e">
        <f>STDEV(E95:G95)</f>
        <v>#DIV/0!</v>
      </c>
      <c r="J95" s="6"/>
      <c r="K95" s="6"/>
      <c r="L95" s="6"/>
      <c r="M95" s="6" t="e">
        <f>AVERAGE(J95:L95)</f>
        <v>#DIV/0!</v>
      </c>
      <c r="N95" s="6" t="e">
        <f>STDEV(J95:L95)</f>
        <v>#DIV/0!</v>
      </c>
      <c r="O95" s="127"/>
      <c r="P95" s="127"/>
      <c r="Q95" s="127"/>
      <c r="R95" s="6" t="e">
        <f>AVERAGE(O95:Q95)</f>
        <v>#DIV/0!</v>
      </c>
      <c r="S95" s="6" t="e">
        <f>STDEV(O95:Q95)</f>
        <v>#DIV/0!</v>
      </c>
      <c r="T95" s="117">
        <v>0.14560000000000001</v>
      </c>
      <c r="U95" s="14">
        <f t="shared" si="50"/>
        <v>0</v>
      </c>
      <c r="V95" s="14">
        <f t="shared" si="50"/>
        <v>0</v>
      </c>
      <c r="W95" s="14">
        <f t="shared" si="50"/>
        <v>0</v>
      </c>
      <c r="X95" s="14">
        <f>AVERAGE(U95:W95)</f>
        <v>0</v>
      </c>
      <c r="Y95" s="14">
        <f>STDEV(U95:W95)</f>
        <v>0</v>
      </c>
      <c r="Z95" s="14" t="e">
        <f>2^-(H95-R95)</f>
        <v>#DIV/0!</v>
      </c>
      <c r="AA95" s="6" t="e">
        <f>Z95/#REF!</f>
        <v>#DIV/0!</v>
      </c>
      <c r="AB95" s="6" t="e">
        <f>AA95/T95</f>
        <v>#DIV/0!</v>
      </c>
      <c r="AC95" s="101">
        <f t="shared" si="49"/>
        <v>39355007545577.945</v>
      </c>
      <c r="AD95" s="101">
        <f t="shared" si="49"/>
        <v>39355007545577.945</v>
      </c>
      <c r="AE95" s="101">
        <f t="shared" si="49"/>
        <v>39355007545577.945</v>
      </c>
      <c r="AF95" s="101">
        <f>AVERAGE(AC95:AE95)</f>
        <v>39355007545577.945</v>
      </c>
      <c r="AG95" s="101">
        <f>STDEV(AC95:AE95)</f>
        <v>0</v>
      </c>
      <c r="AH95" s="14" t="e">
        <f>M95/AF95</f>
        <v>#DIV/0!</v>
      </c>
      <c r="AI95" s="6" t="e">
        <f>AH95*1000</f>
        <v>#DIV/0!</v>
      </c>
      <c r="AJ95" s="6" t="e">
        <f>AI95/#REF!</f>
        <v>#DIV/0!</v>
      </c>
      <c r="AK95" s="100" t="e">
        <f>((AG95/AF95)+(N95/M95))*AH95</f>
        <v>#DIV/0!</v>
      </c>
      <c r="AL95" s="6" t="e">
        <f>AK95*1000</f>
        <v>#DIV/0!</v>
      </c>
      <c r="AM95" s="6" t="e">
        <f>AL95/#REF!</f>
        <v>#DIV/0!</v>
      </c>
      <c r="AO95" s="12">
        <v>43929</v>
      </c>
      <c r="AP95" s="100" t="s">
        <v>8</v>
      </c>
      <c r="AQ95" s="67">
        <f t="shared" si="51"/>
        <v>0</v>
      </c>
      <c r="AR95" s="100">
        <f t="shared" si="51"/>
        <v>0</v>
      </c>
      <c r="AS95" s="100">
        <f t="shared" si="51"/>
        <v>0</v>
      </c>
      <c r="AT95" s="14"/>
      <c r="AU95" s="14"/>
      <c r="AV95" s="14"/>
      <c r="AY95" s="74"/>
    </row>
    <row r="96" spans="1:51" s="100" customFormat="1" ht="16" x14ac:dyDescent="0.2">
      <c r="A96" s="539"/>
      <c r="B96" s="12">
        <v>43956</v>
      </c>
      <c r="C96" s="97"/>
      <c r="D96" s="97" t="s">
        <v>8</v>
      </c>
      <c r="E96" s="8"/>
      <c r="F96" s="8"/>
      <c r="G96" s="8"/>
      <c r="H96" s="6" t="e">
        <f>AVERAGE(E96:G96)</f>
        <v>#DIV/0!</v>
      </c>
      <c r="I96" s="6" t="e">
        <f>STDEV(E96:G96)</f>
        <v>#DIV/0!</v>
      </c>
      <c r="J96" s="6"/>
      <c r="K96" s="6"/>
      <c r="L96" s="6"/>
      <c r="M96" s="6" t="e">
        <f>AVERAGE(J96:L96)</f>
        <v>#DIV/0!</v>
      </c>
      <c r="N96" s="6" t="e">
        <f>STDEV(J96:L96)</f>
        <v>#DIV/0!</v>
      </c>
      <c r="O96" s="127"/>
      <c r="P96" s="127"/>
      <c r="Q96" s="127"/>
      <c r="R96" s="6" t="e">
        <f>AVERAGE(O96:Q96)</f>
        <v>#DIV/0!</v>
      </c>
      <c r="S96" s="6" t="e">
        <f>STDEV(O96:Q96)</f>
        <v>#DIV/0!</v>
      </c>
      <c r="T96" s="117">
        <v>0.14560000000000001</v>
      </c>
      <c r="U96" s="14">
        <f t="shared" si="50"/>
        <v>0</v>
      </c>
      <c r="V96" s="14">
        <f t="shared" si="50"/>
        <v>0</v>
      </c>
      <c r="W96" s="14">
        <f t="shared" si="50"/>
        <v>0</v>
      </c>
      <c r="X96" s="14">
        <f>AVERAGE(U96:W96)</f>
        <v>0</v>
      </c>
      <c r="Y96" s="14">
        <f>STDEV(U96:W96)</f>
        <v>0</v>
      </c>
      <c r="Z96" s="14" t="e">
        <f>2^-(H96-R96)</f>
        <v>#DIV/0!</v>
      </c>
      <c r="AA96" s="6" t="e">
        <f>Z96/#REF!</f>
        <v>#DIV/0!</v>
      </c>
      <c r="AB96" s="6" t="e">
        <f>AA96/T96</f>
        <v>#DIV/0!</v>
      </c>
      <c r="AC96" s="101">
        <f t="shared" si="49"/>
        <v>39355007545577.945</v>
      </c>
      <c r="AD96" s="101">
        <f t="shared" si="49"/>
        <v>39355007545577.945</v>
      </c>
      <c r="AE96" s="101">
        <f t="shared" si="49"/>
        <v>39355007545577.945</v>
      </c>
      <c r="AF96" s="101">
        <f>AVERAGE(AC96:AE96)</f>
        <v>39355007545577.945</v>
      </c>
      <c r="AG96" s="101">
        <f>STDEV(AC96:AE96)</f>
        <v>0</v>
      </c>
      <c r="AH96" s="14" t="e">
        <f>M96/AF96</f>
        <v>#DIV/0!</v>
      </c>
      <c r="AI96" s="6" t="e">
        <f>AH96*1000</f>
        <v>#DIV/0!</v>
      </c>
      <c r="AJ96" s="6" t="e">
        <f>AI96/#REF!</f>
        <v>#DIV/0!</v>
      </c>
      <c r="AK96" s="100" t="e">
        <f>((AG96/AF96)+(N96/M96))*AH96</f>
        <v>#DIV/0!</v>
      </c>
      <c r="AL96" s="6" t="e">
        <f>AK96*1000</f>
        <v>#DIV/0!</v>
      </c>
      <c r="AM96" s="6" t="e">
        <f>AL96/#REF!</f>
        <v>#DIV/0!</v>
      </c>
      <c r="AO96" s="12">
        <v>43956</v>
      </c>
      <c r="AP96" s="100" t="s">
        <v>8</v>
      </c>
      <c r="AQ96" s="67"/>
      <c r="AR96" s="100">
        <f>K96/$AF96</f>
        <v>0</v>
      </c>
      <c r="AT96" s="14"/>
      <c r="AU96" s="14"/>
      <c r="AV96" s="14"/>
      <c r="AY96" s="74"/>
    </row>
    <row r="97" spans="1:51" s="100" customFormat="1" ht="16" x14ac:dyDescent="0.2">
      <c r="A97" s="539"/>
      <c r="B97" s="12"/>
      <c r="C97" s="97"/>
      <c r="D97" s="97"/>
      <c r="E97" s="8"/>
      <c r="F97" s="8"/>
      <c r="G97" s="8"/>
      <c r="H97" s="6"/>
      <c r="I97" s="6"/>
      <c r="J97" s="6"/>
      <c r="K97" s="6"/>
      <c r="L97" s="6"/>
      <c r="M97" s="6"/>
      <c r="N97" s="6"/>
      <c r="O97" s="8"/>
      <c r="P97" s="8"/>
      <c r="Q97" s="8"/>
      <c r="R97" s="6"/>
      <c r="S97" s="6"/>
      <c r="U97" s="14"/>
      <c r="V97" s="14"/>
      <c r="W97" s="14"/>
      <c r="X97" s="14"/>
      <c r="Y97" s="14"/>
      <c r="Z97" s="14"/>
      <c r="AA97" s="6"/>
      <c r="AB97" s="6"/>
      <c r="AC97" s="101"/>
      <c r="AD97" s="101"/>
      <c r="AE97" s="101"/>
      <c r="AF97" s="101"/>
      <c r="AG97" s="101"/>
      <c r="AH97" s="14"/>
      <c r="AI97" s="6"/>
      <c r="AJ97" s="6"/>
      <c r="AL97" s="6"/>
      <c r="AM97" s="6"/>
      <c r="AO97" s="12"/>
      <c r="AQ97" s="67"/>
      <c r="AT97" s="14"/>
      <c r="AU97" s="14"/>
      <c r="AV97" s="14"/>
      <c r="AY97" s="74"/>
    </row>
    <row r="98" spans="1:51" s="100" customFormat="1" ht="17" thickBot="1" x14ac:dyDescent="0.25">
      <c r="A98" s="539"/>
      <c r="B98" s="12"/>
      <c r="C98" s="97"/>
      <c r="D98" s="97"/>
      <c r="E98" s="13"/>
      <c r="F98" s="13"/>
      <c r="G98" s="13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U98" s="14"/>
      <c r="V98" s="14"/>
      <c r="W98" s="14"/>
      <c r="X98" s="14"/>
      <c r="Y98" s="14"/>
      <c r="Z98" s="14"/>
      <c r="AA98" s="6"/>
      <c r="AB98" s="6"/>
      <c r="AC98" s="101"/>
      <c r="AD98" s="101"/>
      <c r="AE98" s="101"/>
      <c r="AF98" s="101"/>
      <c r="AG98" s="101"/>
      <c r="AH98" s="14"/>
      <c r="AI98" s="6"/>
      <c r="AJ98" s="6"/>
      <c r="AL98" s="6"/>
      <c r="AM98" s="6"/>
      <c r="AO98" s="12"/>
      <c r="AQ98" s="69"/>
      <c r="AR98" s="70"/>
      <c r="AS98" s="70"/>
      <c r="AT98" s="77"/>
      <c r="AU98" s="77"/>
      <c r="AV98" s="77"/>
      <c r="AW98" s="70"/>
      <c r="AX98" s="70"/>
      <c r="AY98" s="75"/>
    </row>
    <row r="99" spans="1:51" s="100" customFormat="1" ht="16" x14ac:dyDescent="0.2">
      <c r="A99" s="539"/>
      <c r="B99" s="12"/>
      <c r="C99" s="97"/>
      <c r="D99" s="97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U99" s="14"/>
      <c r="V99" s="14"/>
      <c r="W99" s="14"/>
      <c r="X99" s="14"/>
      <c r="Y99" s="14"/>
      <c r="Z99" s="14"/>
      <c r="AA99" s="6"/>
      <c r="AB99" s="6"/>
      <c r="AC99" s="6"/>
      <c r="AD99" s="6"/>
      <c r="AH99" s="14"/>
    </row>
    <row r="100" spans="1:51" s="100" customFormat="1" ht="27.75" customHeight="1" x14ac:dyDescent="0.2">
      <c r="A100" s="539"/>
      <c r="B100" s="534" t="s">
        <v>19</v>
      </c>
      <c r="C100" s="534"/>
      <c r="D100" s="534"/>
      <c r="E100" s="534"/>
      <c r="F100" s="534"/>
      <c r="O100" s="6"/>
      <c r="P100" s="6"/>
      <c r="Q100" s="6"/>
      <c r="R100" s="6"/>
      <c r="S100" s="6"/>
      <c r="AH100" s="14"/>
    </row>
    <row r="101" spans="1:51" s="100" customFormat="1" ht="27.75" customHeight="1" x14ac:dyDescent="0.2">
      <c r="A101" s="539"/>
      <c r="G101" s="97" t="s">
        <v>14</v>
      </c>
      <c r="H101" s="15">
        <f>(-1 + 10^(-1/D110))</f>
        <v>-0.39909986545794507</v>
      </c>
      <c r="L101" s="97" t="s">
        <v>15</v>
      </c>
      <c r="M101" s="15" t="e">
        <f>(-1 + 10^(-1/E110))</f>
        <v>#DIV/0!</v>
      </c>
      <c r="AH101" s="14"/>
    </row>
    <row r="102" spans="1:51" s="100" customFormat="1" ht="27.75" customHeight="1" x14ac:dyDescent="0.2">
      <c r="A102" s="539"/>
    </row>
    <row r="103" spans="1:51" s="100" customFormat="1" ht="27.75" customHeight="1" x14ac:dyDescent="0.2">
      <c r="A103" s="539"/>
      <c r="B103" s="100" t="s">
        <v>12</v>
      </c>
      <c r="C103" s="100" t="s">
        <v>13</v>
      </c>
      <c r="D103" s="100" t="s">
        <v>7</v>
      </c>
      <c r="E103" s="100" t="s">
        <v>8</v>
      </c>
    </row>
    <row r="104" spans="1:51" s="100" customFormat="1" ht="27.75" customHeight="1" x14ac:dyDescent="0.2">
      <c r="A104" s="539"/>
      <c r="B104" s="100">
        <v>60</v>
      </c>
      <c r="C104" s="100">
        <f t="shared" ref="C104:C109" si="52">LOG(B104)</f>
        <v>1.7781512503836436</v>
      </c>
      <c r="D104" s="100">
        <v>31.475264143564534</v>
      </c>
    </row>
    <row r="105" spans="1:51" s="100" customFormat="1" ht="27.75" customHeight="1" x14ac:dyDescent="0.2">
      <c r="A105" s="539"/>
      <c r="B105" s="100">
        <v>30</v>
      </c>
      <c r="C105" s="100">
        <f t="shared" si="52"/>
        <v>1.4771212547196624</v>
      </c>
      <c r="D105" s="100">
        <v>32.261646337415208</v>
      </c>
      <c r="E105" s="7"/>
    </row>
    <row r="106" spans="1:51" s="100" customFormat="1" ht="27.75" customHeight="1" x14ac:dyDescent="0.2">
      <c r="A106" s="539"/>
      <c r="B106" s="100">
        <f>B105/2</f>
        <v>15</v>
      </c>
      <c r="C106" s="100">
        <f t="shared" si="52"/>
        <v>1.1760912590556813</v>
      </c>
      <c r="D106" s="6">
        <v>33.446500073396699</v>
      </c>
      <c r="E106" s="7"/>
    </row>
    <row r="107" spans="1:51" s="100" customFormat="1" ht="27.75" customHeight="1" x14ac:dyDescent="0.2">
      <c r="A107" s="539"/>
      <c r="B107" s="100">
        <f>B106/2</f>
        <v>7.5</v>
      </c>
      <c r="C107" s="100">
        <f t="shared" si="52"/>
        <v>0.87506126339170009</v>
      </c>
      <c r="D107" s="6">
        <v>34.240670544122601</v>
      </c>
      <c r="E107" s="7"/>
    </row>
    <row r="108" spans="1:51" s="100" customFormat="1" ht="27.75" customHeight="1" x14ac:dyDescent="0.2">
      <c r="A108" s="539"/>
      <c r="B108" s="100">
        <v>3</v>
      </c>
      <c r="C108" s="100">
        <f t="shared" si="52"/>
        <v>0.47712125471966244</v>
      </c>
      <c r="D108" s="6">
        <v>23.901627546748131</v>
      </c>
      <c r="E108" s="7"/>
    </row>
    <row r="109" spans="1:51" s="100" customFormat="1" ht="27.75" customHeight="1" x14ac:dyDescent="0.2">
      <c r="A109" s="539"/>
      <c r="B109" s="100">
        <f>B108/2</f>
        <v>1.5</v>
      </c>
      <c r="C109" s="100">
        <f t="shared" si="52"/>
        <v>0.17609125905568124</v>
      </c>
      <c r="D109" s="6"/>
      <c r="E109" s="7"/>
    </row>
    <row r="110" spans="1:51" s="100" customFormat="1" ht="27.75" customHeight="1" x14ac:dyDescent="0.2">
      <c r="A110" s="539"/>
      <c r="C110" s="97" t="s">
        <v>21</v>
      </c>
      <c r="D110" s="100">
        <f>SLOPE($D104:$D108,C104:C108)</f>
        <v>4.5208426925813479</v>
      </c>
      <c r="E110" s="100" t="e">
        <f>SLOPE($E105:$E109,C105:C109)</f>
        <v>#DIV/0!</v>
      </c>
    </row>
    <row r="111" spans="1:51" s="100" customFormat="1" ht="27.75" customHeight="1" x14ac:dyDescent="0.2">
      <c r="A111" s="539"/>
    </row>
    <row r="112" spans="1:51" s="100" customFormat="1" ht="25.5" customHeight="1" x14ac:dyDescent="0.2">
      <c r="A112" s="539"/>
    </row>
  </sheetData>
  <mergeCells count="56">
    <mergeCell ref="A83:A112"/>
    <mergeCell ref="AQ83:AY83"/>
    <mergeCell ref="E84:G84"/>
    <mergeCell ref="J84:L84"/>
    <mergeCell ref="O84:Q84"/>
    <mergeCell ref="AQ84:AS84"/>
    <mergeCell ref="AT84:AV84"/>
    <mergeCell ref="AW84:AY84"/>
    <mergeCell ref="E92:G92"/>
    <mergeCell ref="J92:L92"/>
    <mergeCell ref="O92:Q92"/>
    <mergeCell ref="B100:F100"/>
    <mergeCell ref="AQ92:AS92"/>
    <mergeCell ref="AT92:AV92"/>
    <mergeCell ref="AW92:AY92"/>
    <mergeCell ref="A44:A81"/>
    <mergeCell ref="AQ44:AY44"/>
    <mergeCell ref="E45:G45"/>
    <mergeCell ref="J45:L45"/>
    <mergeCell ref="O45:Q45"/>
    <mergeCell ref="AQ45:AS45"/>
    <mergeCell ref="AT45:AV45"/>
    <mergeCell ref="AW45:AY45"/>
    <mergeCell ref="E56:G56"/>
    <mergeCell ref="J56:L56"/>
    <mergeCell ref="O56:Q56"/>
    <mergeCell ref="B70:F70"/>
    <mergeCell ref="AQ56:AS56"/>
    <mergeCell ref="AT56:AV56"/>
    <mergeCell ref="AW56:AY56"/>
    <mergeCell ref="A23:A42"/>
    <mergeCell ref="AQ23:AY23"/>
    <mergeCell ref="E24:G24"/>
    <mergeCell ref="J24:L24"/>
    <mergeCell ref="O24:Q24"/>
    <mergeCell ref="AQ24:AS24"/>
    <mergeCell ref="AT24:AV24"/>
    <mergeCell ref="AW24:AY24"/>
    <mergeCell ref="E27:G27"/>
    <mergeCell ref="J27:L27"/>
    <mergeCell ref="O27:Q27"/>
    <mergeCell ref="B31:F31"/>
    <mergeCell ref="AQ27:AS27"/>
    <mergeCell ref="AT27:AV27"/>
    <mergeCell ref="AW27:AY27"/>
    <mergeCell ref="A2:A21"/>
    <mergeCell ref="E7:G7"/>
    <mergeCell ref="J7:L7"/>
    <mergeCell ref="AQ2:AY2"/>
    <mergeCell ref="E3:G3"/>
    <mergeCell ref="J3:L3"/>
    <mergeCell ref="O3:Q3"/>
    <mergeCell ref="AQ3:AS3"/>
    <mergeCell ref="AT3:AV3"/>
    <mergeCell ref="AW3:AY3"/>
    <mergeCell ref="O7:Q7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Pepper data agg.</vt:lpstr>
      <vt:lpstr>Ottawa community data</vt:lpstr>
      <vt:lpstr>Crazy experimental norm</vt:lpstr>
      <vt:lpstr>Main</vt:lpstr>
      <vt:lpstr>Calibration</vt:lpstr>
      <vt:lpstr>Ottawa PGS QA Data</vt:lpstr>
      <vt:lpstr>Ottawa PGS QA Data (correl FORW</vt:lpstr>
      <vt:lpstr>Ottawa PGS QA Data (downward)</vt:lpstr>
      <vt:lpstr>Ottawa grit qPCR (N1 + N2)</vt:lpstr>
      <vt:lpstr>Ottawa Grit QA Data</vt:lpstr>
      <vt:lpstr>Ottawa Graphs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Delatolla</dc:creator>
  <cp:lastModifiedBy>Martin Wellman</cp:lastModifiedBy>
  <dcterms:created xsi:type="dcterms:W3CDTF">2020-06-11T01:27:43Z</dcterms:created>
  <dcterms:modified xsi:type="dcterms:W3CDTF">2022-06-10T22:58:39Z</dcterms:modified>
</cp:coreProperties>
</file>