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Cal" sheetId="2" state="visible" r:id="rId2"/>
    <sheet name="QAQC-2021-08-10" sheetId="3" state="visible" r:id="rId3"/>
    <sheet name="QAQC-Na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yyyy-mm-dd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Microsoft Sans Serif"/>
      <family val="2"/>
      <sz val="8.25"/>
    </font>
    <font>
      <name val="Calibri"/>
      <family val="2"/>
      <color rgb="FF006100"/>
      <sz val="11"/>
      <scheme val="minor"/>
    </font>
    <font>
      <name val="Helvetica Neue"/>
      <family val="2"/>
      <color rgb="FF000000"/>
      <sz val="8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Arial"/>
      <family val="2"/>
      <b val="1"/>
      <color theme="1"/>
      <sz val="12"/>
    </font>
    <font>
      <name val="Arial"/>
      <family val="2"/>
      <b val="1"/>
      <sz val="12"/>
    </font>
    <font>
      <name val="Calibri"/>
      <family val="2"/>
      <b val="1"/>
      <color theme="1"/>
      <sz val="12"/>
    </font>
    <font>
      <name val="Calibri"/>
      <family val="2"/>
      <color rgb="FF000000"/>
      <sz val="11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color theme="1"/>
      <sz val="12"/>
    </font>
    <font>
      <name val="Calibri"/>
      <family val="2"/>
      <color theme="10"/>
      <sz val="12"/>
      <scheme val="minor"/>
    </font>
    <font>
      <b val="1"/>
      <color rgb="00000000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27BA0"/>
        <bgColor rgb="FFC27BA0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1"/>
    <xf numFmtId="0" fontId="2" fillId="0" borderId="0" applyAlignment="1" applyProtection="1">
      <alignment vertical="top"/>
      <protection locked="0" hidden="0"/>
    </xf>
    <xf numFmtId="0" fontId="3" fillId="2" borderId="0"/>
    <xf numFmtId="0" fontId="2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4" fillId="0" borderId="0"/>
    <xf numFmtId="0" fontId="2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5" fillId="0" borderId="0"/>
    <xf numFmtId="0" fontId="6" fillId="0" borderId="0"/>
    <xf numFmtId="0" fontId="2" fillId="0" borderId="0" applyAlignment="1" applyProtection="1">
      <alignment vertical="top"/>
      <protection locked="0" hidden="0"/>
    </xf>
    <xf numFmtId="0" fontId="14" fillId="0" borderId="0"/>
  </cellStyleXfs>
  <cellXfs count="57">
    <xf numFmtId="0" fontId="0" fillId="0" borderId="0" pivotButton="0" quotePrefix="0" xfId="0"/>
    <xf numFmtId="0" fontId="7" fillId="3" borderId="2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7" fillId="4" borderId="3" applyAlignment="1" pivotButton="0" quotePrefix="0" xfId="0">
      <alignment horizontal="center" vertical="center" wrapText="1"/>
    </xf>
    <xf numFmtId="0" fontId="7" fillId="5" borderId="3" applyAlignment="1" pivotButton="0" quotePrefix="0" xfId="0">
      <alignment horizontal="center" vertical="center" wrapText="1"/>
    </xf>
    <xf numFmtId="0" fontId="7" fillId="6" borderId="3" applyAlignment="1" pivotButton="0" quotePrefix="0" xfId="0">
      <alignment horizontal="center" vertical="center" wrapText="1"/>
    </xf>
    <xf numFmtId="0" fontId="7" fillId="7" borderId="3" applyAlignment="1" pivotButton="0" quotePrefix="0" xfId="0">
      <alignment horizontal="center" vertical="center" wrapText="1"/>
    </xf>
    <xf numFmtId="0" fontId="8" fillId="7" borderId="3" applyAlignment="1" pivotButton="0" quotePrefix="0" xfId="0">
      <alignment horizontal="center" vertical="center" wrapText="1"/>
    </xf>
    <xf numFmtId="0" fontId="8" fillId="7" borderId="5" applyAlignment="1" pivotButton="0" quotePrefix="0" xfId="0">
      <alignment horizontal="center" vertical="center" wrapText="1"/>
    </xf>
    <xf numFmtId="0" fontId="7" fillId="8" borderId="3" applyAlignment="1" pivotButton="0" quotePrefix="0" xfId="0">
      <alignment horizontal="center" vertical="center" wrapText="1"/>
    </xf>
    <xf numFmtId="0" fontId="7" fillId="8" borderId="5" applyAlignment="1" pivotButton="0" quotePrefix="0" xfId="0">
      <alignment horizontal="center" vertical="center" wrapText="1"/>
    </xf>
    <xf numFmtId="0" fontId="7" fillId="8" borderId="4" applyAlignment="1" pivotButton="0" quotePrefix="0" xfId="0">
      <alignment horizontal="center" vertical="center" wrapText="1"/>
    </xf>
    <xf numFmtId="0" fontId="8" fillId="8" borderId="3" applyAlignment="1" pivotButton="0" quotePrefix="0" xfId="0">
      <alignment horizontal="center" vertical="center" wrapText="1"/>
    </xf>
    <xf numFmtId="0" fontId="7" fillId="9" borderId="3" applyAlignment="1" pivotButton="0" quotePrefix="0" xfId="0">
      <alignment horizontal="center" vertical="center" wrapText="1"/>
    </xf>
    <xf numFmtId="0" fontId="7" fillId="9" borderId="5" applyAlignment="1" pivotButton="0" quotePrefix="0" xfId="0">
      <alignment horizontal="center" vertical="center" wrapText="1"/>
    </xf>
    <xf numFmtId="0" fontId="7" fillId="10" borderId="3" applyAlignment="1" pivotButton="0" quotePrefix="0" xfId="0">
      <alignment horizontal="center" vertical="center" wrapText="1"/>
    </xf>
    <xf numFmtId="0" fontId="9" fillId="11" borderId="3" applyAlignment="1" pivotButton="0" quotePrefix="0" xfId="0">
      <alignment horizontal="center" vertical="center" wrapText="1"/>
    </xf>
    <xf numFmtId="0" fontId="7" fillId="12" borderId="3" applyAlignment="1" pivotButton="0" quotePrefix="0" xfId="0">
      <alignment horizontal="center" vertical="center" wrapText="1"/>
    </xf>
    <xf numFmtId="0" fontId="7" fillId="13" borderId="3" applyAlignment="1" pivotButton="0" quotePrefix="0" xfId="0">
      <alignment horizontal="center" vertical="center" wrapText="1"/>
    </xf>
    <xf numFmtId="0" fontId="7" fillId="14" borderId="6" applyAlignment="1" pivotButton="0" quotePrefix="0" xfId="0">
      <alignment horizontal="center" vertical="center" wrapText="1"/>
    </xf>
    <xf numFmtId="0" fontId="7" fillId="14" borderId="0" applyAlignment="1" pivotButton="0" quotePrefix="0" xfId="0">
      <alignment horizontal="center" vertical="center" wrapText="1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0" fontId="11" fillId="15" borderId="3" applyAlignment="1" pivotButton="0" quotePrefix="0" xfId="9">
      <alignment horizontal="center" vertical="center"/>
    </xf>
    <xf numFmtId="0" fontId="11" fillId="15" borderId="2" applyAlignment="1" pivotButton="0" quotePrefix="0" xfId="9">
      <alignment horizontal="center" vertical="center"/>
    </xf>
    <xf numFmtId="2" fontId="12" fillId="0" borderId="9" applyAlignment="1" pivotButton="0" quotePrefix="0" xfId="9">
      <alignment horizontal="center" vertical="center"/>
    </xf>
    <xf numFmtId="164" fontId="12" fillId="0" borderId="9" applyAlignment="1" pivotButton="0" quotePrefix="0" xfId="9">
      <alignment horizontal="center" vertical="center"/>
    </xf>
    <xf numFmtId="2" fontId="13" fillId="0" borderId="9" applyAlignment="1" pivotButton="0" quotePrefix="0" xfId="10">
      <alignment horizontal="center" vertical="center"/>
    </xf>
    <xf numFmtId="2" fontId="12" fillId="0" borderId="10" applyAlignment="1" pivotButton="0" quotePrefix="0" xfId="9">
      <alignment horizontal="center" vertical="center"/>
    </xf>
    <xf numFmtId="164" fontId="12" fillId="0" borderId="10" applyAlignment="1" pivotButton="0" quotePrefix="0" xfId="9">
      <alignment horizontal="center" vertical="center"/>
    </xf>
    <xf numFmtId="2" fontId="13" fillId="0" borderId="10" applyAlignment="1" pivotButton="0" quotePrefix="0" xfId="10">
      <alignment horizontal="center" vertical="center"/>
    </xf>
    <xf numFmtId="2" fontId="12" fillId="0" borderId="11" applyAlignment="1" pivotButton="0" quotePrefix="0" xfId="9">
      <alignment horizontal="center" vertical="center"/>
    </xf>
    <xf numFmtId="164" fontId="12" fillId="0" borderId="11" applyAlignment="1" pivotButton="0" quotePrefix="0" xfId="9">
      <alignment horizontal="center" vertical="center"/>
    </xf>
    <xf numFmtId="2" fontId="13" fillId="0" borderId="11" applyAlignment="1" pivotButton="0" quotePrefix="0" xfId="10">
      <alignment horizontal="center" vertical="center"/>
    </xf>
    <xf numFmtId="0" fontId="12" fillId="0" borderId="7" applyAlignment="1" pivotButton="0" quotePrefix="0" xfId="9">
      <alignment horizontal="center" vertical="center"/>
    </xf>
    <xf numFmtId="0" fontId="5" fillId="0" borderId="0" pivotButton="0" quotePrefix="0" xfId="9"/>
    <xf numFmtId="0" fontId="11" fillId="0" borderId="3" applyAlignment="1" pivotButton="0" quotePrefix="0" xfId="9">
      <alignment horizontal="center" vertical="center"/>
    </xf>
    <xf numFmtId="164" fontId="12" fillId="0" borderId="3" applyAlignment="1" pivotButton="0" quotePrefix="0" xfId="9">
      <alignment horizontal="center" vertical="center"/>
    </xf>
    <xf numFmtId="0" fontId="12" fillId="0" borderId="0" applyAlignment="1" pivotButton="0" quotePrefix="0" xfId="9">
      <alignment horizontal="center" vertical="center"/>
    </xf>
    <xf numFmtId="10" fontId="13" fillId="0" borderId="3" applyAlignment="1" pivotButton="0" quotePrefix="0" xfId="9">
      <alignment horizontal="center" vertical="center"/>
    </xf>
    <xf numFmtId="164" fontId="13" fillId="0" borderId="3" applyAlignment="1" pivotButton="0" quotePrefix="0" xfId="9">
      <alignment horizontal="center"/>
    </xf>
    <xf numFmtId="0" fontId="15" fillId="0" borderId="0" pivotButton="0" quotePrefix="0" xfId="0"/>
    <xf numFmtId="165" fontId="0" fillId="0" borderId="0" pivotButton="0" quotePrefix="0" xfId="0"/>
    <xf numFmtId="0" fontId="14" fillId="0" borderId="0" pivotButton="0" quotePrefix="0" xfId="12"/>
    <xf numFmtId="164" fontId="12" fillId="0" borderId="9" applyAlignment="1" pivotButton="0" quotePrefix="0" xfId="9">
      <alignment horizontal="center" vertical="center"/>
    </xf>
    <xf numFmtId="164" fontId="12" fillId="0" borderId="10" applyAlignment="1" pivotButton="0" quotePrefix="0" xfId="9">
      <alignment horizontal="center" vertical="center"/>
    </xf>
    <xf numFmtId="164" fontId="12" fillId="0" borderId="11" applyAlignment="1" pivotButton="0" quotePrefix="0" xfId="9">
      <alignment horizontal="center" vertical="center"/>
    </xf>
    <xf numFmtId="164" fontId="12" fillId="0" borderId="3" applyAlignment="1" pivotButton="0" quotePrefix="0" xfId="9">
      <alignment horizontal="center" vertical="center"/>
    </xf>
    <xf numFmtId="164" fontId="13" fillId="0" borderId="3" applyAlignment="1" pivotButton="0" quotePrefix="0" xfId="9">
      <alignment horizontal="center"/>
    </xf>
    <xf numFmtId="165" fontId="0" fillId="0" borderId="0" pivotButton="0" quotePrefix="0" xfId="0"/>
  </cellXfs>
  <cellStyles count="13">
    <cellStyle name="Normal" xfId="0" builtinId="0" hidden="0"/>
    <cellStyle name="Total" xfId="1" builtinId="25" hidden="0"/>
    <cellStyle name="Normal 3" xfId="2" hidden="0"/>
    <cellStyle name="Good" xfId="3" builtinId="26" hidden="0"/>
    <cellStyle name="Normal 5" xfId="4" hidden="0"/>
    <cellStyle name="Normal 4" xfId="5" hidden="0"/>
    <cellStyle name="Normal 9" xfId="6" hidden="0"/>
    <cellStyle name="Normal 8" xfId="7" hidden="0"/>
    <cellStyle name="Normal 7" xfId="8" hidden="0"/>
    <cellStyle name="Normal 2" xfId="9" hidden="0"/>
    <cellStyle name="Normal 10" xfId="10" hidden="0"/>
    <cellStyle name="Normal 6" xfId="11" hidden="0"/>
    <cellStyle name="Hyperlink" xfId="12" builtinId="8" hidden="0"/>
  </cellStyles>
  <dxfs count="7">
    <dxf>
      <font>
        <b val="1"/>
        <color rgb="00000000"/>
      </font>
      <fill>
        <patternFill>
          <bgColor rgb="00FF0000"/>
        </patternFill>
      </fill>
    </dxf>
    <dxf>
      <font>
        <b val="1"/>
        <color rgb="009E0000"/>
      </font>
      <fill>
        <patternFill>
          <bgColor rgb="00FF7D7D"/>
        </patternFill>
      </fill>
    </dxf>
    <dxf>
      <font>
        <b val="1"/>
        <color rgb="00833C0B"/>
      </font>
      <fill>
        <patternFill>
          <bgColor rgb="00F7CAAC"/>
        </patternFill>
      </fill>
    </dxf>
    <dxf>
      <font>
        <color rgb="00000000"/>
      </font>
      <fill>
        <patternFill>
          <bgColor rgb="00FFF2CC"/>
        </patternFill>
      </fill>
    </dxf>
    <dxf>
      <font>
        <color rgb="003B3838"/>
      </font>
      <fill>
        <patternFill>
          <bgColor rgb="00D0CECE"/>
        </patternFill>
      </fill>
    </dxf>
    <dxf>
      <font>
        <color rgb="003B3838"/>
      </font>
      <fill>
        <patternFill>
          <bgColor rgb="00D5DCE4"/>
        </patternFill>
      </fill>
    </dxf>
    <dxf>
      <font>
        <b val="1"/>
        <color rgb="00000000"/>
      </font>
      <fill>
        <patternFill>
          <bgColor rgb="0000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'Cal'!$B$2:$B$16</f>
            </numRef>
          </xVal>
          <yVal>
            <numRef>
              <f>'Cal'!$D$2:$D$16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'Cal'!$L$2:$L$16</f>
            </numRef>
          </xVal>
          <yVal>
            <numRef>
              <f>'Cal'!$N$2:$N$16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covN1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'Cal'!$V$2:$V$19</f>
            </numRef>
          </xVal>
          <yVal>
            <numRef>
              <f>'Cal'!$X$2:$X$19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covN2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'Cal'!$AF$2:$AF$19</f>
            </numRef>
          </xVal>
          <yVal>
            <numRef>
              <f>'Cal'!$AH$2:$AH$19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'Cal'!$B$27:$B$41</f>
            </numRef>
          </xVal>
          <yVal>
            <numRef>
              <f>'Cal'!$D$27:$D$41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'Cal'!$L$27:$L$41</f>
            </numRef>
          </xVal>
          <yVal>
            <numRef>
              <f>'Cal'!$N$27:$N$41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covN1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'Cal'!$V$27:$V$44</f>
            </numRef>
          </xVal>
          <yVal>
            <numRef>
              <f>'Cal'!$X$27:$X$44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covN2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'Cal'!$AF$27:$AF$44</f>
            </numRef>
          </xVal>
          <yVal>
            <numRef>
              <f>'Cal'!$AH$27:$AH$44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4586301" cy="2038356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15</col>
      <colOff>0</colOff>
      <row>0</row>
      <rowOff>0</rowOff>
    </from>
    <ext cx="4586301" cy="2038356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25</col>
      <colOff>0</colOff>
      <row>0</row>
      <rowOff>0</rowOff>
    </from>
    <ext cx="4586301" cy="2038356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35</col>
      <colOff>0</colOff>
      <row>0</row>
      <rowOff>0</rowOff>
    </from>
    <ext cx="4586301" cy="2038356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25</row>
      <rowOff>0</rowOff>
    </from>
    <ext cx="4586301" cy="2038356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25</row>
      <rowOff>0</rowOff>
    </from>
    <ext cx="4586301" cy="2038356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25</col>
      <colOff>0</colOff>
      <row>25</row>
      <rowOff>0</rowOff>
    </from>
    <ext cx="4586301" cy="2038356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35</col>
      <colOff>0</colOff>
      <row>25</row>
      <rowOff>0</rowOff>
    </from>
    <ext cx="4586301" cy="2038356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2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6640625" customWidth="1" min="1" max="1"/>
    <col width="14.83203125" customWidth="1" min="2" max="2"/>
    <col width="26.33203125" customWidth="1" min="3" max="3"/>
    <col width="12.33203125" customWidth="1" min="4" max="4"/>
    <col width="13.5" customWidth="1" min="5" max="5"/>
    <col width="12.33203125" customWidth="1" min="6" max="6"/>
    <col width="14.6640625" customWidth="1" min="7" max="7"/>
    <col width="13" customWidth="1" min="8" max="8"/>
    <col width="15.1640625" customWidth="1" min="9" max="9"/>
    <col width="13" customWidth="1" min="10" max="10"/>
    <col width="13" customWidth="1" min="11" max="11"/>
    <col width="13" customWidth="1" min="12" max="12"/>
    <col width="9" customWidth="1" min="13" max="13"/>
    <col width="13" customWidth="1" min="14" max="14"/>
    <col width="13" customWidth="1" min="15" max="15"/>
    <col width="13" customWidth="1" min="16" max="16"/>
    <col width="13" customWidth="1" min="17" max="17"/>
    <col width="9" customWidth="1" min="18" max="18"/>
    <col width="13" customWidth="1" min="19" max="19"/>
    <col width="13" customWidth="1" min="20" max="20"/>
    <col width="11.5" customWidth="1" min="21" max="21"/>
    <col width="13" customWidth="1" min="22" max="22"/>
    <col width="13" customWidth="1" min="23" max="23"/>
    <col width="13" customWidth="1" min="24" max="24"/>
    <col width="9" customWidth="1" min="25" max="25"/>
    <col width="13" customWidth="1" min="26" max="26"/>
    <col width="13" customWidth="1" min="27" max="27"/>
    <col width="13" customWidth="1" min="28" max="28"/>
    <col width="13" customWidth="1" min="29" max="29"/>
    <col width="9" customWidth="1" min="30" max="30"/>
    <col width="13" customWidth="1" min="31" max="31"/>
    <col width="13" customWidth="1" min="32" max="32"/>
    <col width="10.6640625" customWidth="1" min="33" max="33"/>
    <col width="13" customWidth="1" min="34" max="34"/>
    <col width="13" customWidth="1" min="35" max="35"/>
    <col width="13" customWidth="1" min="36" max="36"/>
    <col width="12.1640625" customWidth="1" min="37" max="37"/>
    <col width="12.6640625" customWidth="1" min="38" max="38"/>
    <col width="13" customWidth="1" min="39" max="39"/>
    <col width="13" customWidth="1" min="40" max="40"/>
    <col width="13" customWidth="1" min="41" max="41"/>
    <col width="11.1640625" customWidth="1" min="42" max="42"/>
    <col width="10.5" customWidth="1" min="43" max="43"/>
    <col width="13" customWidth="1" min="44" max="44"/>
    <col width="16.1640625" customWidth="1" min="45" max="45"/>
    <col width="13.1640625" customWidth="1" min="46" max="46"/>
    <col width="9.5" customWidth="1" min="47" max="47"/>
    <col width="13" customWidth="1" min="48" max="48"/>
    <col width="10.6640625" customWidth="1" min="49" max="49"/>
    <col width="13" customWidth="1" min="50" max="50"/>
    <col width="13" customWidth="1" min="51" max="51"/>
    <col width="15.33203125" customWidth="1" min="52" max="52"/>
    <col width="9.5" customWidth="1" min="53" max="53"/>
    <col width="13" customWidth="1" min="54" max="54"/>
    <col width="13" customWidth="1" min="55" max="55"/>
    <col width="13" customWidth="1" min="56" max="56"/>
    <col width="13" customWidth="1" min="57" max="57"/>
    <col width="13" customWidth="1" min="58" max="58"/>
    <col width="21.5" customWidth="1" min="59" max="59"/>
    <col width="15.6640625" customWidth="1" min="60" max="60"/>
    <col width="13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3" customWidth="1" min="68" max="68"/>
    <col width="13" customWidth="1" min="69" max="69"/>
    <col width="13" customWidth="1" min="70" max="70"/>
    <col width="13" customWidth="1" min="71" max="71"/>
    <col width="19.6640625" customWidth="1" min="72" max="72"/>
    <col width="19.83203125" customWidth="1" min="73" max="73"/>
    <col width="13" customWidth="1" min="74" max="74"/>
    <col width="13" customWidth="1" min="75" max="75"/>
    <col width="13" customWidth="1" min="76" max="76"/>
    <col width="13" customWidth="1" min="77" max="77"/>
    <col width="13" customWidth="1" min="78" max="78"/>
    <col width="13" customWidth="1" min="79" max="79"/>
    <col width="13" customWidth="1" min="80" max="80"/>
    <col width="19.33203125" customWidth="1" min="81" max="81"/>
    <col width="14" customWidth="1" min="82" max="82"/>
    <col width="20.6640625" customWidth="1" min="83" max="83"/>
    <col width="13" customWidth="1" min="84" max="84"/>
    <col width="13" customWidth="1" min="85" max="85"/>
    <col width="14.33203125" customWidth="1" min="86" max="86"/>
    <col width="13" customWidth="1" min="87" max="87"/>
    <col width="14.6640625" customWidth="1" min="88" max="88"/>
    <col width="21.5" customWidth="1" min="89" max="89"/>
    <col width="15.83203125" customWidth="1" min="90" max="90"/>
    <col width="13.33203125" customWidth="1" min="91" max="91"/>
    <col width="16.33203125" customWidth="1" min="92" max="92"/>
    <col width="18.1640625" customWidth="1" min="93" max="93"/>
    <col width="22.1640625" customWidth="1" min="94" max="94"/>
    <col width="13" customWidth="1" min="95" max="95"/>
    <col width="13" customWidth="1" min="96" max="96"/>
    <col width="13" customWidth="1" min="97" max="97"/>
    <col width="17.1640625" customWidth="1" min="98" max="98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slope_covn1</t>
        </is>
      </c>
      <c r="I1" s="3" t="inlineStr">
        <is>
          <t>intercept_covn1</t>
        </is>
      </c>
      <c r="J1" s="3" t="inlineStr">
        <is>
          <t>ct_covn1</t>
        </is>
      </c>
      <c r="K1" s="4" t="n"/>
      <c r="L1" s="5" t="n"/>
      <c r="M1" s="6" t="inlineStr">
        <is>
          <t>ct_covn1_avg</t>
        </is>
      </c>
      <c r="N1" s="6" t="inlineStr">
        <is>
          <t>ct_covn1_stdev</t>
        </is>
      </c>
      <c r="O1" s="3" t="inlineStr">
        <is>
          <t>copies_covn1</t>
        </is>
      </c>
      <c r="P1" s="4" t="n"/>
      <c r="Q1" s="5" t="n"/>
      <c r="R1" s="6" t="inlineStr">
        <is>
          <t>copies_covn1_avg</t>
        </is>
      </c>
      <c r="S1" s="6" t="inlineStr">
        <is>
          <t>copies_covn1_stdev</t>
        </is>
      </c>
      <c r="T1" s="7" t="inlineStr">
        <is>
          <t>slope_covn2</t>
        </is>
      </c>
      <c r="U1" s="7" t="inlineStr">
        <is>
          <t>intercept_covn2</t>
        </is>
      </c>
      <c r="V1" s="7" t="inlineStr">
        <is>
          <t>ct_covn2</t>
        </is>
      </c>
      <c r="W1" s="4" t="n"/>
      <c r="X1" s="5" t="n"/>
      <c r="Y1" s="7" t="inlineStr">
        <is>
          <t>ct_covn2_avg</t>
        </is>
      </c>
      <c r="Z1" s="7" t="inlineStr">
        <is>
          <t>ct_covn2_stdev</t>
        </is>
      </c>
      <c r="AA1" s="7" t="inlineStr">
        <is>
          <t>copies_covn2</t>
        </is>
      </c>
      <c r="AB1" s="4" t="n"/>
      <c r="AC1" s="5" t="n"/>
      <c r="AD1" s="7" t="inlineStr">
        <is>
          <t>copies_covn2_avg</t>
        </is>
      </c>
      <c r="AE1" s="7" t="inlineStr">
        <is>
          <t>copies_covn2_stdev</t>
        </is>
      </c>
      <c r="AF1" s="8" t="inlineStr">
        <is>
          <t>slope_pmmov_10</t>
        </is>
      </c>
      <c r="AG1" s="8" t="inlineStr">
        <is>
          <t>intercept_pmmov_10</t>
        </is>
      </c>
      <c r="AH1" s="8" t="inlineStr">
        <is>
          <t>ct_pmmov_10</t>
        </is>
      </c>
      <c r="AI1" s="4" t="n"/>
      <c r="AJ1" s="5" t="n"/>
      <c r="AK1" s="8" t="inlineStr">
        <is>
          <t>ct_pmmov_10_avg</t>
        </is>
      </c>
      <c r="AL1" s="8" t="inlineStr">
        <is>
          <t>ct_pmmov_10_stdev</t>
        </is>
      </c>
      <c r="AM1" s="8" t="inlineStr">
        <is>
          <t>copies_pmmov_10</t>
        </is>
      </c>
      <c r="AN1" s="4" t="n"/>
      <c r="AO1" s="5" t="n"/>
      <c r="AP1" s="8" t="inlineStr">
        <is>
          <t>copies_pmmov_avg</t>
        </is>
      </c>
      <c r="AQ1" s="8" t="inlineStr">
        <is>
          <t>copies_pmmov_stdev</t>
        </is>
      </c>
      <c r="AR1" s="9" t="inlineStr">
        <is>
          <t>total_volume_ml</t>
        </is>
      </c>
      <c r="AS1" s="9" t="inlineStr">
        <is>
          <t>empty_tube_weight_g</t>
        </is>
      </c>
      <c r="AT1" s="9" t="inlineStr">
        <is>
          <t>full_tube_weight_g</t>
        </is>
      </c>
      <c r="AU1" s="9" t="inlineStr">
        <is>
          <t>pellet_weight_g</t>
        </is>
      </c>
      <c r="AV1" s="9" t="inlineStr">
        <is>
          <t>sample_volume_ml</t>
        </is>
      </c>
      <c r="AW1" s="9" t="inlineStr">
        <is>
          <t>settled_solid_volume_ml</t>
        </is>
      </c>
      <c r="AX1" s="9" t="inlineStr">
        <is>
          <t>covn1_well_volume_ul</t>
        </is>
      </c>
      <c r="AY1" s="9" t="inlineStr">
        <is>
          <t>covn2_well_volume_ul</t>
        </is>
      </c>
      <c r="AZ1" s="9" t="inlineStr">
        <is>
          <t>extracted_mass_g</t>
        </is>
      </c>
      <c r="BA1" s="9" t="inlineStr">
        <is>
          <t>covn1_copies_per_extracted_mass_cpg</t>
        </is>
      </c>
      <c r="BB1" s="4" t="n"/>
      <c r="BC1" s="5" t="n"/>
      <c r="BD1" s="9" t="inlineStr">
        <is>
          <t>covn2_copies_per_extracted_mass_cpg</t>
        </is>
      </c>
      <c r="BE1" s="4" t="n"/>
      <c r="BF1" s="5" t="n"/>
      <c r="BG1" s="10" t="inlineStr">
        <is>
          <t>viral_copies_per_extracted_mass_cpg_avg</t>
        </is>
      </c>
      <c r="BH1" s="10" t="inlineStr">
        <is>
          <t>copies_per_extracted_mass_cpg_stdev</t>
        </is>
      </c>
      <c r="BI1" s="11" t="inlineStr">
        <is>
          <t>5_day_viral_copies_per_g</t>
        </is>
      </c>
      <c r="BJ1" s="12" t="inlineStr">
        <is>
          <t>covn1_copies_per_copies_pmmov</t>
        </is>
      </c>
      <c r="BK1" s="4" t="n"/>
      <c r="BL1" s="5" t="n"/>
      <c r="BM1" s="13" t="inlineStr">
        <is>
          <t>covn1_copies_per_copies_pmmov_avg</t>
        </is>
      </c>
      <c r="BN1" s="12" t="inlineStr">
        <is>
          <t>covn1_copies_per_copies_pmmov_stdev</t>
        </is>
      </c>
      <c r="BO1" s="12" t="inlineStr">
        <is>
          <t>covn2_copies_per_copies_pmmov</t>
        </is>
      </c>
      <c r="BP1" s="4" t="n"/>
      <c r="BQ1" s="5" t="n"/>
      <c r="BR1" s="14" t="inlineStr">
        <is>
          <t>covn2_copies_per_copies_pmmov_avg</t>
        </is>
      </c>
      <c r="BS1" s="12" t="inlineStr">
        <is>
          <t>covn2_copies_per_copies_pmmov_stdev</t>
        </is>
      </c>
      <c r="BT1" s="15" t="inlineStr">
        <is>
          <t>viral_copies_per_copies_pmmov_avg</t>
        </is>
      </c>
      <c r="BU1" s="15" t="inlineStr">
        <is>
          <t>copies_per_copies_pmmov_stdev</t>
        </is>
      </c>
      <c r="BV1" s="15" t="inlineStr">
        <is>
          <t>5_day_viral_copies_per_copies</t>
        </is>
      </c>
      <c r="BW1" s="16" t="inlineStr">
        <is>
          <t>covn1_copies_per_liter</t>
        </is>
      </c>
      <c r="BX1" s="4" t="n"/>
      <c r="BY1" s="5" t="n"/>
      <c r="BZ1" s="16" t="inlineStr">
        <is>
          <t>covn2_copies_per_liter</t>
        </is>
      </c>
      <c r="CA1" s="4" t="n"/>
      <c r="CB1" s="5" t="n"/>
      <c r="CC1" s="17" t="inlineStr">
        <is>
          <t>viral_copies_per_liter_avg</t>
        </is>
      </c>
      <c r="CD1" s="16" t="inlineStr">
        <is>
          <t>copies_per_liter_stdev</t>
        </is>
      </c>
      <c r="CE1" s="16" t="inlineStr">
        <is>
          <t>5_day_viral_copies_per_liter</t>
        </is>
      </c>
      <c r="CF1" s="18" t="inlineStr">
        <is>
          <t>avg_ct_pmmov_10</t>
        </is>
      </c>
      <c r="CG1" s="18" t="inlineStr">
        <is>
          <t>avg_ct_pmmov_40</t>
        </is>
      </c>
      <c r="CH1" s="18" t="inlineStr">
        <is>
          <t>avg_ct_pmmov</t>
        </is>
      </c>
      <c r="CI1" s="19" t="inlineStr">
        <is>
          <t>delta_ct_10_full</t>
        </is>
      </c>
      <c r="CJ1" s="19" t="inlineStr">
        <is>
          <t>delta_ct_40_10</t>
        </is>
      </c>
      <c r="CK1" s="20" t="inlineStr">
        <is>
          <t>pmmov_copies_per_extracted_mass_cpg</t>
        </is>
      </c>
      <c r="CL1" s="20" t="inlineStr">
        <is>
          <t>pmmov_copies_per_liter</t>
        </is>
      </c>
      <c r="CM1" s="21" t="inlineStr">
        <is>
          <t>testB117</t>
        </is>
      </c>
      <c r="CN1" s="21" t="inlineStr">
        <is>
          <t>detectB117</t>
        </is>
      </c>
      <c r="CO1" s="21" t="inlineStr">
        <is>
          <t>fractionB117</t>
        </is>
      </c>
      <c r="CP1" s="21" t="inlineStr">
        <is>
          <t>fractionB117_stdev</t>
        </is>
      </c>
      <c r="CQ1" s="22" t="inlineStr">
        <is>
          <t>testB167</t>
        </is>
      </c>
      <c r="CR1" s="22" t="inlineStr">
        <is>
          <t>detectB167</t>
        </is>
      </c>
      <c r="CS1" s="23" t="inlineStr">
        <is>
          <t>b167_level</t>
        </is>
      </c>
      <c r="CT1" s="1" t="inlineStr">
        <is>
          <t>Note QA/QC:</t>
        </is>
      </c>
    </row>
    <row r="2">
      <c r="A2" s="24" t="n">
        <v>44413</v>
      </c>
      <c r="B2" s="24" t="n">
        <v>44418</v>
      </c>
      <c r="C2" t="inlineStr">
        <is>
          <t>ac.08.05.21</t>
        </is>
      </c>
      <c r="D2" s="25" t="inlineStr">
        <is>
          <t>AC</t>
        </is>
      </c>
      <c r="E2" s="25" t="str">
        <f>"Sewer"</f>
        <v>Sewer</v>
      </c>
      <c r="F2">
        <f>FALSE</f>
        <v>0</v>
      </c>
      <c r="G2">
        <f>IF(OR(COUNT(J2:L2)&lt;=1,COUNT(V2:X2)&lt;=1), 0, IF(AND(COUNTIFS(O2:Q2,"&gt;=4")&gt;=2, COUNTIFS(AA2:AC2,"&gt;=6")&gt;=2), 2, IF(OR(COUNTIFS(O2:Q2,"&lt;4")&gt;=2, COUNTIFS(AA2:AC2,"&lt;6")&gt;=2), 1, 1)))</f>
        <v>2</v>
      </c>
      <c r="H2" s="26">
        <f>-1.837887078913031</f>
        <v>-1.837887078913031</v>
      </c>
      <c r="I2" s="26">
        <f>34.37875049160769</f>
        <v>34.37875049160769</v>
      </c>
      <c r="J2" s="26" t="n">
        <v>30.82</v>
      </c>
      <c r="K2" s="26" t="n">
        <v>30.97</v>
      </c>
      <c r="L2" s="26" t="n">
        <v>31.06</v>
      </c>
      <c r="M2" s="26">
        <f>AVERAGE(J2:L2)</f>
        <v>30.95</v>
      </c>
      <c r="N2" s="26">
        <f>STDEV(J2:L2)</f>
        <v>0.1212435565298206</v>
      </c>
      <c r="O2" s="26">
        <f>IF(ISNUMBER(J2),10^((J2-I2)/H2),IF(J2="&lt;ND&gt;","",""))</f>
        <v>86.36286955269863</v>
      </c>
      <c r="P2" s="26">
        <f>IF(ISNUMBER(K2),10^((K2-I2)/H2),IF(K2="&lt;ND&gt;","",""))</f>
        <v>71.56680080691388</v>
      </c>
      <c r="Q2" s="26">
        <f>IF(ISNUMBER(L2),10^((L2-I2)/H2),IF(L2="&lt;ND&gt;","",""))</f>
        <v>63.9355385196284</v>
      </c>
      <c r="R2" s="26">
        <f>AVERAGE(O2:Q2)*1.0</f>
        <v>73.95506962641363</v>
      </c>
      <c r="S2" s="26">
        <f>STDEV(O2:Q2)*1.0</f>
        <v>11.40281391948386</v>
      </c>
      <c r="T2" s="26">
        <f>-1.9690777612427015</f>
        <v>-1.969077761242702</v>
      </c>
      <c r="U2" s="26">
        <f>34.847932086948965</f>
        <v>34.84793208694897</v>
      </c>
      <c r="V2" s="26" t="n">
        <v>30.83</v>
      </c>
      <c r="W2" s="26" t="n">
        <v>30.79</v>
      </c>
      <c r="X2" s="26" t="n">
        <v>31.34</v>
      </c>
      <c r="Y2" s="26">
        <f>AVERAGE(V2:X2)</f>
        <v>30.98666666666666</v>
      </c>
      <c r="Z2" s="26">
        <f>STDEV(V2:X2)</f>
        <v>0.3066485501895186</v>
      </c>
      <c r="AA2" s="26">
        <f>IF(ISNUMBER(V2),10^((V2-U2)/T2),IF(V2="&lt;ND&gt;","",""))</f>
        <v>109.7778408341582</v>
      </c>
      <c r="AB2" s="26">
        <f>IF(ISNUMBER(W2),10^((W2-U2)/T2),IF(W2="&lt;ND&gt;","",""))</f>
        <v>115.0346731869462</v>
      </c>
      <c r="AC2" s="26">
        <f>IF(ISNUMBER(X2),10^((X2-U2)/T2),IF(X2="&lt;ND&gt;","",""))</f>
        <v>60.46585316954217</v>
      </c>
      <c r="AD2" s="26">
        <f>AVERAGE(AA2:AC2)*1.0</f>
        <v>95.09278906354884</v>
      </c>
      <c r="AE2" s="26">
        <f>STDEV(AA2:AC2)*1.0</f>
        <v>30.1027754310473</v>
      </c>
      <c r="AF2" s="26">
        <f>-3.3112021955638764</f>
        <v>-3.311202195563876</v>
      </c>
      <c r="AG2" s="26">
        <f>39.969821911375995</f>
        <v>39.96982191137599</v>
      </c>
      <c r="AH2" s="27" t="n">
        <v>31.09</v>
      </c>
      <c r="AI2" s="27" t="n">
        <v>31.13</v>
      </c>
      <c r="AJ2" s="27" t="n">
        <v>31.01</v>
      </c>
      <c r="AK2" s="26">
        <f>AVERAGE(AH2:AJ2)</f>
        <v>31.07666666666667</v>
      </c>
      <c r="AL2" s="26">
        <f>STDEV(AH2:AJ2)</f>
        <v>0.06110100926607657</v>
      </c>
      <c r="AM2" s="26">
        <f>IF(ISNUMBER(AH2),10^((AH2-AG2)/AF2),IF(AH2="&lt;ND&gt;","",""))</f>
        <v>480.5644471238376</v>
      </c>
      <c r="AN2" s="26">
        <f>IF(ISNUMBER(AI2),10^((AI2-AG2)/AF2),IF(AI2="&lt;ND&gt;","",""))</f>
        <v>467.3814087883533</v>
      </c>
      <c r="AO2" s="26">
        <f>IF(ISNUMBER(AJ2),10^((AJ2-AG2)/AF2),IF(AJ2="&lt;ND&gt;","",""))</f>
        <v>508.056541025572</v>
      </c>
      <c r="AP2" s="26">
        <f>AVERAGE(AM2:AO2)*10.0</f>
        <v>4853.341323125876</v>
      </c>
      <c r="AQ2" s="26">
        <f>STDEV(AM2:AO2)*10.0</f>
        <v>207.5280747823392</v>
      </c>
      <c r="AR2" s="26">
        <f>IF(E2="PS",40,4000.0)</f>
        <v>4000</v>
      </c>
      <c r="AS2" s="26" t="n">
        <v>21.595</v>
      </c>
      <c r="AT2" s="26" t="n">
        <v>23.2209</v>
      </c>
      <c r="AU2" s="27">
        <f>IF(AND(ISNUMBER(AT2),ISNUMBER(AS2)),AT2-AS2,"")</f>
        <v>1.625900000000001</v>
      </c>
      <c r="AV2" s="26" t="n">
        <v>4000</v>
      </c>
      <c r="AW2" s="26" t="n">
        <v>40</v>
      </c>
      <c r="AX2" s="26" t="n">
        <v>3</v>
      </c>
      <c r="AY2" s="26" t="n">
        <v>3</v>
      </c>
      <c r="AZ2" s="26" t="n">
        <v>0.2509</v>
      </c>
      <c r="BA2" s="27">
        <f>IF(AND(ISNUMBER(O2),ISNUMBER(AZ2)),(O2*1.0/AX2*100.0)/AZ2,"")</f>
        <v>11473.74379602745</v>
      </c>
      <c r="BB2" s="27">
        <f>IF(AND(ISNUMBER(P2),ISNUMBER(AZ2)),(P2*1.0/AX2*100.0)/AZ2,"")</f>
        <v>9508.011267027217</v>
      </c>
      <c r="BC2" s="27">
        <f>IF(AND(ISNUMBER(Q2),ISNUMBER(AZ2)),(Q2*1.0/AX2*100.0)/AZ2,"")</f>
        <v>8494.159495101423</v>
      </c>
      <c r="BD2" s="27">
        <f>IF(AND(ISNUMBER(AA2),ISNUMBER(AY2)),(AA2*1.0/AY2*100.0)/AY2,"")</f>
        <v>1219.753787046202</v>
      </c>
      <c r="BE2" s="27">
        <f>IF(AND(ISNUMBER(AB2),ISNUMBER(AY2)),(AB2*1.0/AY2*100.0)/AY2,"")</f>
        <v>1278.163035410513</v>
      </c>
      <c r="BF2" s="27">
        <f>IF(AND(ISNUMBER(AC2),ISNUMBER(AY2)),(AC2*1.0/AY2*100.0)/AY2,"")</f>
        <v>671.8428129949131</v>
      </c>
      <c r="BG2" s="26">
        <f>AVERAGE(AVERAGE(BA2:BC2),AVERAGE(BD2:BF2))</f>
        <v>5440.94569893462</v>
      </c>
      <c r="BH2" s="26">
        <f>STDEV(AVERAGE(BA2:BC2),AVERAGE(BD2:BF2))</f>
        <v>6200.420177596068</v>
      </c>
      <c r="BI2" s="26" t="e">
        <f>AVERAGEIFS(BG:BG,D:D,"="&amp;D2,A:A,"&lt;="&amp;(A2+2), A:A,"&gt;="&amp;(A2-2))</f>
        <v>#DIV/0!</v>
      </c>
      <c r="BJ2" s="28">
        <f>IF(AND(ISNUMBER(BW2),ISNUMBER(CL2)),BW2/CL2,"")</f>
        <v>0.008897259001874111</v>
      </c>
      <c r="BK2" s="28">
        <f>IF(AND(ISNUMBER(BX2),ISNUMBER(CL2)),BX2/CL2,"")</f>
        <v>0.007372941242139968</v>
      </c>
      <c r="BL2" s="28">
        <f>IF(AND(ISNUMBER(BY2),ISNUMBER(CL2)),BY2/CL2,"")</f>
        <v>0.006586754800757517</v>
      </c>
      <c r="BM2" s="28">
        <f>AVERAGE(BJ2:BL2)</f>
        <v>0.007618985014923865</v>
      </c>
      <c r="BN2" s="28">
        <f>STDEV(BJ2:BL2)</f>
        <v>0.001174738511090302</v>
      </c>
      <c r="BO2" s="28">
        <f>IF(AND(ISNUMBER(BZ2),ISNUMBER(CL2)),BZ2/CL2,"")</f>
        <v>0.0009458521607937859</v>
      </c>
      <c r="BP2" s="28">
        <f>IF(AND(ISNUMBER(CA2),ISNUMBER(CL2)),CA2/CL2,"")</f>
        <v>0.0009911453292696234</v>
      </c>
      <c r="BQ2" s="28">
        <f>IF(AND(ISNUMBER(CB2),ISNUMBER(CL2)),CB2/CL2,"")</f>
        <v>0.0005209772522402865</v>
      </c>
      <c r="BR2" s="28">
        <f>AVERAGE(BO2:BQ2)</f>
        <v>0.000819324914101232</v>
      </c>
      <c r="BS2" s="28">
        <f>STDEV(BO2:BQ2)</f>
        <v>0.0002593672363292344</v>
      </c>
      <c r="BT2" s="28">
        <f>AVERAGE(AVERAGE(BJ2:BL2),AVERAGE(BO2:BQ2))</f>
        <v>0.004219154964512549</v>
      </c>
      <c r="BU2" s="28">
        <f>STDEV(AVERAGE(BJ2:BL2),AVERAGE(BO2:BQ2))</f>
        <v>0.004808085767055287</v>
      </c>
      <c r="BV2" s="28" t="e">
        <f>AVERAGEIFS(BT:BT,D:D,"="&amp;D2,A:A,"&lt;="&amp;(A2+2), A:A,"&gt;="&amp;(A2-2))</f>
        <v>#DIV/0!</v>
      </c>
      <c r="BW2" s="26">
        <f>IF(ISNUMBER(BA2),BA2*AU2/AW2*AW2/AR2*1000,"")</f>
        <v>4663.790009490262</v>
      </c>
      <c r="BX2" s="26">
        <f>IF(ISNUMBER(BB2),BB2*AU2/AW2*AW2/AR2*1000,"")</f>
        <v>3864.768879764892</v>
      </c>
      <c r="BY2" s="26">
        <f>IF(ISNUMBER(BC2),BC2*AU2/AW2*AW2/AR2*1000,"")</f>
        <v>3452.663480771354</v>
      </c>
      <c r="BZ2" s="26">
        <f>IF(ISNUMBER(BD2),BD2*AU2/AW2*AW2/AR2*1000,"")</f>
        <v>495.7994205896055</v>
      </c>
      <c r="CA2" s="26">
        <f>IF(ISNUMBER(BE2),BE2*AU2/AW2*AW2/AR2*1000,"")</f>
        <v>519.5413198184888</v>
      </c>
      <c r="CB2" s="26">
        <f>IF(ISNUMBER(BF2),BF2*AU2/AW2*AW2/AR2*1000,"")</f>
        <v>273.0873074121075</v>
      </c>
      <c r="CC2" s="26">
        <f>AVERAGE(AVERAGE(BW2:BY2),AVERAGE(BZ2:CB2))</f>
        <v>2211.608402974451</v>
      </c>
      <c r="CD2" s="26">
        <f>STDEV(AVERAGE(BW2:BY2),AVERAGE(BZ2:CB2))</f>
        <v>2520.315791688363</v>
      </c>
      <c r="CE2" s="26" t="e">
        <f>AVERAGEIFS(CC:CC,D:D,"="&amp;D2,A:A,"&lt;="&amp;(A2+2), A:A,"&gt;="&amp;(A2-2))</f>
        <v>#DIV/0!</v>
      </c>
      <c r="CF2" s="26">
        <f>AVERAGE(31.09,31.13,31.01)</f>
        <v>31.07666666666667</v>
      </c>
      <c r="CG2" s="26">
        <f>AVERAGE(33.25,33.26,34.81)</f>
        <v>33.77333333333333</v>
      </c>
      <c r="CH2" s="29">
        <f>AVERAGE(27.89,27.8)</f>
        <v>27.845</v>
      </c>
      <c r="CI2" s="26">
        <f>IF(AND(ISNUMBER(CF2),ISNUMBER(CH2)),CF2-CH2,"")</f>
        <v>3.231666666666669</v>
      </c>
      <c r="CJ2" s="26">
        <f>IF(AND(ISNUMBER(CG2),ISNUMBER(CF2)),CG2-CF2,"")</f>
        <v>2.696666666666665</v>
      </c>
      <c r="CK2" s="26">
        <f>IF(AND(ISNUMBER(AP2),ISNUMBER(AZ2)),(AP2/1.5*100.0)/AZ2,"")</f>
        <v>1289581.858144248</v>
      </c>
      <c r="CL2" s="26">
        <f>IF(ISNUMBER(CK2),CK2*AU2/AW2*AW2/AR2*1000,"")</f>
        <v>524182.7857891835</v>
      </c>
    </row>
    <row r="3">
      <c r="A3" s="24" t="n">
        <v>44413</v>
      </c>
      <c r="B3" s="24" t="n">
        <v>44418</v>
      </c>
      <c r="C3" t="inlineStr">
        <is>
          <t>h.08.05.21</t>
        </is>
      </c>
      <c r="D3" s="25" t="inlineStr">
        <is>
          <t>H</t>
        </is>
      </c>
      <c r="E3" s="25" t="str">
        <f>"PS"</f>
        <v>PS</v>
      </c>
      <c r="F3">
        <f>FALSE</f>
        <v>0</v>
      </c>
      <c r="G3">
        <f>IF(OR(COUNT(J3:L3)&lt;=1,COUNT(V3:X3)&lt;=1), 0, IF(AND(COUNTIFS(O3:Q3,"&gt;=4")&gt;=2, COUNTIFS(AA3:AC3,"&gt;=6")&gt;=2), 2, IF(OR(COUNTIFS(O3:Q3,"&lt;4")&gt;=2, COUNTIFS(AA3:AC3,"&lt;6")&gt;=2), 1, 1)))</f>
        <v>1</v>
      </c>
      <c r="H3" s="26">
        <f>-1.837887078913031</f>
        <v>-1.837887078913031</v>
      </c>
      <c r="I3" s="26">
        <f>34.37875049160769</f>
        <v>34.37875049160769</v>
      </c>
      <c r="J3" s="26" t="n">
        <v>35.2</v>
      </c>
      <c r="K3" s="26" t="inlineStr">
        <is>
          <t>[37.97]</t>
        </is>
      </c>
      <c r="L3" s="26" t="n">
        <v>36.21</v>
      </c>
      <c r="M3" s="26">
        <f>AVERAGE(J3:L3)</f>
        <v>35.705</v>
      </c>
      <c r="N3" s="26">
        <f>STDEV(J3:L3)</f>
        <v>0.7141778489984116</v>
      </c>
      <c r="O3" s="26">
        <f>IF(ISNUMBER(J3),10^((J3-I3)/H3),IF(J3="&lt;ND&gt;","",""))</f>
        <v>0.3574008838012412</v>
      </c>
      <c r="P3" s="26" t="str">
        <f>IF(ISNUMBER(K3),10^((K3-I3)/H3),IF(K3="&lt;ND&gt;","",""))</f>
        <v/>
      </c>
      <c r="Q3" s="26">
        <f>IF(ISNUMBER(L3),10^((L3-I3)/H3),IF(L3="&lt;ND&gt;","",""))</f>
        <v>0.1008350510473493</v>
      </c>
      <c r="R3" s="26">
        <f>AVERAGE(O3:Q3)*1.0</f>
        <v>0.2291179674242953</v>
      </c>
      <c r="S3" s="26">
        <f>STDEV(O3:Q3)*1.0</f>
        <v>0.1814194401610506</v>
      </c>
      <c r="T3" s="26">
        <f>-1.9690777612427015</f>
        <v>-1.969077761242702</v>
      </c>
      <c r="U3" s="26">
        <f>34.847932086948965</f>
        <v>34.84793208694897</v>
      </c>
      <c r="V3" s="26" t="n">
        <v>34.98</v>
      </c>
      <c r="W3" s="26" t="n">
        <v>35.17</v>
      </c>
      <c r="X3" s="26" t="n">
        <v>34.81</v>
      </c>
      <c r="Y3" s="26">
        <f>AVERAGE(V3:X3)</f>
        <v>34.98666666666667</v>
      </c>
      <c r="Z3" s="26">
        <f>STDEV(V3:X3)</f>
        <v>0.1800925687898678</v>
      </c>
      <c r="AA3" s="26">
        <f>IF(ISNUMBER(V3),10^((V3-U3)/T3),IF(V3="&lt;ND&gt;","",""))</f>
        <v>0.8568978467800201</v>
      </c>
      <c r="AB3" s="26">
        <f>IF(ISNUMBER(W3),10^((W3-U3)/T3),IF(W3="&lt;ND&gt;","",""))</f>
        <v>0.6861786152944626</v>
      </c>
      <c r="AC3" s="26">
        <f>IF(ISNUMBER(X3),10^((X3-U3)/T3),IF(X3="&lt;ND&gt;","",""))</f>
        <v>1.045355201844317</v>
      </c>
      <c r="AD3" s="26">
        <f>AVERAGE(AA3:AC3)*1.0</f>
        <v>0.8628105546396</v>
      </c>
      <c r="AE3" s="26">
        <f>STDEV(AA3:AC3)*1.0</f>
        <v>0.1796612789865303</v>
      </c>
      <c r="AF3" s="26">
        <f>-3.3112021955638764</f>
        <v>-3.311202195563876</v>
      </c>
      <c r="AG3" s="26">
        <f>39.969821911375995</f>
        <v>39.96982191137599</v>
      </c>
      <c r="AH3" s="27" t="n">
        <v>28.25</v>
      </c>
      <c r="AI3" s="27" t="n">
        <v>28.24</v>
      </c>
      <c r="AJ3" s="27" t="n">
        <v>28.33</v>
      </c>
      <c r="AK3" s="26">
        <f>AVERAGE(AH3:AJ3)</f>
        <v>28.27333333333333</v>
      </c>
      <c r="AL3" s="26">
        <f>STDEV(AH3:AJ3)</f>
        <v>0.04932882862316202</v>
      </c>
      <c r="AM3" s="26">
        <f>IF(ISNUMBER(AH3),10^((AH3-AG3)/AF3),IF(AH3="&lt;ND&gt;","",""))</f>
        <v>3462.949550381939</v>
      </c>
      <c r="AN3" s="26">
        <f>IF(ISNUMBER(AI3),10^((AI3-AG3)/AF3),IF(AI3="&lt;ND&gt;","",""))</f>
        <v>3487.114564465517</v>
      </c>
      <c r="AO3" s="26">
        <f>IF(ISNUMBER(AJ3),10^((AJ3-AG3)/AF3),IF(AJ3="&lt;ND&gt;","",""))</f>
        <v>3275.561481282604</v>
      </c>
      <c r="AP3" s="26">
        <f>AVERAGE(AM3:AO3)*10.0</f>
        <v>34085.41865376686</v>
      </c>
      <c r="AQ3" s="26">
        <f>STDEV(AM3:AO3)*10.0</f>
        <v>1157.964761630172</v>
      </c>
      <c r="AR3" s="26">
        <f>IF(E3="PS",40,200.0)</f>
        <v>40</v>
      </c>
      <c r="AS3" s="26" t="n">
        <v>21.6834</v>
      </c>
      <c r="AT3" s="26" t="n">
        <v>28.1901</v>
      </c>
      <c r="AU3" s="27">
        <f>IF(AND(ISNUMBER(AT3),ISNUMBER(AS3)),AT3-AS3,"")</f>
        <v>6.506700000000002</v>
      </c>
      <c r="AV3" s="26" t="n">
        <v>200</v>
      </c>
      <c r="AW3" s="26" t="n">
        <v>40</v>
      </c>
      <c r="AX3" s="26" t="n">
        <v>3</v>
      </c>
      <c r="AY3" s="26" t="n">
        <v>3</v>
      </c>
      <c r="AZ3" s="26" t="n">
        <v>0.2583</v>
      </c>
      <c r="BA3" s="27">
        <f>IF(AND(ISNUMBER(O3),ISNUMBER(AZ3)),(O3*1.0/AX3*100.0)/AZ3,"")</f>
        <v>46.12219432200817</v>
      </c>
      <c r="BB3" s="27" t="str">
        <f>IF(AND(ISNUMBER(P3),ISNUMBER(AZ3)),(P3*1.0/AX3*100.0)/AZ3,"")</f>
        <v/>
      </c>
      <c r="BC3" s="27">
        <f>IF(AND(ISNUMBER(Q3),ISNUMBER(AZ3)),(Q3*1.0/AX3*100.0)/AZ3,"")</f>
        <v>13.01265338073936</v>
      </c>
      <c r="BD3" s="27">
        <f>IF(AND(ISNUMBER(AA3),ISNUMBER(AY3)),(AA3*1.0/AY3*100.0)/AY3,"")</f>
        <v>9.521087186444667</v>
      </c>
      <c r="BE3" s="27">
        <f>IF(AND(ISNUMBER(AB3),ISNUMBER(AY3)),(AB3*1.0/AY3*100.0)/AY3,"")</f>
        <v>7.62420683660514</v>
      </c>
      <c r="BF3" s="27">
        <f>IF(AND(ISNUMBER(AC3),ISNUMBER(AY3)),(AC3*1.0/AY3*100.0)/AY3,"")</f>
        <v>11.61505779827019</v>
      </c>
      <c r="BG3" s="26">
        <f>AVERAGE(AVERAGE(BA3:BC3),AVERAGE(BD3:BF3))</f>
        <v>19.57710389590688</v>
      </c>
      <c r="BH3" s="26">
        <f>STDEV(AVERAGE(BA3:BC3),AVERAGE(BD3:BF3))</f>
        <v>14.12844597346784</v>
      </c>
      <c r="BI3" s="26" t="e">
        <f>AVERAGEIFS(BG:BG,D:D,"="&amp;D3,A:A,"&lt;="&amp;(A3+2), A:A,"&gt;="&amp;(A3-2))</f>
        <v>#DIV/0!</v>
      </c>
      <c r="BJ3" s="28">
        <f>IF(AND(ISNUMBER(BW3),ISNUMBER(CL3)),BW3/CL3,"")</f>
        <v>5.242723984581953e-06</v>
      </c>
      <c r="BK3" s="28" t="str">
        <f>IF(AND(ISNUMBER(BX3),ISNUMBER(CL3)),BX3/CL3,"")</f>
        <v/>
      </c>
      <c r="BL3" s="28">
        <f>IF(AND(ISNUMBER(BY3),ISNUMBER(CL3)),BY3/CL3,"")</f>
        <v>1.479152303681706e-06</v>
      </c>
      <c r="BM3" s="28">
        <f>AVERAGE(BJ3:BL3)</f>
        <v>3.360938144131829e-06</v>
      </c>
      <c r="BN3" s="28">
        <f>STDEV(BJ3:BL3)</f>
        <v>2.661247057046217e-06</v>
      </c>
      <c r="BO3" s="28">
        <f>IF(AND(ISNUMBER(BZ3),ISNUMBER(CL3)),BZ3/CL3,"")</f>
        <v>1.082264902731453e-06</v>
      </c>
      <c r="BP3" s="28">
        <f>IF(AND(ISNUMBER(CA3),ISNUMBER(CL3)),CA3/CL3,"")</f>
        <v>8.666459311674633e-07</v>
      </c>
      <c r="BQ3" s="28">
        <f>IF(AND(ISNUMBER(CB3),ISNUMBER(CL3)),CB3/CL3,"")</f>
        <v>1.320287184867084e-06</v>
      </c>
      <c r="BR3" s="28">
        <f>AVERAGE(BO3:BQ3)</f>
        <v>1.089732672922e-06</v>
      </c>
      <c r="BS3" s="28">
        <f>STDEV(BO3:BQ3)</f>
        <v>2.269128080524655e-07</v>
      </c>
      <c r="BT3" s="28">
        <f>AVERAGE(AVERAGE(BJ3:BL3),AVERAGE(BO3:BQ3))</f>
        <v>2.225335408526915e-06</v>
      </c>
      <c r="BU3" s="28">
        <f>STDEV(AVERAGE(BJ3:BL3),AVERAGE(BO3:BQ3))</f>
        <v>1.605984790160458e-06</v>
      </c>
      <c r="BV3" s="28" t="e">
        <f>AVERAGEIFS(BT:BT,D:D,"="&amp;D3,A:A,"&lt;="&amp;(A3+2), A:A,"&gt;="&amp;(A3-2))</f>
        <v>#DIV/0!</v>
      </c>
      <c r="BW3" s="26">
        <f>IF(ISNUMBER(BA3),BA3*AU3/AW3*AW3/AR3*1000,"")</f>
        <v>7502.582044875267</v>
      </c>
      <c r="BX3" s="26" t="str">
        <f>IF(ISNUMBER(BB3),BB3*AU3/AW3*AW3/AR3*1000,"")</f>
        <v/>
      </c>
      <c r="BY3" s="26">
        <f>IF(ISNUMBER(BC3),BC3*AU3/AW3*AW3/AR3*1000,"")</f>
        <v>2116.735793811421</v>
      </c>
      <c r="BZ3" s="26">
        <f>IF(ISNUMBER(BD3),BD3*AU3/AW3*AW3/AR3*1000,"")</f>
        <v>1548.771449900988</v>
      </c>
      <c r="CA3" s="26">
        <f>IF(ISNUMBER(BE3),BE3*AU3/AW3*AW3/AR3*1000,"")</f>
        <v>1240.210665593467</v>
      </c>
      <c r="CB3" s="26">
        <f>IF(ISNUMBER(BF3),BF3*AU3/AW3*AW3/AR3*1000,"")</f>
        <v>1889.392414400117</v>
      </c>
      <c r="CC3" s="26">
        <f>AVERAGE(AVERAGE(BW3:BY3),AVERAGE(BZ3:CB3))</f>
        <v>3184.558547987434</v>
      </c>
      <c r="CD3" s="26">
        <f>STDEV(AVERAGE(BW3:BY3),AVERAGE(BZ3:CB3))</f>
        <v>2298.238985389081</v>
      </c>
      <c r="CE3" s="26" t="e">
        <f>AVERAGEIFS(CC:CC,D:D,"="&amp;D3,A:A,"&lt;="&amp;(A3+2), A:A,"&gt;="&amp;(A3-2))</f>
        <v>#DIV/0!</v>
      </c>
      <c r="CF3" s="26">
        <f>AVERAGE(28.25,28.24,28.33)</f>
        <v>28.27333333333333</v>
      </c>
      <c r="CG3" s="26">
        <f>AVERAGE(30.73,30.69)</f>
        <v>30.71</v>
      </c>
      <c r="CH3" s="29">
        <f>AVERAGE(25.33,25.22)</f>
        <v>25.275</v>
      </c>
      <c r="CI3" s="26">
        <f>IF(AND(ISNUMBER(CF3),ISNUMBER(CH3)),CF3-CH3,"")</f>
        <v>2.998333333333331</v>
      </c>
      <c r="CJ3" s="26">
        <f>IF(AND(ISNUMBER(CG3),ISNUMBER(CF3)),CG3-CF3,"")</f>
        <v>2.436666666666671</v>
      </c>
      <c r="CK3" s="26">
        <f>IF(AND(ISNUMBER(AP3),ISNUMBER(AZ3)),(AP3/1.5*100.0)/AZ3,"")</f>
        <v>8797372.216741998</v>
      </c>
      <c r="CL3" s="26">
        <f>IF(ISNUMBER(CK3),CK3*AU3/AW3*AW3/AR3*1000,"")</f>
        <v>1431046545.066879</v>
      </c>
    </row>
    <row r="4">
      <c r="A4" s="24" t="n">
        <v>44414</v>
      </c>
      <c r="B4" s="24" t="n">
        <v>44418</v>
      </c>
      <c r="C4" t="inlineStr">
        <is>
          <t>ac.08.06.21</t>
        </is>
      </c>
      <c r="D4" s="25" t="inlineStr">
        <is>
          <t>AC</t>
        </is>
      </c>
      <c r="E4" s="25" t="str">
        <f>"Sewer"</f>
        <v>Sewer</v>
      </c>
      <c r="F4">
        <f>FALSE</f>
        <v>0</v>
      </c>
      <c r="G4">
        <f>IF(OR(COUNT(J4:L4)&lt;=1,COUNT(V4:X4)&lt;=1), 0, IF(AND(COUNTIFS(O4:Q4,"&gt;=4")&gt;=2, COUNTIFS(AA4:AC4,"&gt;=6")&gt;=2), 2, IF(OR(COUNTIFS(O4:Q4,"&lt;4")&gt;=2, COUNTIFS(AA4:AC4,"&lt;6")&gt;=2), 1, 1)))</f>
        <v>1</v>
      </c>
      <c r="H4" s="26">
        <f>-1.837887078913031</f>
        <v>-1.837887078913031</v>
      </c>
      <c r="I4" s="26">
        <f>34.37875049160769</f>
        <v>34.37875049160769</v>
      </c>
      <c r="J4" s="26" t="n">
        <v>37.46</v>
      </c>
      <c r="K4" s="26" t="n">
        <v>37.57</v>
      </c>
      <c r="L4" s="26" t="inlineStr">
        <is>
          <t>[36.06]</t>
        </is>
      </c>
      <c r="M4" s="26">
        <f>AVERAGE(J4:L4)</f>
        <v>37.515</v>
      </c>
      <c r="N4" s="26">
        <f>STDEV(J4:L4)</f>
        <v>0.07778174593051983</v>
      </c>
      <c r="O4" s="26">
        <f>IF(ISNUMBER(J4),10^((J4-I4)/H4),IF(J4="&lt;ND&gt;","",""))</f>
        <v>0.02106117934338114</v>
      </c>
      <c r="P4" s="26">
        <f>IF(ISNUMBER(K4),10^((K4-I4)/H4),IF(K4="&lt;ND&gt;","",""))</f>
        <v>0.01834980057572759</v>
      </c>
      <c r="Q4" s="26" t="str">
        <f>IF(ISNUMBER(L4),10^((L4-I4)/H4),IF(L4="&lt;ND&gt;","",""))</f>
        <v/>
      </c>
      <c r="R4" s="26">
        <f>AVERAGE(O4:Q4)*1.0</f>
        <v>0.01970548995955436</v>
      </c>
      <c r="S4" s="26">
        <f>STDEV(O4:Q4)*1.0</f>
        <v>0.001917234312973046</v>
      </c>
      <c r="T4" s="26">
        <f>-1.9690777612427015</f>
        <v>-1.969077761242702</v>
      </c>
      <c r="U4" s="26">
        <f>34.847932086948965</f>
        <v>34.84793208694897</v>
      </c>
      <c r="V4" s="26" t="n">
        <v>34.97</v>
      </c>
      <c r="W4" s="26" t="n">
        <v>35.56</v>
      </c>
      <c r="X4" s="26" t="inlineStr">
        <is>
          <t>[34.35]</t>
        </is>
      </c>
      <c r="Y4" s="26">
        <f>AVERAGE(V4:X4)</f>
        <v>35.265</v>
      </c>
      <c r="Z4" s="26">
        <f>STDEV(V4:X4)</f>
        <v>0.4171930009000654</v>
      </c>
      <c r="AA4" s="26">
        <f>IF(ISNUMBER(V4),10^((V4-U4)/T4),IF(V4="&lt;ND&gt;","",""))</f>
        <v>0.8669769897869901</v>
      </c>
      <c r="AB4" s="26">
        <f>IF(ISNUMBER(W4),10^((W4-U4)/T4),IF(W4="&lt;ND&gt;","",""))</f>
        <v>0.4348854872329891</v>
      </c>
      <c r="AC4" s="26" t="str">
        <f>IF(ISNUMBER(X4),10^((X4-U4)/T4),IF(X4="&lt;ND&gt;","",""))</f>
        <v/>
      </c>
      <c r="AD4" s="26">
        <f>AVERAGE(AA4:AC4)*1.0</f>
        <v>0.6509312385099897</v>
      </c>
      <c r="AE4" s="26">
        <f>STDEV(AA4:AC4)*1.0</f>
        <v>0.3055348315490185</v>
      </c>
      <c r="AF4" s="26">
        <f>-3.3112021955638764</f>
        <v>-3.311202195563876</v>
      </c>
      <c r="AG4" s="26">
        <f>39.969821911375995</f>
        <v>39.96982191137599</v>
      </c>
      <c r="AH4" s="27" t="n">
        <v>29.16</v>
      </c>
      <c r="AI4" s="27" t="n">
        <v>29.25</v>
      </c>
      <c r="AJ4" s="27" t="n">
        <v>29.2</v>
      </c>
      <c r="AK4" s="26">
        <f>AVERAGE(AH4:AJ4)</f>
        <v>29.20333333333333</v>
      </c>
      <c r="AL4" s="26">
        <f>STDEV(AH4:AJ4)</f>
        <v>0.0450924975282289</v>
      </c>
      <c r="AM4" s="26">
        <f>IF(ISNUMBER(AH4),10^((AH4-AG4)/AF4),IF(AH4="&lt;ND&gt;","",""))</f>
        <v>1839.16845723828</v>
      </c>
      <c r="AN4" s="26">
        <f>IF(ISNUMBER(AI4),10^((AI4-AG4)/AF4),IF(AI4="&lt;ND&gt;","",""))</f>
        <v>1727.591464160294</v>
      </c>
      <c r="AO4" s="26">
        <f>IF(ISNUMBER(AJ4),10^((AJ4-AG4)/AF4),IF(AJ4="&lt;ND&gt;","",""))</f>
        <v>1788.715644046842</v>
      </c>
      <c r="AP4" s="26">
        <f>AVERAGE(AM4:AO4)*10.0</f>
        <v>17851.58521815139</v>
      </c>
      <c r="AQ4" s="26">
        <f>STDEV(AM4:AO4)*10.0</f>
        <v>558.7348373790302</v>
      </c>
      <c r="AR4" s="26">
        <f>IF(E4="PS",40,4000.0)</f>
        <v>4000</v>
      </c>
      <c r="AS4" s="26" t="n">
        <v>21.6382</v>
      </c>
      <c r="AT4" s="26" t="n">
        <v>22.8863</v>
      </c>
      <c r="AU4" s="27">
        <f>IF(AND(ISNUMBER(AT4),ISNUMBER(AS4)),AT4-AS4,"")</f>
        <v>1.248099999999997</v>
      </c>
      <c r="AV4" s="26" t="n">
        <v>4000</v>
      </c>
      <c r="AW4" s="26" t="n">
        <v>40</v>
      </c>
      <c r="AX4" s="26" t="n">
        <v>3</v>
      </c>
      <c r="AY4" s="26" t="n">
        <v>3</v>
      </c>
      <c r="AZ4" s="26" t="n">
        <v>0.2523</v>
      </c>
      <c r="BA4" s="27">
        <f>IF(AND(ISNUMBER(O4),ISNUMBER(AZ4)),(O4*1.0/AX4*100.0)/AZ4,"")</f>
        <v>2.782557714807918</v>
      </c>
      <c r="BB4" s="27">
        <f>IF(AND(ISNUMBER(P4),ISNUMBER(AZ4)),(P4*1.0/AX4*100.0)/AZ4,"")</f>
        <v>2.424336183872055</v>
      </c>
      <c r="BC4" s="27" t="str">
        <f>IF(AND(ISNUMBER(Q4),ISNUMBER(AZ4)),(Q4*1.0/AX4*100.0)/AZ4,"")</f>
        <v/>
      </c>
      <c r="BD4" s="27">
        <f>IF(AND(ISNUMBER(AA4),ISNUMBER(AY4)),(AA4*1.0/AY4*100.0)/AY4,"")</f>
        <v>9.63307766429989</v>
      </c>
      <c r="BE4" s="27">
        <f>IF(AND(ISNUMBER(AB4),ISNUMBER(AY4)),(AB4*1.0/AY4*100.0)/AY4,"")</f>
        <v>4.832060969255435</v>
      </c>
      <c r="BF4" s="27" t="str">
        <f>IF(AND(ISNUMBER(AC4),ISNUMBER(AY4)),(AC4*1.0/AY4*100.0)/AY4,"")</f>
        <v/>
      </c>
      <c r="BG4" s="26">
        <f>AVERAGE(AVERAGE(BA4:BC4),AVERAGE(BD4:BF4))</f>
        <v>4.918008133058825</v>
      </c>
      <c r="BH4" s="26">
        <f>STDEV(AVERAGE(BA4:BC4),AVERAGE(BD4:BF4))</f>
        <v>3.273283816957505</v>
      </c>
      <c r="BI4" s="26" t="e">
        <f>AVERAGEIFS(BG:BG,D:D,"="&amp;D4,A:A,"&lt;="&amp;(A4+2), A:A,"&gt;="&amp;(A4-2))</f>
        <v>#DIV/0!</v>
      </c>
      <c r="BJ4" s="28">
        <f>IF(AND(ISNUMBER(BW4),ISNUMBER(CL4)),BW4/CL4,"")</f>
        <v>5.898966138303016e-07</v>
      </c>
      <c r="BK4" s="28">
        <f>IF(AND(ISNUMBER(BX4),ISNUMBER(CL4)),BX4/CL4,"")</f>
        <v>5.13954373000713e-07</v>
      </c>
      <c r="BL4" s="28" t="str">
        <f>IF(AND(ISNUMBER(BY4),ISNUMBER(CL4)),BY4/CL4,"")</f>
        <v/>
      </c>
      <c r="BM4" s="28">
        <f>AVERAGE(BJ4:BL4)</f>
        <v>5.519254934155074e-07</v>
      </c>
      <c r="BN4" s="28">
        <f>STDEV(BJ4:BL4)</f>
        <v>5.369927346910395e-08</v>
      </c>
      <c r="BO4" s="28">
        <f>IF(AND(ISNUMBER(BZ4),ISNUMBER(CL4)),BZ4/CL4,"")</f>
        <v>2.042193002752176e-06</v>
      </c>
      <c r="BP4" s="28">
        <f>IF(AND(ISNUMBER(CA4),ISNUMBER(CL4)),CA4/CL4,"")</f>
        <v>1.024387163082478e-06</v>
      </c>
      <c r="BQ4" s="28" t="str">
        <f>IF(AND(ISNUMBER(CB4),ISNUMBER(CL4)),CB4/CL4,"")</f>
        <v/>
      </c>
      <c r="BR4" s="28">
        <f>AVERAGE(BO4:BQ4)</f>
        <v>1.533290082917327e-06</v>
      </c>
      <c r="BS4" s="28">
        <f>STDEV(BO4:BQ4)</f>
        <v>7.196974111617114e-07</v>
      </c>
      <c r="BT4" s="28">
        <f>AVERAGE(AVERAGE(BJ4:BL4),AVERAGE(BO4:BQ4))</f>
        <v>1.042607788166417e-06</v>
      </c>
      <c r="BU4" s="28">
        <f>STDEV(AVERAGE(BJ4:BL4),AVERAGE(BO4:BQ4))</f>
        <v>6.939295560530891e-07</v>
      </c>
      <c r="BV4" s="28" t="e">
        <f>AVERAGEIFS(BT:BT,D:D,"="&amp;D4,A:A,"&lt;="&amp;(A4+2), A:A,"&gt;="&amp;(A4-2))</f>
        <v>#DIV/0!</v>
      </c>
      <c r="BW4" s="26">
        <f>IF(ISNUMBER(BA4),BA4*AU4/AW4*AW4/AR4*1000,"")</f>
        <v>0.8682275709629389</v>
      </c>
      <c r="BX4" s="26">
        <f>IF(ISNUMBER(BB4),BB4*AU4/AW4*AW4/AR4*1000,"")</f>
        <v>0.7564534977726765</v>
      </c>
      <c r="BY4" s="26" t="str">
        <f>IF(ISNUMBER(BC4),BC4*AU4/AW4*AW4/AR4*1000,"")</f>
        <v/>
      </c>
      <c r="BZ4" s="26">
        <f>IF(ISNUMBER(BD4),BD4*AU4/AW4*AW4/AR4*1000,"")</f>
        <v>3.005761058203167</v>
      </c>
      <c r="CA4" s="26">
        <f>IF(ISNUMBER(BE4),BE4*AU4/AW4*AW4/AR4*1000,"")</f>
        <v>1.507723823931924</v>
      </c>
      <c r="CB4" s="26" t="str">
        <f>IF(ISNUMBER(BF4),BF4*AU4/AW4*AW4/AR4*1000,"")</f>
        <v/>
      </c>
      <c r="CC4" s="26">
        <f>AVERAGE(AVERAGE(BW4:BY4),AVERAGE(BZ4:CB4))</f>
        <v>1.534541487717676</v>
      </c>
      <c r="CD4" s="26">
        <f>STDEV(AVERAGE(BW4:BY4),AVERAGE(BZ4:CB4))</f>
        <v>1.021346382986163</v>
      </c>
      <c r="CE4" s="26" t="e">
        <f>AVERAGEIFS(CC:CC,D:D,"="&amp;D4,A:A,"&lt;="&amp;(A4+2), A:A,"&gt;="&amp;(A4-2))</f>
        <v>#DIV/0!</v>
      </c>
      <c r="CF4" s="26">
        <f>AVERAGE(29.16,29.25,29.2)</f>
        <v>29.20333333333333</v>
      </c>
      <c r="CG4" s="26">
        <f>AVERAGE(31.47,31.6)</f>
        <v>31.535</v>
      </c>
      <c r="CH4" s="29">
        <f>AVERAGE(29.32,29.37,26.27)</f>
        <v>28.32</v>
      </c>
      <c r="CI4" s="26">
        <f>IF(AND(ISNUMBER(CF4),ISNUMBER(CH4)),CF4-CH4,"")</f>
        <v>0.8833333333333364</v>
      </c>
      <c r="CJ4" s="26">
        <f>IF(AND(ISNUMBER(CG4),ISNUMBER(CF4)),CG4-CF4,"")</f>
        <v>2.331666666666667</v>
      </c>
      <c r="CK4" s="26">
        <f>IF(AND(ISNUMBER(AP4),ISNUMBER(AZ4)),(AP4/1.5*100.0)/AZ4,"")</f>
        <v>4717026.084859661</v>
      </c>
      <c r="CL4" s="26">
        <f>IF(ISNUMBER(CK4),CK4*AU4/AW4*AW4/AR4*1000,"")</f>
        <v>1471830.064128333</v>
      </c>
    </row>
    <row r="5">
      <c r="A5" s="24" t="n">
        <v>44414</v>
      </c>
      <c r="B5" s="24" t="n">
        <v>44418</v>
      </c>
      <c r="C5" t="inlineStr">
        <is>
          <t>h_d.08.06.21</t>
        </is>
      </c>
      <c r="D5" s="25" t="inlineStr">
        <is>
          <t>H_D</t>
        </is>
      </c>
      <c r="E5" s="25" t="str">
        <f>"PS"</f>
        <v>PS</v>
      </c>
      <c r="F5">
        <f>FALSE</f>
        <v>0</v>
      </c>
      <c r="G5">
        <f>IF(OR(COUNT(J5:L5)&lt;=1,COUNT(V5:X5)&lt;=1), 0, IF(AND(COUNTIFS(O5:Q5,"&gt;=4")&gt;=2, COUNTIFS(AA5:AC5,"&gt;=6")&gt;=2), 2, IF(OR(COUNTIFS(O5:Q5,"&lt;4")&gt;=2, COUNTIFS(AA5:AC5,"&lt;6")&gt;=2), 1, 1)))</f>
        <v>1</v>
      </c>
      <c r="H5" s="26">
        <f>-1.837887078913031</f>
        <v>-1.837887078913031</v>
      </c>
      <c r="I5" s="26">
        <f>34.37875049160769</f>
        <v>34.37875049160769</v>
      </c>
      <c r="J5" s="26" t="inlineStr">
        <is>
          <t>[35.6]</t>
        </is>
      </c>
      <c r="K5" s="26" t="n">
        <v>34.29</v>
      </c>
      <c r="L5" s="26" t="n">
        <v>34.83</v>
      </c>
      <c r="M5" s="26">
        <f>AVERAGE(J5:L5)</f>
        <v>34.56</v>
      </c>
      <c r="N5" s="26">
        <f>STDEV(J5:L5)</f>
        <v>0.3818376618407351</v>
      </c>
      <c r="O5" s="26" t="str">
        <f>IF(ISNUMBER(J5),10^((J5-I5)/H5),IF(J5="&lt;ND&gt;","",""))</f>
        <v/>
      </c>
      <c r="P5" s="26">
        <f>IF(ISNUMBER(K5),10^((K5-I5)/H5),IF(K5="&lt;ND&gt;","",""))</f>
        <v>1.117607776098615</v>
      </c>
      <c r="Q5" s="26">
        <f>IF(ISNUMBER(L5),10^((L5-I5)/H5),IF(L5="&lt;ND&gt;","",""))</f>
        <v>0.568164059040056</v>
      </c>
      <c r="R5" s="26">
        <f>AVERAGE(O5:Q5)*1.0</f>
        <v>0.8428859175693353</v>
      </c>
      <c r="S5" s="26">
        <f>STDEV(O5:Q5)*1.0</f>
        <v>0.3885153782124495</v>
      </c>
      <c r="T5" s="26">
        <f>-1.9690777612427015</f>
        <v>-1.969077761242702</v>
      </c>
      <c r="U5" s="26">
        <f>34.847932086948965</f>
        <v>34.84793208694897</v>
      </c>
      <c r="V5" s="26" t="inlineStr">
        <is>
          <t>[34.92]</t>
        </is>
      </c>
      <c r="W5" s="26" t="n">
        <v>34.12</v>
      </c>
      <c r="X5" s="26" t="n">
        <v>33.61</v>
      </c>
      <c r="Y5" s="26">
        <f>AVERAGE(V5:X5)</f>
        <v>33.86499999999999</v>
      </c>
      <c r="Z5" s="26">
        <f>STDEV(V5:X5)</f>
        <v>0.3606244584051378</v>
      </c>
      <c r="AA5" s="26" t="str">
        <f>IF(ISNUMBER(V5),10^((V5-U5)/T5),IF(V5="&lt;ND&gt;","",""))</f>
        <v/>
      </c>
      <c r="AB5" s="26">
        <f>IF(ISNUMBER(W5),10^((W5-U5)/T5),IF(W5="&lt;ND&gt;","",""))</f>
        <v>2.342511528649312</v>
      </c>
      <c r="AC5" s="26">
        <f>IF(ISNUMBER(X5),10^((X5-U5)/T5),IF(X5="&lt;ND&gt;","",""))</f>
        <v>4.252910432326094</v>
      </c>
      <c r="AD5" s="26">
        <f>AVERAGE(AA5:AC5)*1.0</f>
        <v>3.297710980487703</v>
      </c>
      <c r="AE5" s="26">
        <f>STDEV(AA5:AC5)*1.0</f>
        <v>1.350856019561199</v>
      </c>
      <c r="AF5" s="26">
        <f>-3.3112021955638764</f>
        <v>-3.311202195563876</v>
      </c>
      <c r="AG5" s="26">
        <f>39.969821911375995</f>
        <v>39.96982191137599</v>
      </c>
      <c r="AH5" s="27" t="n">
        <v>27.9</v>
      </c>
      <c r="AI5" s="27" t="n">
        <v>27.86</v>
      </c>
      <c r="AJ5" s="27" t="n">
        <v>27.88</v>
      </c>
      <c r="AK5" s="26">
        <f>AVERAGE(AH5:AJ5)</f>
        <v>27.88</v>
      </c>
      <c r="AL5" s="26">
        <f>STDEV(AH5:AJ5)</f>
        <v>0.01999999999999957</v>
      </c>
      <c r="AM5" s="26">
        <f>IF(ISNUMBER(AH5),10^((AH5-AG5)/AF5),IF(AH5="&lt;ND&gt;","",""))</f>
        <v>4417.209066342601</v>
      </c>
      <c r="AN5" s="26">
        <f>IF(ISNUMBER(AI5),10^((AI5-AG5)/AF5),IF(AI5="&lt;ND&gt;","",""))</f>
        <v>4541.801605460502</v>
      </c>
      <c r="AO5" s="26">
        <f>IF(ISNUMBER(AJ5),10^((AJ5-AG5)/AF5),IF(AJ5="&lt;ND&gt;","",""))</f>
        <v>4479.072139312952</v>
      </c>
      <c r="AP5" s="26">
        <f>AVERAGE(AM5:AO5)*10.0</f>
        <v>44793.60937038685</v>
      </c>
      <c r="AQ5" s="26">
        <f>STDEV(AM5:AO5)*10.0</f>
        <v>622.9677161824884</v>
      </c>
      <c r="AR5" s="26">
        <f>IF(E5="PS",40,500.0)</f>
        <v>40</v>
      </c>
      <c r="AS5" s="26" t="n">
        <v>22.3014</v>
      </c>
      <c r="AT5" s="26" t="n">
        <v>26.0546</v>
      </c>
      <c r="AU5" s="27">
        <f>IF(AND(ISNUMBER(AT5),ISNUMBER(AS5)),AT5-AS5,"")</f>
        <v>3.7532</v>
      </c>
      <c r="AV5" s="26" t="n">
        <v>500</v>
      </c>
      <c r="AW5" s="26" t="n">
        <v>40</v>
      </c>
      <c r="AX5" s="26" t="n">
        <v>3</v>
      </c>
      <c r="AY5" s="26" t="n">
        <v>3</v>
      </c>
      <c r="AZ5" s="26" t="n">
        <v>0.2554</v>
      </c>
      <c r="BA5" s="27" t="str">
        <f>IF(AND(ISNUMBER(O5),ISNUMBER(AZ5)),(O5*1.0/AX5*100.0)/AZ5,"")</f>
        <v/>
      </c>
      <c r="BB5" s="27">
        <f>IF(AND(ISNUMBER(P5),ISNUMBER(AZ5)),(P5*1.0/AX5*100.0)/AZ5,"")</f>
        <v>145.8637139256871</v>
      </c>
      <c r="BC5" s="27">
        <f>IF(AND(ISNUMBER(Q5),ISNUMBER(AZ5)),(Q5*1.0/AX5*100.0)/AZ5,"")</f>
        <v>74.15349243540275</v>
      </c>
      <c r="BD5" s="27" t="str">
        <f>IF(AND(ISNUMBER(AA5),ISNUMBER(AY5)),(AA5*1.0/AY5*100.0)/AY5,"")</f>
        <v/>
      </c>
      <c r="BE5" s="27">
        <f>IF(AND(ISNUMBER(AB5),ISNUMBER(AY5)),(AB5*1.0/AY5*100.0)/AY5,"")</f>
        <v>26.02790587388124</v>
      </c>
      <c r="BF5" s="27">
        <f>IF(AND(ISNUMBER(AC5),ISNUMBER(AY5)),(AC5*1.0/AY5*100.0)/AY5,"")</f>
        <v>47.25456035917882</v>
      </c>
      <c r="BG5" s="26">
        <f>AVERAGE(AVERAGE(BA5:BC5),AVERAGE(BD5:BF5))</f>
        <v>73.32491814853748</v>
      </c>
      <c r="BH5" s="26">
        <f>STDEV(AVERAGE(BA5:BC5),AVERAGE(BD5:BF5))</f>
        <v>51.87856489008784</v>
      </c>
      <c r="BI5" s="26" t="e">
        <f>AVERAGEIFS(BG:BG,D:D,"="&amp;D5,A:A,"&lt;="&amp;(A5+2), A:A,"&gt;="&amp;(A5-2))</f>
        <v>#DIV/0!</v>
      </c>
      <c r="BJ5" s="28" t="str">
        <f>IF(AND(ISNUMBER(BW5),ISNUMBER(CL5)),BW5/CL5,"")</f>
        <v/>
      </c>
      <c r="BK5" s="28">
        <f>IF(AND(ISNUMBER(BX5),ISNUMBER(CL5)),BX5/CL5,"")</f>
        <v>1.247508061761002e-05</v>
      </c>
      <c r="BL5" s="28">
        <f>IF(AND(ISNUMBER(BY5),ISNUMBER(CL5)),BY5/CL5,"")</f>
        <v>6.342021406916033e-06</v>
      </c>
      <c r="BM5" s="28">
        <f>AVERAGE(BJ5:BL5)</f>
        <v>9.408551012263024e-06</v>
      </c>
      <c r="BN5" s="28">
        <f>STDEV(BJ5:BL5)</f>
        <v>4.336727757300331e-06</v>
      </c>
      <c r="BO5" s="28" t="str">
        <f>IF(AND(ISNUMBER(BZ5),ISNUMBER(CL5)),BZ5/CL5,"")</f>
        <v/>
      </c>
      <c r="BP5" s="28">
        <f>IF(AND(ISNUMBER(CA5),ISNUMBER(CL5)),CA5/CL5,"")</f>
        <v>2.22605208208025e-06</v>
      </c>
      <c r="BQ5" s="28">
        <f>IF(AND(ISNUMBER(CB5),ISNUMBER(CL5)),CB5/CL5,"")</f>
        <v>4.041474292439915e-06</v>
      </c>
      <c r="BR5" s="28">
        <f>AVERAGE(BO5:BQ5)</f>
        <v>3.133763187260082e-06</v>
      </c>
      <c r="BS5" s="28">
        <f>STDEV(BO5:BQ5)</f>
        <v>1.28369735566199e-06</v>
      </c>
      <c r="BT5" s="28">
        <f>AVERAGE(AVERAGE(BJ5:BL5),AVERAGE(BO5:BQ5))</f>
        <v>6.271157099761553e-06</v>
      </c>
      <c r="BU5" s="28">
        <f>STDEV(AVERAGE(BJ5:BL5),AVERAGE(BO5:BQ5))</f>
        <v>4.436945021566367e-06</v>
      </c>
      <c r="BV5" s="28" t="e">
        <f>AVERAGEIFS(BT:BT,D:D,"="&amp;D5,A:A,"&lt;="&amp;(A5+2), A:A,"&gt;="&amp;(A5-2))</f>
        <v>#DIV/0!</v>
      </c>
      <c r="BW5" s="26" t="str">
        <f>IF(ISNUMBER(BA5),BA5*AU5/AW5*AW5/AR5*1000,"")</f>
        <v/>
      </c>
      <c r="BX5" s="26">
        <f>IF(ISNUMBER(BB5),BB5*AU5/AW5*AW5/AR5*1000,"")</f>
        <v>13686.39227764722</v>
      </c>
      <c r="BY5" s="26">
        <f>IF(ISNUMBER(BC5),BC5*AU5/AW5*AW5/AR5*1000,"")</f>
        <v>6957.822195213839</v>
      </c>
      <c r="BZ5" s="26" t="str">
        <f>IF(ISNUMBER(BD5),BD5*AU5/AW5*AW5/AR5*1000,"")</f>
        <v/>
      </c>
      <c r="CA5" s="26">
        <f>IF(ISNUMBER(BE5),BE5*AU5/AW5*AW5/AR5*1000,"")</f>
        <v>2442.198408146277</v>
      </c>
      <c r="CB5" s="26">
        <f>IF(ISNUMBER(BF5),BF5*AU5/AW5*AW5/AR5*1000,"")</f>
        <v>4433.895398501749</v>
      </c>
      <c r="CC5" s="26">
        <f>AVERAGE(AVERAGE(BW5:BY5),AVERAGE(BZ5:CB5))</f>
        <v>6880.07706987727</v>
      </c>
      <c r="CD5" s="26">
        <f>STDEV(AVERAGE(BW5:BY5),AVERAGE(BZ5:CB5))</f>
        <v>4867.765743636941</v>
      </c>
      <c r="CE5" s="26" t="e">
        <f>AVERAGEIFS(CC:CC,D:D,"="&amp;D5,A:A,"&lt;="&amp;(A5+2), A:A,"&gt;="&amp;(A5-2))</f>
        <v>#DIV/0!</v>
      </c>
      <c r="CF5" s="26">
        <f>AVERAGE(27.9,27.86,27.88)</f>
        <v>27.88</v>
      </c>
      <c r="CG5" s="26">
        <f>AVERAGE(30.0,29.99)</f>
        <v>29.995</v>
      </c>
      <c r="CH5" s="29">
        <f>AVERAGE(27.62,27.73)</f>
        <v>27.675</v>
      </c>
      <c r="CI5" s="26">
        <f>IF(AND(ISNUMBER(CF5),ISNUMBER(CH5)),CF5-CH5,"")</f>
        <v>0.2049999999999983</v>
      </c>
      <c r="CJ5" s="26">
        <f>IF(AND(ISNUMBER(CG5),ISNUMBER(CF5)),CG5-CF5,"")</f>
        <v>2.114999999999998</v>
      </c>
      <c r="CK5" s="26">
        <f>IF(AND(ISNUMBER(AP5),ISNUMBER(AZ5)),(AP5/1.5*100.0)/AZ5,"")</f>
        <v>11692406.51798142</v>
      </c>
      <c r="CL5" s="26">
        <f>IF(ISNUMBER(CK5),CK5*AU5/AW5*AW5/AR5*1000,"")</f>
        <v>1097098503.582197</v>
      </c>
    </row>
    <row r="6">
      <c r="A6" s="24" t="n">
        <v>44415</v>
      </c>
      <c r="B6" s="24" t="n">
        <v>44418</v>
      </c>
      <c r="C6" t="inlineStr">
        <is>
          <t>h.08.07.21</t>
        </is>
      </c>
      <c r="D6" s="25" t="inlineStr">
        <is>
          <t>H</t>
        </is>
      </c>
      <c r="E6" s="25" t="str">
        <f>"PS"</f>
        <v>PS</v>
      </c>
      <c r="F6">
        <f>FALSE</f>
        <v>0</v>
      </c>
      <c r="G6">
        <f>IF(OR(COUNT(J6:L6)&lt;=1,COUNT(V6:X6)&lt;=1), 0, IF(AND(COUNTIFS(O6:Q6,"&gt;=4")&gt;=2, COUNTIFS(AA6:AC6,"&gt;=6")&gt;=2), 2, IF(OR(COUNTIFS(O6:Q6,"&lt;4")&gt;=2, COUNTIFS(AA6:AC6,"&lt;6")&gt;=2), 1, 1)))</f>
        <v>1</v>
      </c>
      <c r="H6" s="26">
        <f>-1.837887078913031</f>
        <v>-1.837887078913031</v>
      </c>
      <c r="I6" s="26">
        <f>34.37875049160769</f>
        <v>34.37875049160769</v>
      </c>
      <c r="J6" s="26" t="inlineStr">
        <is>
          <t>[38.16]</t>
        </is>
      </c>
      <c r="K6" s="26" t="n">
        <v>35.44</v>
      </c>
      <c r="L6" s="26" t="n">
        <v>36.61</v>
      </c>
      <c r="M6" s="26">
        <f>AVERAGE(J6:L6)</f>
        <v>36.025</v>
      </c>
      <c r="N6" s="26">
        <f>STDEV(J6:L6)</f>
        <v>0.8273149339882618</v>
      </c>
      <c r="O6" s="26" t="str">
        <f>IF(ISNUMBER(J6),10^((J6-I6)/H6),IF(J6="&lt;ND&gt;","",""))</f>
        <v/>
      </c>
      <c r="P6" s="26">
        <f>IF(ISNUMBER(K6),10^((K6-I6)/H6),IF(K6="&lt;ND&gt;","",""))</f>
        <v>0.2645884520925992</v>
      </c>
      <c r="Q6" s="26">
        <f>IF(ISNUMBER(L6),10^((L6-I6)/H6),IF(L6="&lt;ND&gt;","",""))</f>
        <v>0.06109002388251673</v>
      </c>
      <c r="R6" s="26">
        <f>AVERAGE(O6:Q6)*1.0</f>
        <v>0.1628392379875579</v>
      </c>
      <c r="S6" s="26">
        <f>STDEV(O6:Q6)*1.0</f>
        <v>0.1438951185481531</v>
      </c>
      <c r="T6" s="26">
        <f>-1.9690777612427015</f>
        <v>-1.969077761242702</v>
      </c>
      <c r="U6" s="26">
        <f>34.847932086948965</f>
        <v>34.84793208694897</v>
      </c>
      <c r="V6" s="26" t="n">
        <v>35.6</v>
      </c>
      <c r="W6" s="26" t="n">
        <v>34.37</v>
      </c>
      <c r="X6" s="26" t="inlineStr">
        <is>
          <t>[37.19]</t>
        </is>
      </c>
      <c r="Y6" s="26">
        <f>AVERAGE(V6:X6)</f>
        <v>34.985</v>
      </c>
      <c r="Z6" s="26">
        <f>STDEV(V6:X6)</f>
        <v>0.8697413408594562</v>
      </c>
      <c r="AA6" s="26">
        <f>IF(ISNUMBER(V6),10^((V6-U6)/T6),IF(V6="&lt;ND&gt;","",""))</f>
        <v>0.4150121739465761</v>
      </c>
      <c r="AB6" s="26">
        <f>IF(ISNUMBER(W6),10^((W6-U6)/T6),IF(W6="&lt;ND&gt;","",""))</f>
        <v>1.748713839071706</v>
      </c>
      <c r="AC6" s="26" t="str">
        <f>IF(ISNUMBER(X6),10^((X6-U6)/T6),IF(X6="&lt;ND&gt;","",""))</f>
        <v/>
      </c>
      <c r="AD6" s="26">
        <f>AVERAGE(AA6:AC6)*1.0</f>
        <v>1.081863006509141</v>
      </c>
      <c r="AE6" s="26">
        <f>STDEV(AA6:AC6)*1.0</f>
        <v>0.9430694914897694</v>
      </c>
      <c r="AF6" s="26">
        <f>-3.3112021955638764</f>
        <v>-3.311202195563876</v>
      </c>
      <c r="AG6" s="26">
        <f>39.969821911375995</f>
        <v>39.96982191137599</v>
      </c>
      <c r="AH6" s="27" t="n">
        <v>27.98</v>
      </c>
      <c r="AI6" s="27" t="n">
        <v>27.69</v>
      </c>
      <c r="AJ6" s="27" t="n">
        <v>27.88</v>
      </c>
      <c r="AK6" s="26">
        <f>AVERAGE(AH6:AJ6)</f>
        <v>27.85</v>
      </c>
      <c r="AL6" s="26">
        <f>STDEV(AH6:AJ6)</f>
        <v>0.1473091986265617</v>
      </c>
      <c r="AM6" s="26">
        <f>IF(ISNUMBER(AH6),10^((AH6-AG6)/AF6),IF(AH6="&lt;ND&gt;","",""))</f>
        <v>4178.183846452015</v>
      </c>
      <c r="AN6" s="26">
        <f>IF(ISNUMBER(AI6),10^((AI6-AG6)/AF6),IF(AI6="&lt;ND&gt;","",""))</f>
        <v>5111.743213116875</v>
      </c>
      <c r="AO6" s="26">
        <f>IF(ISNUMBER(AJ6),10^((AJ6-AG6)/AF6),IF(AJ6="&lt;ND&gt;","",""))</f>
        <v>4479.072139312952</v>
      </c>
      <c r="AP6" s="26">
        <f>AVERAGE(AM6:AO6)*10.0</f>
        <v>45896.66399627281</v>
      </c>
      <c r="AQ6" s="26">
        <f>STDEV(AM6:AO6)*10.0</f>
        <v>4765.045546296265</v>
      </c>
      <c r="AR6" s="26">
        <f>IF(E6="PS",40,200.0)</f>
        <v>40</v>
      </c>
      <c r="AS6" s="26" t="n">
        <v>21.871</v>
      </c>
      <c r="AT6" s="26" t="n">
        <v>28.9797</v>
      </c>
      <c r="AU6" s="27">
        <f>IF(AND(ISNUMBER(AT6),ISNUMBER(AS6)),AT6-AS6,"")</f>
        <v>7.108700000000002</v>
      </c>
      <c r="AV6" s="26" t="n">
        <v>200</v>
      </c>
      <c r="AW6" s="26" t="n">
        <v>40</v>
      </c>
      <c r="AX6" s="26" t="n">
        <v>3</v>
      </c>
      <c r="AY6" s="26" t="n">
        <v>3</v>
      </c>
      <c r="AZ6" s="26" t="n">
        <v>0.2542</v>
      </c>
      <c r="BA6" s="27" t="str">
        <f>IF(AND(ISNUMBER(O6),ISNUMBER(AZ6)),(O6*1.0/AX6*100.0)/AZ6,"")</f>
        <v/>
      </c>
      <c r="BB6" s="27">
        <f>IF(AND(ISNUMBER(P6),ISNUMBER(AZ6)),(P6*1.0/AX6*100.0)/AZ6,"")</f>
        <v>34.69557462530805</v>
      </c>
      <c r="BC6" s="27">
        <f>IF(AND(ISNUMBER(Q6),ISNUMBER(AZ6)),(Q6*1.0/AX6*100.0)/AZ6,"")</f>
        <v>8.010755819894667</v>
      </c>
      <c r="BD6" s="27">
        <f>IF(AND(ISNUMBER(AA6),ISNUMBER(AY6)),(AA6*1.0/AY6*100.0)/AY6,"")</f>
        <v>4.611246377184179</v>
      </c>
      <c r="BE6" s="27">
        <f>IF(AND(ISNUMBER(AB6),ISNUMBER(AY6)),(AB6*1.0/AY6*100.0)/AY6,"")</f>
        <v>19.4301537674634</v>
      </c>
      <c r="BF6" s="27" t="str">
        <f>IF(AND(ISNUMBER(AC6),ISNUMBER(AY6)),(AC6*1.0/AY6*100.0)/AY6,"")</f>
        <v/>
      </c>
      <c r="BG6" s="26">
        <f>AVERAGE(AVERAGE(BA6:BC6),AVERAGE(BD6:BF6))</f>
        <v>16.68693264746258</v>
      </c>
      <c r="BH6" s="26">
        <f>STDEV(AVERAGE(BA6:BC6),AVERAGE(BD6:BF6))</f>
        <v>6.599049392948403</v>
      </c>
      <c r="BI6" s="26" t="e">
        <f>AVERAGEIFS(BG:BG,D:D,"="&amp;D6,A:A,"&lt;="&amp;(A6+2), A:A,"&gt;="&amp;(A6-2))</f>
        <v>#DIV/0!</v>
      </c>
      <c r="BJ6" s="28" t="str">
        <f>IF(AND(ISNUMBER(BW6),ISNUMBER(CL6)),BW6/CL6,"")</f>
        <v/>
      </c>
      <c r="BK6" s="28">
        <f>IF(AND(ISNUMBER(BX6),ISNUMBER(CL6)),BX6/CL6,"")</f>
        <v>2.882436641953825e-06</v>
      </c>
      <c r="BL6" s="28">
        <f>IF(AND(ISNUMBER(BY6),ISNUMBER(CL6)),BY6/CL6,"")</f>
        <v>6.655170394026651e-07</v>
      </c>
      <c r="BM6" s="28">
        <f>AVERAGE(BJ6:BL6)</f>
        <v>1.773976840678245e-06</v>
      </c>
      <c r="BN6" s="28">
        <f>STDEV(BJ6:BL6)</f>
        <v>1.567598884309311e-06</v>
      </c>
      <c r="BO6" s="28">
        <f>IF(AND(ISNUMBER(BZ6),ISNUMBER(CL6)),BZ6/CL6,"")</f>
        <v>3.830928199407071e-07</v>
      </c>
      <c r="BP6" s="28">
        <f>IF(AND(ISNUMBER(CA6),ISNUMBER(CL6)),CA6/CL6,"")</f>
        <v>1.614217022861497e-06</v>
      </c>
      <c r="BQ6" s="28" t="str">
        <f>IF(AND(ISNUMBER(CB6),ISNUMBER(CL6)),CB6/CL6,"")</f>
        <v/>
      </c>
      <c r="BR6" s="28">
        <f>AVERAGE(BO6:BQ6)</f>
        <v>9.98654921401102e-07</v>
      </c>
      <c r="BS6" s="28">
        <f>STDEV(BO6:BQ6)</f>
        <v>8.705362723681735e-07</v>
      </c>
      <c r="BT6" s="28">
        <f>AVERAGE(AVERAGE(BJ6:BL6),AVERAGE(BO6:BQ6))</f>
        <v>1.386315881039673e-06</v>
      </c>
      <c r="BU6" s="28">
        <f>STDEV(AVERAGE(BJ6:BL6),AVERAGE(BO6:BQ6))</f>
        <v>5.482353867234367e-07</v>
      </c>
      <c r="BV6" s="28" t="e">
        <f>AVERAGEIFS(BT:BT,D:D,"="&amp;D6,A:A,"&lt;="&amp;(A6+2), A:A,"&gt;="&amp;(A6-2))</f>
        <v>#DIV/0!</v>
      </c>
      <c r="BW6" s="26" t="str">
        <f>IF(ISNUMBER(BA6),BA6*AU6/AW6*AW6/AR6*1000,"")</f>
        <v/>
      </c>
      <c r="BX6" s="26">
        <f>IF(ISNUMBER(BB6),BB6*AU6/AW6*AW6/AR6*1000,"")</f>
        <v>6166.010783473186</v>
      </c>
      <c r="BY6" s="26">
        <f>IF(ISNUMBER(BC6),BC6*AU6/AW6*AW6/AR6*1000,"")</f>
        <v>1423.651497422131</v>
      </c>
      <c r="BZ6" s="26">
        <f>IF(ISNUMBER(BD6),BD6*AU6/AW6*AW6/AR6*1000,"")</f>
        <v>819.4991780372295</v>
      </c>
      <c r="CA6" s="26">
        <f>IF(ISNUMBER(BE6),BE6*AU6/AW6*AW6/AR6*1000,"")</f>
        <v>3453.078352169178</v>
      </c>
      <c r="CB6" s="26" t="str">
        <f>IF(ISNUMBER(BF6),BF6*AU6/AW6*AW6/AR6*1000,"")</f>
        <v/>
      </c>
      <c r="CC6" s="26">
        <f>AVERAGE(AVERAGE(BW6:BY6),AVERAGE(BZ6:CB6))</f>
        <v>2965.559952775431</v>
      </c>
      <c r="CD6" s="26">
        <f>STDEV(AVERAGE(BW6:BY6),AVERAGE(BZ6:CB6))</f>
        <v>1172.766560491308</v>
      </c>
      <c r="CE6" s="26" t="e">
        <f>AVERAGEIFS(CC:CC,D:D,"="&amp;D6,A:A,"&lt;="&amp;(A6+2), A:A,"&gt;="&amp;(A6-2))</f>
        <v>#DIV/0!</v>
      </c>
      <c r="CF6" s="26">
        <f>AVERAGE(27.98,27.69,27.88)</f>
        <v>27.85</v>
      </c>
      <c r="CG6" s="26">
        <f>AVERAGE(30.29,30.36)</f>
        <v>30.325</v>
      </c>
      <c r="CH6" s="29">
        <f>AVERAGE(24.8,24.75)</f>
        <v>24.775</v>
      </c>
      <c r="CI6" s="26">
        <f>IF(AND(ISNUMBER(CF6),ISNUMBER(CH6)),CF6-CH6,"")</f>
        <v>3.074999999999999</v>
      </c>
      <c r="CJ6" s="26">
        <f>IF(AND(ISNUMBER(CG6),ISNUMBER(CF6)),CG6-CF6,"")</f>
        <v>2.475000000000001</v>
      </c>
      <c r="CK6" s="26">
        <f>IF(AND(ISNUMBER(AP6),ISNUMBER(AZ6)),(AP6/1.5*100.0)/AZ6,"")</f>
        <v>12036890.63631597</v>
      </c>
      <c r="CL6" s="26">
        <f>IF(ISNUMBER(CK6),CK6*AU6/AW6*AW6/AR6*1000,"")</f>
        <v>2139166111.659485</v>
      </c>
    </row>
    <row r="7">
      <c r="A7" s="24" t="n">
        <v>44416</v>
      </c>
      <c r="B7" s="24" t="n">
        <v>44418</v>
      </c>
      <c r="C7" t="inlineStr">
        <is>
          <t>h.08.08.21</t>
        </is>
      </c>
      <c r="D7" s="25" t="inlineStr">
        <is>
          <t>H</t>
        </is>
      </c>
      <c r="E7" s="25" t="str">
        <f>"PS"</f>
        <v>PS</v>
      </c>
      <c r="F7">
        <f>FALSE</f>
        <v>0</v>
      </c>
      <c r="G7">
        <f>IF(OR(COUNT(J7:L7)&lt;=1,COUNT(V7:X7)&lt;=1), 0, IF(AND(COUNTIFS(O7:Q7,"&gt;=4")&gt;=2, COUNTIFS(AA7:AC7,"&gt;=6")&gt;=2), 2, IF(OR(COUNTIFS(O7:Q7,"&lt;4")&gt;=2, COUNTIFS(AA7:AC7,"&lt;6")&gt;=2), 1, 1)))</f>
        <v>1</v>
      </c>
      <c r="H7" s="26">
        <f>-1.837887078913031</f>
        <v>-1.837887078913031</v>
      </c>
      <c r="I7" s="26">
        <f>34.37875049160769</f>
        <v>34.37875049160769</v>
      </c>
      <c r="J7" s="26" t="n">
        <v>35.02</v>
      </c>
      <c r="K7" s="26" t="n">
        <v>35.1</v>
      </c>
      <c r="L7" s="26" t="n">
        <v>34.51</v>
      </c>
      <c r="M7" s="26">
        <f>AVERAGE(J7:L7)</f>
        <v>34.87666666666667</v>
      </c>
      <c r="N7" s="26">
        <f>STDEV(J7:L7)</f>
        <v>0.3200520790954728</v>
      </c>
      <c r="O7" s="26">
        <f>IF(ISNUMBER(J7),10^((J7-I7)/H7),IF(J7="&lt;ND&gt;","",""))</f>
        <v>0.4478103990340278</v>
      </c>
      <c r="P7" s="26">
        <f>IF(ISNUMBER(K7),10^((K7-I7)/H7),IF(K7="&lt;ND&gt;","",""))</f>
        <v>0.4051034380722727</v>
      </c>
      <c r="Q7" s="26">
        <f>IF(ISNUMBER(L7),10^((L7-I7)/H7),IF(L7="&lt;ND&gt;","",""))</f>
        <v>0.8483728072244354</v>
      </c>
      <c r="R7" s="26">
        <f>AVERAGE(O7:Q7)*1.0</f>
        <v>0.5670955481102453</v>
      </c>
      <c r="S7" s="26">
        <f>STDEV(O7:Q7)*1.0</f>
        <v>0.2445273880360657</v>
      </c>
      <c r="T7" s="26">
        <f>-1.9690777612427015</f>
        <v>-1.969077761242702</v>
      </c>
      <c r="U7" s="26">
        <f>34.847932086948965</f>
        <v>34.84793208694897</v>
      </c>
      <c r="V7" s="26" t="inlineStr">
        <is>
          <t>[34.0]</t>
        </is>
      </c>
      <c r="W7" s="26" t="n">
        <v>35.12</v>
      </c>
      <c r="X7" s="26" t="n">
        <v>35.35</v>
      </c>
      <c r="Y7" s="26">
        <f>AVERAGE(V7:X7)</f>
        <v>35.235</v>
      </c>
      <c r="Z7" s="26">
        <f>STDEV(V7:X7)</f>
        <v>0.1626345596729087</v>
      </c>
      <c r="AA7" s="26" t="str">
        <f>IF(ISNUMBER(V7),10^((V7-U7)/T7),IF(V7="&lt;ND&gt;","",""))</f>
        <v/>
      </c>
      <c r="AB7" s="26">
        <f>IF(ISNUMBER(W7),10^((W7-U7)/T7),IF(W7="&lt;ND&gt;","",""))</f>
        <v>0.7274946052729628</v>
      </c>
      <c r="AC7" s="26">
        <f>IF(ISNUMBER(X7),10^((X7-U7)/T7),IF(X7="&lt;ND&gt;","",""))</f>
        <v>0.5559347563211022</v>
      </c>
      <c r="AD7" s="26">
        <f>AVERAGE(AA7:AC7)*1.0</f>
        <v>0.6417146807970325</v>
      </c>
      <c r="AE7" s="26">
        <f>STDEV(AA7:AC7)*1.0</f>
        <v>0.1213111325732004</v>
      </c>
      <c r="AF7" s="26">
        <f>-3.3112021955638764</f>
        <v>-3.311202195563876</v>
      </c>
      <c r="AG7" s="26">
        <f>39.969821911375995</f>
        <v>39.96982191137599</v>
      </c>
      <c r="AH7" s="27" t="n">
        <v>28</v>
      </c>
      <c r="AI7" s="27" t="n">
        <v>27.95</v>
      </c>
      <c r="AJ7" s="27" t="n">
        <v>27.77</v>
      </c>
      <c r="AK7" s="26">
        <f>AVERAGE(AH7:AJ7)</f>
        <v>27.90666666666667</v>
      </c>
      <c r="AL7" s="26">
        <f>STDEV(AH7:AJ7)</f>
        <v>0.1209683154108271</v>
      </c>
      <c r="AM7" s="26">
        <f>IF(ISNUMBER(AH7),10^((AH7-AG7)/AF7),IF(AH7="&lt;ND&gt;","",""))</f>
        <v>4120.476516867398</v>
      </c>
      <c r="AN7" s="26">
        <f>IF(ISNUMBER(AI7),10^((AI7-AG7)/AF7),IF(AI7="&lt;ND&gt;","",""))</f>
        <v>4266.263731646044</v>
      </c>
      <c r="AO7" s="26">
        <f>IF(ISNUMBER(AJ7),10^((AJ7-AG7)/AF7),IF(AJ7="&lt;ND&gt;","",""))</f>
        <v>4835.135172340782</v>
      </c>
      <c r="AP7" s="26">
        <f>AVERAGE(AM7:AO7)*10.0</f>
        <v>44072.91806951408</v>
      </c>
      <c r="AQ7" s="26">
        <f>STDEV(AM7:AO7)*10.0</f>
        <v>3776.253923917296</v>
      </c>
      <c r="AR7" s="26">
        <f>IF(E7="PS",40,200.0)</f>
        <v>40</v>
      </c>
      <c r="AS7" s="26" t="n">
        <v>21.7</v>
      </c>
      <c r="AT7" s="26" t="n">
        <v>24.4527</v>
      </c>
      <c r="AU7" s="27">
        <f>IF(AND(ISNUMBER(AT7),ISNUMBER(AS7)),AT7-AS7,"")</f>
        <v>2.752700000000001</v>
      </c>
      <c r="AV7" s="26" t="n">
        <v>200</v>
      </c>
      <c r="AW7" s="26" t="n">
        <v>40</v>
      </c>
      <c r="AX7" s="26" t="n">
        <v>3</v>
      </c>
      <c r="AY7" s="26" t="n">
        <v>3</v>
      </c>
      <c r="AZ7" s="26" t="n">
        <v>0.2504</v>
      </c>
      <c r="BA7" s="27">
        <f>IF(AND(ISNUMBER(O7),ISNUMBER(AZ7)),(O7*1.0/AX7*100.0)/AZ7,"")</f>
        <v>59.61267292785247</v>
      </c>
      <c r="BB7" s="27">
        <f>IF(AND(ISNUMBER(P7),ISNUMBER(AZ7)),(P7*1.0/AX7*100.0)/AZ7,"")</f>
        <v>53.92750773060073</v>
      </c>
      <c r="BC7" s="27">
        <f>IF(AND(ISNUMBER(Q7),ISNUMBER(AZ7)),(Q7*1.0/AX7*100.0)/AZ7,"")</f>
        <v>112.9356772130505</v>
      </c>
      <c r="BD7" s="27" t="str">
        <f>IF(AND(ISNUMBER(AA7),ISNUMBER(AY7)),(AA7*1.0/AY7*100.0)/AY7,"")</f>
        <v/>
      </c>
      <c r="BE7" s="27">
        <f>IF(AND(ISNUMBER(AB7),ISNUMBER(AY7)),(AB7*1.0/AY7*100.0)/AY7,"")</f>
        <v>8.083273391921809</v>
      </c>
      <c r="BF7" s="27">
        <f>IF(AND(ISNUMBER(AC7),ISNUMBER(AY7)),(AC7*1.0/AY7*100.0)/AY7,"")</f>
        <v>6.177052848012248</v>
      </c>
      <c r="BG7" s="26">
        <f>AVERAGE(AVERAGE(BA7:BC7),AVERAGE(BD7:BF7))</f>
        <v>41.31105787190079</v>
      </c>
      <c r="BH7" s="26">
        <f>STDEV(AVERAGE(BA7:BC7),AVERAGE(BD7:BF7))</f>
        <v>48.33908493223208</v>
      </c>
      <c r="BI7" s="26" t="e">
        <f>AVERAGEIFS(BG:BG,D:D,"="&amp;D7,A:A,"&lt;="&amp;(A7+2), A:A,"&gt;="&amp;(A7-2))</f>
        <v>#DIV/0!</v>
      </c>
      <c r="BJ7" s="28">
        <f>IF(AND(ISNUMBER(BW7),ISNUMBER(CL7)),BW7/CL7,"")</f>
        <v>5.080335256309988e-06</v>
      </c>
      <c r="BK7" s="28">
        <f>IF(AND(ISNUMBER(BX7),ISNUMBER(CL7)),BX7/CL7,"")</f>
        <v>4.595831814826995e-06</v>
      </c>
      <c r="BL7" s="28">
        <f>IF(AND(ISNUMBER(BY7),ISNUMBER(CL7)),BY7/CL7,"")</f>
        <v>9.6246498346937e-06</v>
      </c>
      <c r="BM7" s="28">
        <f>AVERAGE(BJ7:BL7)</f>
        <v>6.433605635276894e-06</v>
      </c>
      <c r="BN7" s="28">
        <f>STDEV(BJ7:BL7)</f>
        <v>2.774122961978425e-06</v>
      </c>
      <c r="BO7" s="28" t="str">
        <f>IF(AND(ISNUMBER(BZ7),ISNUMBER(CL7)),BZ7/CL7,"")</f>
        <v/>
      </c>
      <c r="BP7" s="28">
        <f>IF(AND(ISNUMBER(CA7),ISNUMBER(CL7)),CA7/CL7,"")</f>
        <v>6.888759852971781e-07</v>
      </c>
      <c r="BQ7" s="28">
        <f>IF(AND(ISNUMBER(CB7),ISNUMBER(CL7)),CB7/CL7,"")</f>
        <v>5.264232892530549e-07</v>
      </c>
      <c r="BR7" s="28">
        <f>AVERAGE(BO7:BQ7)</f>
        <v>6.076496372751166e-07</v>
      </c>
      <c r="BS7" s="28">
        <f>STDEV(BO7:BQ7)</f>
        <v>1.148714029948365e-07</v>
      </c>
      <c r="BT7" s="28">
        <f>AVERAGE(AVERAGE(BJ7:BL7),AVERAGE(BO7:BQ7))</f>
        <v>3.520627636276005e-06</v>
      </c>
      <c r="BU7" s="28">
        <f>STDEV(AVERAGE(BJ7:BL7),AVERAGE(BO7:BQ7))</f>
        <v>4.119572993081497e-06</v>
      </c>
      <c r="BV7" s="28" t="e">
        <f>AVERAGEIFS(BT:BT,D:D,"="&amp;D7,A:A,"&lt;="&amp;(A7+2), A:A,"&gt;="&amp;(A7-2))</f>
        <v>#DIV/0!</v>
      </c>
      <c r="BW7" s="26">
        <f>IF(ISNUMBER(BA7),BA7*AU7/AW7*AW7/AR7*1000,"")</f>
        <v>4102.39511921249</v>
      </c>
      <c r="BX7" s="26">
        <f>IF(ISNUMBER(BB7),BB7*AU7/AW7*AW7/AR7*1000,"")</f>
        <v>3711.156263250617</v>
      </c>
      <c r="BY7" s="26">
        <f>IF(ISNUMBER(BC7),BC7*AU7/AW7*AW7/AR7*1000,"")</f>
        <v>7771.950966609104</v>
      </c>
      <c r="BZ7" s="26" t="str">
        <f>IF(ISNUMBER(BD7),BD7*AU7/AW7*AW7/AR7*1000,"")</f>
        <v/>
      </c>
      <c r="CA7" s="26">
        <f>IF(ISNUMBER(BE7),BE7*AU7/AW7*AW7/AR7*1000,"")</f>
        <v>556.2706666485793</v>
      </c>
      <c r="CB7" s="26">
        <f>IF(ISNUMBER(BF7),BF7*AU7/AW7*AW7/AR7*1000,"")</f>
        <v>425.089334368083</v>
      </c>
      <c r="CC7" s="26">
        <f>AVERAGE(AVERAGE(BW7:BY7),AVERAGE(BZ7:CB7))</f>
        <v>2842.923725099534</v>
      </c>
      <c r="CD7" s="26">
        <f>STDEV(AVERAGE(BW7:BY7),AVERAGE(BZ7:CB7))</f>
        <v>3326.574977323883</v>
      </c>
      <c r="CE7" s="26" t="e">
        <f>AVERAGEIFS(CC:CC,D:D,"="&amp;D7,A:A,"&lt;="&amp;(A7+2), A:A,"&gt;="&amp;(A7-2))</f>
        <v>#DIV/0!</v>
      </c>
      <c r="CF7" s="26">
        <f>AVERAGE(28.0,27.95,27.77)</f>
        <v>27.90666666666667</v>
      </c>
      <c r="CG7" s="26" t="inlineStr"/>
      <c r="CH7" s="29">
        <f>AVERAGE(26.0,25.9)</f>
        <v>25.95</v>
      </c>
      <c r="CI7" s="26">
        <f>IF(AND(ISNUMBER(CF7),ISNUMBER(CH7)),CF7-CH7,"")</f>
        <v>1.956666666666667</v>
      </c>
      <c r="CJ7" s="26" t="str">
        <f>IF(AND(ISNUMBER(CG7),ISNUMBER(CF7)),CG7-CF7,"")</f>
        <v/>
      </c>
      <c r="CK7" s="26">
        <f>IF(AND(ISNUMBER(AP7),ISNUMBER(AZ7)),(AP7/1.5*100.0)/AZ7,"")</f>
        <v>11734003.74587702</v>
      </c>
      <c r="CL7" s="26">
        <f>IF(ISNUMBER(CK7),CK7*AU7/AW7*AW7/AR7*1000,"")</f>
        <v>807504802.7818919</v>
      </c>
    </row>
    <row r="8">
      <c r="A8" s="24" t="n">
        <v>44416</v>
      </c>
      <c r="B8" s="24" t="n">
        <v>44418</v>
      </c>
      <c r="C8" t="inlineStr">
        <is>
          <t>h_d.08.08.21</t>
        </is>
      </c>
      <c r="D8" s="25" t="inlineStr">
        <is>
          <t>H_D</t>
        </is>
      </c>
      <c r="E8" s="25" t="str">
        <f>"PS"</f>
        <v>PS</v>
      </c>
      <c r="F8">
        <f>FALSE</f>
        <v>0</v>
      </c>
      <c r="G8">
        <f>IF(OR(COUNT(J8:L8)&lt;=1,COUNT(V8:X8)&lt;=1), 0, IF(AND(COUNTIFS(O8:Q8,"&gt;=4")&gt;=2, COUNTIFS(AA8:AC8,"&gt;=6")&gt;=2), 2, IF(OR(COUNTIFS(O8:Q8,"&lt;4")&gt;=2, COUNTIFS(AA8:AC8,"&lt;6")&gt;=2), 1, 1)))</f>
        <v>1</v>
      </c>
      <c r="H8" s="26">
        <f>-1.837887078913031</f>
        <v>-1.837887078913031</v>
      </c>
      <c r="I8" s="26">
        <f>34.37875049160769</f>
        <v>34.37875049160769</v>
      </c>
      <c r="J8" s="26" t="n">
        <v>36.65</v>
      </c>
      <c r="K8" s="26" t="inlineStr">
        <is>
          <t>[34.7]</t>
        </is>
      </c>
      <c r="L8" s="26" t="n">
        <v>35.92</v>
      </c>
      <c r="M8" s="26">
        <f>AVERAGE(J8:L8)</f>
        <v>36.285</v>
      </c>
      <c r="N8" s="26">
        <f>STDEV(J8:L8)</f>
        <v>0.5161879502661775</v>
      </c>
      <c r="O8" s="26">
        <f>IF(ISNUMBER(J8),10^((J8-I8)/H8),IF(J8="&lt;ND&gt;","",""))</f>
        <v>0.05810401886485825</v>
      </c>
      <c r="P8" s="26" t="str">
        <f>IF(ISNUMBER(K8),10^((K8-I8)/H8),IF(K8="&lt;ND&gt;","",""))</f>
        <v/>
      </c>
      <c r="Q8" s="26">
        <f>IF(ISNUMBER(L8),10^((L8-I8)/H8),IF(L8="&lt;ND&gt;","",""))</f>
        <v>0.1450111552702267</v>
      </c>
      <c r="R8" s="26">
        <f>AVERAGE(O8:Q8)*1.0</f>
        <v>0.1015575870675425</v>
      </c>
      <c r="S8" s="26">
        <f>STDEV(O8:Q8)*1.0</f>
        <v>0.06145262548574033</v>
      </c>
      <c r="T8" s="26">
        <f>-1.9690777612427015</f>
        <v>-1.969077761242702</v>
      </c>
      <c r="U8" s="26">
        <f>34.847932086948965</f>
        <v>34.84793208694897</v>
      </c>
      <c r="V8" s="26" t="n">
        <v>35.35</v>
      </c>
      <c r="W8" s="26" t="n">
        <v>35.57</v>
      </c>
      <c r="X8" s="26" t="n">
        <v>35.14</v>
      </c>
      <c r="Y8" s="26">
        <f>AVERAGE(V8:X8)</f>
        <v>35.35333333333333</v>
      </c>
      <c r="Z8" s="26">
        <f>STDEV(V8:X8)</f>
        <v>0.2150193789716017</v>
      </c>
      <c r="AA8" s="26">
        <f>IF(ISNUMBER(V8),10^((V8-U8)/T8),IF(V8="&lt;ND&gt;","",""))</f>
        <v>0.5559347563211022</v>
      </c>
      <c r="AB8" s="26">
        <f>IF(ISNUMBER(W8),10^((W8-U8)/T8),IF(W8="&lt;ND&gt;","",""))</f>
        <v>0.4298296748306853</v>
      </c>
      <c r="AC8" s="26">
        <f>IF(ISNUMBER(X8),10^((X8-U8)/T8),IF(X8="&lt;ND&gt;","",""))</f>
        <v>0.7106777815287798</v>
      </c>
      <c r="AD8" s="26">
        <f>AVERAGE(AA8:AC8)*1.0</f>
        <v>0.565480737560189</v>
      </c>
      <c r="AE8" s="26">
        <f>STDEV(AA8:AC8)*1.0</f>
        <v>0.1406671926119904</v>
      </c>
      <c r="AF8" s="26">
        <f>-3.3112021955638764</f>
        <v>-3.311202195563876</v>
      </c>
      <c r="AG8" s="26">
        <f>39.969821911375995</f>
        <v>39.96982191137599</v>
      </c>
      <c r="AH8" s="27" t="n">
        <v>28.37</v>
      </c>
      <c r="AI8" s="27" t="n">
        <v>28.37</v>
      </c>
      <c r="AJ8" s="27" t="n">
        <v>28.18</v>
      </c>
      <c r="AK8" s="26">
        <f>AVERAGE(AH8:AJ8)</f>
        <v>28.30666666666667</v>
      </c>
      <c r="AL8" s="26">
        <f>STDEV(AH8:AJ8)</f>
        <v>0.1096965511460296</v>
      </c>
      <c r="AM8" s="26">
        <f>IF(ISNUMBER(AH8),10^((AH8-AG8)/AF8),IF(AH8="&lt;ND&gt;","",""))</f>
        <v>3185.704953533972</v>
      </c>
      <c r="AN8" s="26">
        <f>IF(ISNUMBER(AI8),10^((AI8-AG8)/AF8),IF(AI8="&lt;ND&gt;","",""))</f>
        <v>3185.704953533972</v>
      </c>
      <c r="AO8" s="26">
        <f>IF(ISNUMBER(AJ8),10^((AJ8-AG8)/AF8),IF(AJ8="&lt;ND&gt;","",""))</f>
        <v>3635.687296101021</v>
      </c>
      <c r="AP8" s="26">
        <f>AVERAGE(AM8:AO8)*10.0</f>
        <v>33356.99067722989</v>
      </c>
      <c r="AQ8" s="26">
        <f>STDEV(AM8:AO8)*10.0</f>
        <v>2597.974266116643</v>
      </c>
      <c r="AR8" s="26">
        <f>IF(E8="PS",40,500.0)</f>
        <v>40</v>
      </c>
      <c r="AS8" s="26" t="n">
        <v>31.3085</v>
      </c>
      <c r="AT8" s="26" t="n">
        <v>27.298</v>
      </c>
      <c r="AU8" s="27">
        <f>IF(AND(ISNUMBER(AT8),ISNUMBER(AS8)),AT8-AS8,"")</f>
        <v>-4.0105</v>
      </c>
      <c r="AV8" s="26" t="n">
        <v>500</v>
      </c>
      <c r="AW8" s="26" t="n">
        <v>40</v>
      </c>
      <c r="AX8" s="26" t="n">
        <v>3</v>
      </c>
      <c r="AY8" s="26" t="n">
        <v>3</v>
      </c>
      <c r="AZ8" s="26" t="n">
        <v>0.2556</v>
      </c>
      <c r="BA8" s="27">
        <f>IF(AND(ISNUMBER(O8),ISNUMBER(AZ8)),(O8*1.0/AX8*100.0)/AZ8,"")</f>
        <v>7.577467248938219</v>
      </c>
      <c r="BB8" s="27" t="str">
        <f>IF(AND(ISNUMBER(P8),ISNUMBER(AZ8)),(P8*1.0/AX8*100.0)/AZ8,"")</f>
        <v/>
      </c>
      <c r="BC8" s="27">
        <f>IF(AND(ISNUMBER(Q8),ISNUMBER(AZ8)),(Q8*1.0/AX8*100.0)/AZ8,"")</f>
        <v>18.91120960748914</v>
      </c>
      <c r="BD8" s="27">
        <f>IF(AND(ISNUMBER(AA8),ISNUMBER(AY8)),(AA8*1.0/AY8*100.0)/AY8,"")</f>
        <v>6.177052848012248</v>
      </c>
      <c r="BE8" s="27">
        <f>IF(AND(ISNUMBER(AB8),ISNUMBER(AY8)),(AB8*1.0/AY8*100.0)/AY8,"")</f>
        <v>4.775885275896503</v>
      </c>
      <c r="BF8" s="27">
        <f>IF(AND(ISNUMBER(AC8),ISNUMBER(AY8)),(AC8*1.0/AY8*100.0)/AY8,"")</f>
        <v>7.896419794764221</v>
      </c>
      <c r="BG8" s="26">
        <f>AVERAGE(AVERAGE(BA8:BC8),AVERAGE(BD8:BF8))</f>
        <v>9.763728867219003</v>
      </c>
      <c r="BH8" s="26">
        <f>STDEV(AVERAGE(BA8:BC8),AVERAGE(BD8:BF8))</f>
        <v>4.922325246484138</v>
      </c>
      <c r="BI8" s="26" t="e">
        <f>AVERAGEIFS(BG:BG,D:D,"="&amp;D8,A:A,"&lt;="&amp;(A8+2), A:A,"&gt;="&amp;(A8-2))</f>
        <v>#DIV/0!</v>
      </c>
      <c r="BJ8" s="28">
        <f>IF(AND(ISNUMBER(BW8),ISNUMBER(CL8)),BW8/CL8,"")</f>
        <v>8.709421576287634e-07</v>
      </c>
      <c r="BK8" s="28" t="str">
        <f>IF(AND(ISNUMBER(BX8),ISNUMBER(CL8)),BX8/CL8,"")</f>
        <v/>
      </c>
      <c r="BL8" s="28">
        <f>IF(AND(ISNUMBER(BY8),ISNUMBER(CL8)),BY8/CL8,"")</f>
        <v>2.173624663468431e-06</v>
      </c>
      <c r="BM8" s="28">
        <f>AVERAGE(BJ8:BL8)</f>
        <v>1.522283410548597e-06</v>
      </c>
      <c r="BN8" s="28">
        <f>STDEV(BJ8:BL8)</f>
        <v>9.211356336123132e-07</v>
      </c>
      <c r="BO8" s="28">
        <f>IF(AND(ISNUMBER(BZ8),ISNUMBER(CL8)),BZ8/CL8,"")</f>
        <v>7.099807308290944e-07</v>
      </c>
      <c r="BP8" s="28">
        <f>IF(AND(ISNUMBER(CA8),ISNUMBER(CL8)),CA8/CL8,"")</f>
        <v>5.48932735718467e-07</v>
      </c>
      <c r="BQ8" s="28">
        <f>IF(AND(ISNUMBER(CB8),ISNUMBER(CL8)),CB8/CL8,"")</f>
        <v>9.076020611713106e-07</v>
      </c>
      <c r="BR8" s="28">
        <f>AVERAGE(BO8:BQ8)</f>
        <v>7.221718425729573e-07</v>
      </c>
      <c r="BS8" s="28">
        <f>STDEV(BO8:BQ8)</f>
        <v>1.796451743280709e-07</v>
      </c>
      <c r="BT8" s="28">
        <f>AVERAGE(AVERAGE(BJ8:BL8),AVERAGE(BO8:BQ8))</f>
        <v>1.122227626560777e-06</v>
      </c>
      <c r="BU8" s="28">
        <f>STDEV(AVERAGE(BJ8:BL8),AVERAGE(BO8:BQ8))</f>
        <v>5.657643154213762e-07</v>
      </c>
      <c r="BV8" s="28" t="e">
        <f>AVERAGEIFS(BT:BT,D:D,"="&amp;D8,A:A,"&lt;="&amp;(A8+2), A:A,"&gt;="&amp;(A8-2))</f>
        <v>#DIV/0!</v>
      </c>
      <c r="BW8" s="26">
        <f>IF(ISNUMBER(BA8),BA8*AU8/AW8*AW8/AR8*1000,"")</f>
        <v>-759.7358100466682</v>
      </c>
      <c r="BX8" s="26" t="str">
        <f>IF(ISNUMBER(BB8),BB8*AU8/AW8*AW8/AR8*1000,"")</f>
        <v/>
      </c>
      <c r="BY8" s="26">
        <f>IF(ISNUMBER(BC8),BC8*AU8/AW8*AW8/AR8*1000,"")</f>
        <v>-1896.08515327088</v>
      </c>
      <c r="BZ8" s="26">
        <f>IF(ISNUMBER(BD8),BD8*AU8/AW8*AW8/AR8*1000,"")</f>
        <v>-619.326761173828</v>
      </c>
      <c r="CA8" s="26">
        <f>IF(ISNUMBER(BE8),BE8*AU8/AW8*AW8/AR8*1000,"")</f>
        <v>-478.8421974745732</v>
      </c>
      <c r="CB8" s="26">
        <f>IF(ISNUMBER(BF8),BF8*AU8/AW8*AW8/AR8*1000,"")</f>
        <v>-791.7147896725478</v>
      </c>
      <c r="CC8" s="26">
        <f>AVERAGE(AVERAGE(BW8:BY8),AVERAGE(BZ8:CB8))</f>
        <v>-978.9358655495453</v>
      </c>
      <c r="CD8" s="26">
        <f>STDEV(AVERAGE(BW8:BY8),AVERAGE(BZ8:CB8))</f>
        <v>493.5246350256159</v>
      </c>
      <c r="CE8" s="26" t="e">
        <f>AVERAGEIFS(CC:CC,D:D,"="&amp;D8,A:A,"&lt;="&amp;(A8+2), A:A,"&gt;="&amp;(A8-2))</f>
        <v>#DIV/0!</v>
      </c>
      <c r="CF8" s="26">
        <f>AVERAGE(28.37,28.37,28.18)</f>
        <v>28.30666666666667</v>
      </c>
      <c r="CG8" s="26">
        <f>AVERAGE(30.76,30.65)</f>
        <v>30.705</v>
      </c>
      <c r="CH8" s="29">
        <f>AVERAGE(25.94,26.08)</f>
        <v>26.01</v>
      </c>
      <c r="CI8" s="26">
        <f>IF(AND(ISNUMBER(CF8),ISNUMBER(CH8)),CF8-CH8,"")</f>
        <v>2.29666666666667</v>
      </c>
      <c r="CJ8" s="26">
        <f>IF(AND(ISNUMBER(CG8),ISNUMBER(CF8)),CG8-CF8,"")</f>
        <v>2.39833333333333</v>
      </c>
      <c r="CK8" s="26">
        <f>IF(AND(ISNUMBER(AP8),ISNUMBER(AZ8)),(AP8/1.5*100.0)/AZ8,"")</f>
        <v>8700310.557441283</v>
      </c>
      <c r="CL8" s="26">
        <f>IF(ISNUMBER(CK8),CK8*AU8/AW8*AW8/AR8*1000,"")</f>
        <v>-872314887.2654566</v>
      </c>
    </row>
    <row r="9">
      <c r="A9" s="24" t="n">
        <v>44417</v>
      </c>
      <c r="B9" s="24" t="n">
        <v>44418</v>
      </c>
      <c r="C9" t="inlineStr">
        <is>
          <t>bmi.08.09.21</t>
        </is>
      </c>
      <c r="D9" s="25" t="inlineStr">
        <is>
          <t>BMI</t>
        </is>
      </c>
      <c r="E9" s="25" t="str">
        <f>"Influent"</f>
        <v>Influent</v>
      </c>
      <c r="F9">
        <f>FALSE</f>
        <v>0</v>
      </c>
      <c r="G9">
        <f>IF(OR(COUNT(J9:L9)&lt;=1,COUNT(V9:X9)&lt;=1), 0, IF(AND(COUNTIFS(O9:Q9,"&gt;=4")&gt;=2, COUNTIFS(AA9:AC9,"&gt;=6")&gt;=2), 2, IF(OR(COUNTIFS(O9:Q9,"&lt;4")&gt;=2, COUNTIFS(AA9:AC9,"&lt;6")&gt;=2), 1, 1)))</f>
        <v>1</v>
      </c>
      <c r="H9" s="26">
        <f>-1.837887078913031</f>
        <v>-1.837887078913031</v>
      </c>
      <c r="I9" s="26">
        <f>34.37875049160769</f>
        <v>34.37875049160769</v>
      </c>
      <c r="J9" s="26" t="n">
        <v>35.22</v>
      </c>
      <c r="K9" s="26" t="n">
        <v>35</v>
      </c>
      <c r="L9" s="26" t="n">
        <v>35.02</v>
      </c>
      <c r="M9" s="26">
        <f>AVERAGE(J9:L9)</f>
        <v>35.08000000000001</v>
      </c>
      <c r="N9" s="26">
        <f>STDEV(J9:L9)</f>
        <v>0.121655250605963</v>
      </c>
      <c r="O9" s="26">
        <f>IF(ISNUMBER(J9),10^((J9-I9)/H9),IF(J9="&lt;ND&gt;","",""))</f>
        <v>0.3485568007442701</v>
      </c>
      <c r="P9" s="26">
        <f>IF(ISNUMBER(K9),10^((K9-I9)/H9),IF(K9="&lt;ND&gt;","",""))</f>
        <v>0.4591728867386917</v>
      </c>
      <c r="Q9" s="26">
        <f>IF(ISNUMBER(L9),10^((L9-I9)/H9),IF(L9="&lt;ND&gt;","",""))</f>
        <v>0.4478103990340278</v>
      </c>
      <c r="R9" s="26">
        <f>AVERAGE(O9:Q9)*1.0</f>
        <v>0.4185133621723299</v>
      </c>
      <c r="S9" s="26">
        <f>STDEV(O9:Q9)*1.0</f>
        <v>0.06084995395921087</v>
      </c>
      <c r="T9" s="26">
        <f>-1.9690777612427015</f>
        <v>-1.969077761242702</v>
      </c>
      <c r="U9" s="26">
        <f>34.847932086948965</f>
        <v>34.84793208694897</v>
      </c>
      <c r="V9" s="26" t="n">
        <v>35.29</v>
      </c>
      <c r="W9" s="26" t="inlineStr">
        <is>
          <t>[34.01]</t>
        </is>
      </c>
      <c r="X9" s="26" t="n">
        <v>35.33</v>
      </c>
      <c r="Y9" s="26">
        <f>AVERAGE(V9:X9)</f>
        <v>35.31</v>
      </c>
      <c r="Z9" s="26">
        <f>STDEV(V9:X9)</f>
        <v>0.0282842712474613</v>
      </c>
      <c r="AA9" s="26">
        <f>IF(ISNUMBER(V9),10^((V9-U9)/T9),IF(V9="&lt;ND&gt;","",""))</f>
        <v>0.5963413772683531</v>
      </c>
      <c r="AB9" s="26" t="str">
        <f>IF(ISNUMBER(W9),10^((W9-U9)/T9),IF(W9="&lt;ND&gt;","",""))</f>
        <v/>
      </c>
      <c r="AC9" s="26">
        <f>IF(ISNUMBER(X9),10^((X9-U9)/T9),IF(X9="&lt;ND&gt;","",""))</f>
        <v>0.5690898837970252</v>
      </c>
      <c r="AD9" s="26">
        <f>AVERAGE(AA9:AC9)*1.0</f>
        <v>0.5827156305326892</v>
      </c>
      <c r="AE9" s="26">
        <f>STDEV(AA9:AC9)*1.0</f>
        <v>0.01926971583103691</v>
      </c>
      <c r="AF9" s="26">
        <f>-3.3112021955638764</f>
        <v>-3.311202195563876</v>
      </c>
      <c r="AG9" s="26">
        <f>39.969821911375995</f>
        <v>39.96982191137599</v>
      </c>
      <c r="AH9" s="27" t="n">
        <v>28.55</v>
      </c>
      <c r="AI9" s="27" t="n">
        <v>28.52</v>
      </c>
      <c r="AJ9" s="27" t="n">
        <v>28.38</v>
      </c>
      <c r="AK9" s="26">
        <f>AVERAGE(AH9:AJ9)</f>
        <v>28.48333333333333</v>
      </c>
      <c r="AL9" s="26">
        <f>STDEV(AH9:AJ9)</f>
        <v>0.0907377172587754</v>
      </c>
      <c r="AM9" s="26">
        <f>IF(ISNUMBER(AH9),10^((AH9-AG9)/AF9),IF(AH9="&lt;ND&gt;","",""))</f>
        <v>2810.895046064959</v>
      </c>
      <c r="AN9" s="26">
        <f>IF(ISNUMBER(AI9),10^((AI9-AG9)/AF9),IF(AI9="&lt;ND&gt;","",""))</f>
        <v>2870.151249728693</v>
      </c>
      <c r="AO9" s="26">
        <f>IF(ISNUMBER(AJ9),10^((AJ9-AG9)/AF9),IF(AJ9="&lt;ND&gt;","",""))</f>
        <v>3163.628648426965</v>
      </c>
      <c r="AP9" s="26">
        <f>AVERAGE(AM9:AO9)*10.0</f>
        <v>29482.24981406873</v>
      </c>
      <c r="AQ9" s="26">
        <f>STDEV(AM9:AO9)*10.0</f>
        <v>1888.832423547329</v>
      </c>
      <c r="AR9" s="26">
        <f>IF(E9="PS",40,1000.0)</f>
        <v>1000</v>
      </c>
      <c r="AS9" s="26" t="n">
        <v>21.293</v>
      </c>
      <c r="AT9" s="26" t="n">
        <v>23.3225</v>
      </c>
      <c r="AU9" s="27">
        <f>IF(AND(ISNUMBER(AT9),ISNUMBER(AS9)),AT9-AS9,"")</f>
        <v>2.029500000000002</v>
      </c>
      <c r="AV9" s="26" t="n">
        <v>1000</v>
      </c>
      <c r="AW9" s="26" t="n">
        <v>80</v>
      </c>
      <c r="AX9" s="26" t="n">
        <v>3</v>
      </c>
      <c r="AY9" s="26" t="n">
        <v>3</v>
      </c>
      <c r="AZ9" s="26" t="n">
        <v>0.2554</v>
      </c>
      <c r="BA9" s="27">
        <f>IF(AND(ISNUMBER(O9),ISNUMBER(AZ9)),(O9*1.0/AX9*100.0)/AZ9,"")</f>
        <v>45.49162108382539</v>
      </c>
      <c r="BB9" s="27">
        <f>IF(AND(ISNUMBER(P9),ISNUMBER(AZ9)),(P9*1.0/AX9*100.0)/AZ9,"")</f>
        <v>59.9285939361383</v>
      </c>
      <c r="BC9" s="27">
        <f>IF(AND(ISNUMBER(Q9),ISNUMBER(AZ9)),(Q9*1.0/AX9*100.0)/AZ9,"")</f>
        <v>58.44562764735419</v>
      </c>
      <c r="BD9" s="27">
        <f>IF(AND(ISNUMBER(AA9),ISNUMBER(AY9)),(AA9*1.0/AY9*100.0)/AY9,"")</f>
        <v>6.626015302981702</v>
      </c>
      <c r="BE9" s="27" t="str">
        <f>IF(AND(ISNUMBER(AB9),ISNUMBER(AY9)),(AB9*1.0/AY9*100.0)/AY9,"")</f>
        <v/>
      </c>
      <c r="BF9" s="27">
        <f>IF(AND(ISNUMBER(AC9),ISNUMBER(AY9)),(AC9*1.0/AY9*100.0)/AY9,"")</f>
        <v>6.323220931078058</v>
      </c>
      <c r="BG9" s="26">
        <f>AVERAGE(AVERAGE(BA9:BC9),AVERAGE(BD9:BF9))</f>
        <v>30.54828283640125</v>
      </c>
      <c r="BH9" s="26">
        <f>STDEV(AVERAGE(BA9:BC9),AVERAGE(BD9:BF9))</f>
        <v>34.04530314215768</v>
      </c>
      <c r="BI9" s="26" t="e">
        <f>AVERAGEIFS(BG:BG,D:D,"="&amp;D9,A:A,"&lt;="&amp;(A9+2), A:A,"&gt;="&amp;(A9-2))</f>
        <v>#DIV/0!</v>
      </c>
      <c r="BJ9" s="28">
        <f>IF(AND(ISNUMBER(BW9),ISNUMBER(CL9)),BW9/CL9,"")</f>
        <v>5.911299221437661e-06</v>
      </c>
      <c r="BK9" s="28">
        <f>IF(AND(ISNUMBER(BX9),ISNUMBER(CL9)),BX9/CL9,"")</f>
        <v>7.787276914660319e-06</v>
      </c>
      <c r="BL9" s="28">
        <f>IF(AND(ISNUMBER(BY9),ISNUMBER(CL9)),BY9/CL9,"")</f>
        <v>7.594576429176307e-06</v>
      </c>
      <c r="BM9" s="28">
        <f>AVERAGE(BJ9:BL9)</f>
        <v>7.097717521758096e-06</v>
      </c>
      <c r="BN9" s="28">
        <f>STDEV(BJ9:BL9)</f>
        <v>1.03197609312322e-06</v>
      </c>
      <c r="BO9" s="28">
        <f>IF(AND(ISNUMBER(BZ9),ISNUMBER(CL9)),BZ9/CL9,"")</f>
        <v>8.610016123535357e-07</v>
      </c>
      <c r="BP9" s="28" t="str">
        <f>IF(AND(ISNUMBER(CA9),ISNUMBER(CL9)),CA9/CL9,"")</f>
        <v/>
      </c>
      <c r="BQ9" s="28">
        <f>IF(AND(ISNUMBER(CB9),ISNUMBER(CL9)),CB9/CL9,"")</f>
        <v>8.216557264025486e-07</v>
      </c>
      <c r="BR9" s="28">
        <f>AVERAGE(BO9:BQ9)</f>
        <v>8.413286693780422e-07</v>
      </c>
      <c r="BS9" s="28">
        <f>STDEV(BO9:BQ9)</f>
        <v>2.782174276773547e-08</v>
      </c>
      <c r="BT9" s="28">
        <f>AVERAGE(AVERAGE(BJ9:BL9),AVERAGE(BO9:BQ9))</f>
        <v>3.969523095568069e-06</v>
      </c>
      <c r="BU9" s="28">
        <f>STDEV(AVERAGE(BJ9:BL9),AVERAGE(BO9:BQ9))</f>
        <v>4.423934983257858e-06</v>
      </c>
      <c r="BV9" s="28" t="e">
        <f>AVERAGEIFS(BT:BT,D:D,"="&amp;D9,A:A,"&lt;="&amp;(A9+2), A:A,"&gt;="&amp;(A9-2))</f>
        <v>#DIV/0!</v>
      </c>
      <c r="BW9" s="26">
        <f>IF(ISNUMBER(BA9),BA9*AU9/AW9*AW9/AR9*1000,"")</f>
        <v>92.32524498962374</v>
      </c>
      <c r="BX9" s="26">
        <f>IF(ISNUMBER(BB9),BB9*AU9/AW9*AW9/AR9*1000,"")</f>
        <v>121.6250813933928</v>
      </c>
      <c r="BY9" s="26">
        <f>IF(ISNUMBER(BC9),BC9*AU9/AW9*AW9/AR9*1000,"")</f>
        <v>118.6154013103055</v>
      </c>
      <c r="BZ9" s="26">
        <f>IF(ISNUMBER(BD9),BD9*AU9/AW9*AW9/AR9*1000,"")</f>
        <v>13.44749805740138</v>
      </c>
      <c r="CA9" s="26" t="str">
        <f>IF(ISNUMBER(BE9),BE9*AU9/AW9*AW9/AR9*1000,"")</f>
        <v/>
      </c>
      <c r="CB9" s="26">
        <f>IF(ISNUMBER(BF9),BF9*AU9/AW9*AW9/AR9*1000,"")</f>
        <v>12.83297687962293</v>
      </c>
      <c r="CC9" s="26">
        <f>AVERAGE(AVERAGE(BW9:BY9),AVERAGE(BZ9:CB9))</f>
        <v>61.99774001647641</v>
      </c>
      <c r="CD9" s="26">
        <f>STDEV(AVERAGE(BW9:BY9),AVERAGE(BZ9:CB9))</f>
        <v>69.0949427270091</v>
      </c>
      <c r="CE9" s="26" t="e">
        <f>AVERAGEIFS(CC:CC,D:D,"="&amp;D9,A:A,"&lt;="&amp;(A9+2), A:A,"&gt;="&amp;(A9-2))</f>
        <v>#DIV/0!</v>
      </c>
      <c r="CF9" s="26">
        <f>AVERAGE(28.55,28.52,28.38)</f>
        <v>28.48333333333333</v>
      </c>
      <c r="CG9" s="26">
        <f>AVERAGE(31.06,31.0)</f>
        <v>31.03</v>
      </c>
      <c r="CH9" s="29">
        <f>AVERAGE(25.5,25.5)</f>
        <v>25.5</v>
      </c>
      <c r="CI9" s="26">
        <f>IF(AND(ISNUMBER(CF9),ISNUMBER(CH9)),CF9-CH9,"")</f>
        <v>2.983333333333334</v>
      </c>
      <c r="CJ9" s="26">
        <f>IF(AND(ISNUMBER(CG9),ISNUMBER(CF9)),CG9-CF9,"")</f>
        <v>2.546666666666667</v>
      </c>
      <c r="CK9" s="26">
        <f>IF(AND(ISNUMBER(AP9),ISNUMBER(AZ9)),(AP9/1.5*100.0)/AZ9,"")</f>
        <v>7695706.033429581</v>
      </c>
      <c r="CL9" s="26">
        <f>IF(ISNUMBER(CK9),CK9*AU9/AW9*AW9/AR9*1000,"")</f>
        <v>15618435.39484535</v>
      </c>
    </row>
    <row r="10">
      <c r="A10" s="24" t="n">
        <v>44417</v>
      </c>
      <c r="B10" s="24" t="n">
        <v>44418</v>
      </c>
      <c r="C10" t="inlineStr">
        <is>
          <t>mh.08.09.21</t>
        </is>
      </c>
      <c r="D10" s="25" t="inlineStr">
        <is>
          <t>MH</t>
        </is>
      </c>
      <c r="E10" s="25" t="str">
        <f>"Influent"</f>
        <v>Influent</v>
      </c>
      <c r="F10">
        <f>FALSE</f>
        <v>0</v>
      </c>
      <c r="G10">
        <f>IF(OR(COUNT(J10:L10)&lt;=1,COUNT(V10:X10)&lt;=1), 0, IF(AND(COUNTIFS(O10:Q10,"&gt;=4")&gt;=2, COUNTIFS(AA10:AC10,"&gt;=6")&gt;=2), 2, IF(OR(COUNTIFS(O10:Q10,"&lt;4")&gt;=2, COUNTIFS(AA10:AC10,"&lt;6")&gt;=2), 1, 1)))</f>
        <v>1</v>
      </c>
      <c r="H10" s="26">
        <f>-1.837887078913031</f>
        <v>-1.837887078913031</v>
      </c>
      <c r="I10" s="26">
        <f>34.37875049160769</f>
        <v>34.37875049160769</v>
      </c>
      <c r="J10" s="26" t="n">
        <v>34.41</v>
      </c>
      <c r="K10" s="26" t="n">
        <v>34.08</v>
      </c>
      <c r="L10" s="26" t="n">
        <v>33.83</v>
      </c>
      <c r="M10" s="26">
        <f>AVERAGE(J10:L10)</f>
        <v>34.10666666666666</v>
      </c>
      <c r="N10" s="26">
        <f>STDEV(J10:L10)</f>
        <v>0.2909180869821139</v>
      </c>
      <c r="O10" s="26">
        <f>IF(ISNUMBER(J10),10^((J10-I10)/H10),IF(J10="&lt;ND&gt;","",""))</f>
        <v>0.9616057389627826</v>
      </c>
      <c r="P10" s="26">
        <f>IF(ISNUMBER(K10),10^((K10-I10)/H10),IF(K10="&lt;ND&gt;","",""))</f>
        <v>1.453955314837992</v>
      </c>
      <c r="Q10" s="26">
        <f>IF(ISNUMBER(L10),10^((L10-I10)/H10),IF(L10="&lt;ND&gt;","",""))</f>
        <v>1.988734585842098</v>
      </c>
      <c r="R10" s="26">
        <f>AVERAGE(O10:Q10)*1.0</f>
        <v>1.468098546547624</v>
      </c>
      <c r="S10" s="26">
        <f>STDEV(O10:Q10)*1.0</f>
        <v>0.5137104634668272</v>
      </c>
      <c r="T10" s="26">
        <f>-1.9690777612427015</f>
        <v>-1.969077761242702</v>
      </c>
      <c r="U10" s="26">
        <f>34.847932086948965</f>
        <v>34.84793208694897</v>
      </c>
      <c r="V10" s="26" t="n">
        <v>33.78</v>
      </c>
      <c r="W10" s="26" t="n">
        <v>33.86</v>
      </c>
      <c r="X10" s="26" t="n">
        <v>33.21</v>
      </c>
      <c r="Y10" s="26">
        <f>AVERAGE(V10:X10)</f>
        <v>33.61666666666667</v>
      </c>
      <c r="Z10" s="26">
        <f>STDEV(V10:X10)</f>
        <v>0.3544479275342614</v>
      </c>
      <c r="AA10" s="26">
        <f>IF(ISNUMBER(V10),10^((V10-U10)/T10),IF(V10="&lt;ND&gt;","",""))</f>
        <v>3.486192813293356</v>
      </c>
      <c r="AB10" s="26">
        <f>IF(ISNUMBER(W10),10^((W10-U10)/T10),IF(W10="&lt;ND&gt;","",""))</f>
        <v>3.174850257249024</v>
      </c>
      <c r="AC10" s="26">
        <f>IF(ISNUMBER(X10),10^((X10-U10)/T10),IF(X10="&lt;ND&gt;","",""))</f>
        <v>6.789331594135343</v>
      </c>
      <c r="AD10" s="26">
        <f>AVERAGE(AA10:AC10)*1.0</f>
        <v>4.483458221559242</v>
      </c>
      <c r="AE10" s="26">
        <f>STDEV(AA10:AC10)*1.0</f>
        <v>2.00300338356371</v>
      </c>
      <c r="AF10" s="26">
        <f>-3.3112021955638764</f>
        <v>-3.311202195563876</v>
      </c>
      <c r="AG10" s="26">
        <f>39.969821911375995</f>
        <v>39.96982191137599</v>
      </c>
      <c r="AH10" s="27" t="n">
        <v>30.33</v>
      </c>
      <c r="AI10" s="27" t="n">
        <v>30.33</v>
      </c>
      <c r="AJ10" s="27" t="n">
        <v>30.21</v>
      </c>
      <c r="AK10" s="26">
        <f>AVERAGE(AH10:AJ10)</f>
        <v>30.29</v>
      </c>
      <c r="AL10" s="26">
        <f>STDEV(AH10:AJ10)</f>
        <v>0.06928203230275361</v>
      </c>
      <c r="AM10" s="26">
        <f>IF(ISNUMBER(AH10),10^((AH10-AG10)/AF10),IF(AH10="&lt;ND&gt;","",""))</f>
        <v>815.2213131307526</v>
      </c>
      <c r="AN10" s="26">
        <f>IF(ISNUMBER(AI10),10^((AI10-AG10)/AF10),IF(AI10="&lt;ND&gt;","",""))</f>
        <v>815.2213131307526</v>
      </c>
      <c r="AO10" s="26">
        <f>IF(ISNUMBER(AJ10),10^((AJ10-AG10)/AF10),IF(AJ10="&lt;ND&gt;","",""))</f>
        <v>886.1681545983131</v>
      </c>
      <c r="AP10" s="26">
        <f>AVERAGE(AM10:AO10)*10.0</f>
        <v>8388.70260286606</v>
      </c>
      <c r="AQ10" s="26">
        <f>STDEV(AM10:AO10)*10.0</f>
        <v>409.6117801944976</v>
      </c>
      <c r="AR10" s="26">
        <f>IF(E10="PS",40,1000.0)</f>
        <v>1000</v>
      </c>
      <c r="AS10" s="26" t="n">
        <v>22.6578</v>
      </c>
      <c r="AT10" s="26" t="n">
        <v>27.0491</v>
      </c>
      <c r="AU10" s="27">
        <f>IF(AND(ISNUMBER(AT10),ISNUMBER(AS10)),AT10-AS10,"")</f>
        <v>4.391299999999998</v>
      </c>
      <c r="AV10" s="26" t="n">
        <v>1000</v>
      </c>
      <c r="AW10" s="26" t="n">
        <v>70</v>
      </c>
      <c r="AX10" s="26" t="n">
        <v>3</v>
      </c>
      <c r="AY10" s="26" t="n">
        <v>3</v>
      </c>
      <c r="AZ10" s="26" t="n">
        <v>0.2528</v>
      </c>
      <c r="BA10" s="27">
        <f>IF(AND(ISNUMBER(O10),ISNUMBER(AZ10)),(O10*1.0/AX10*100.0)/AZ10,"")</f>
        <v>126.7940056649238</v>
      </c>
      <c r="BB10" s="27">
        <f>IF(AND(ISNUMBER(P10),ISNUMBER(AZ10)),(P10*1.0/AX10*100.0)/AZ10,"")</f>
        <v>191.7135172518449</v>
      </c>
      <c r="BC10" s="27">
        <f>IF(AND(ISNUMBER(Q10),ISNUMBER(AZ10)),(Q10*1.0/AX10*100.0)/AZ10,"")</f>
        <v>262.2276616352977</v>
      </c>
      <c r="BD10" s="27">
        <f>IF(AND(ISNUMBER(AA10),ISNUMBER(AY10)),(AA10*1.0/AY10*100.0)/AY10,"")</f>
        <v>38.73547570325951</v>
      </c>
      <c r="BE10" s="27">
        <f>IF(AND(ISNUMBER(AB10),ISNUMBER(AY10)),(AB10*1.0/AY10*100.0)/AY10,"")</f>
        <v>35.2761139694336</v>
      </c>
      <c r="BF10" s="27">
        <f>IF(AND(ISNUMBER(AC10),ISNUMBER(AY10)),(AC10*1.0/AY10*100.0)/AY10,"")</f>
        <v>75.43701771261492</v>
      </c>
      <c r="BG10" s="26">
        <f>AVERAGE(AVERAGE(BA10:BC10),AVERAGE(BD10:BF10))</f>
        <v>121.6972986562291</v>
      </c>
      <c r="BH10" s="26">
        <f>STDEV(AVERAGE(BA10:BC10),AVERAGE(BD10:BF10))</f>
        <v>101.65522111645</v>
      </c>
      <c r="BI10" s="26" t="e">
        <f>AVERAGEIFS(BG:BG,D:D,"="&amp;D10,A:A,"&lt;="&amp;(A10+2), A:A,"&gt;="&amp;(A10-2))</f>
        <v>#DIV/0!</v>
      </c>
      <c r="BJ10" s="28">
        <f>IF(AND(ISNUMBER(BW10),ISNUMBER(CL10)),BW10/CL10,"")</f>
        <v>5.731552210673454e-05</v>
      </c>
      <c r="BK10" s="28">
        <f>IF(AND(ISNUMBER(BX10),ISNUMBER(CL10)),BX10/CL10,"")</f>
        <v>8.666151273149424e-05</v>
      </c>
      <c r="BL10" s="28">
        <f>IF(AND(ISNUMBER(BY10),ISNUMBER(CL10)),BY10/CL10,"")</f>
        <v>0.0001185364817416839</v>
      </c>
      <c r="BM10" s="28">
        <f>AVERAGE(BJ10:BL10)</f>
        <v>8.750450552663755e-05</v>
      </c>
      <c r="BN10" s="28">
        <f>STDEV(BJ10:BL10)</f>
        <v>3.061918438325101e-05</v>
      </c>
      <c r="BO10" s="28">
        <f>IF(AND(ISNUMBER(BZ10),ISNUMBER(CL10)),BZ10/CL10,"")</f>
        <v>1.750984995183591e-05</v>
      </c>
      <c r="BP10" s="28">
        <f>IF(AND(ISNUMBER(CA10),ISNUMBER(CL10)),CA10/CL10,"")</f>
        <v>1.594609208417876e-05</v>
      </c>
      <c r="BQ10" s="28">
        <f>IF(AND(ISNUMBER(CB10),ISNUMBER(CL10)),CB10/CL10,"")</f>
        <v>3.410028757826059e-05</v>
      </c>
      <c r="BR10" s="28">
        <f>AVERAGE(BO10:BQ10)</f>
        <v>2.251874320475842e-05</v>
      </c>
      <c r="BS10" s="28">
        <f>STDEV(BO10:BQ10)</f>
        <v>1.006034105901558e-05</v>
      </c>
      <c r="BT10" s="28">
        <f>AVERAGE(AVERAGE(BJ10:BL10),AVERAGE(BO10:BQ10))</f>
        <v>5.501162436569799e-05</v>
      </c>
      <c r="BU10" s="28">
        <f>STDEV(AVERAGE(BJ10:BL10),AVERAGE(BO10:BQ10))</f>
        <v>4.595187321837797e-05</v>
      </c>
      <c r="BV10" s="28" t="e">
        <f>AVERAGEIFS(BT:BT,D:D,"="&amp;D10,A:A,"&lt;="&amp;(A10+2), A:A,"&gt;="&amp;(A10-2))</f>
        <v>#DIV/0!</v>
      </c>
      <c r="BW10" s="26">
        <f>IF(ISNUMBER(BA10),BA10*AU10/AW10*AW10/AR10*1000,"")</f>
        <v>556.7905170763797</v>
      </c>
      <c r="BX10" s="26">
        <f>IF(ISNUMBER(BB10),BB10*AU10/AW10*AW10/AR10*1000,"")</f>
        <v>841.8715683080261</v>
      </c>
      <c r="BY10" s="26">
        <f>IF(ISNUMBER(BC10),BC10*AU10/AW10*AW10/AR10*1000,"")</f>
        <v>1151.520330539082</v>
      </c>
      <c r="BZ10" s="26">
        <f>IF(ISNUMBER(BD10),BD10*AU10/AW10*AW10/AR10*1000,"")</f>
        <v>170.0990944557234</v>
      </c>
      <c r="CA10" s="26">
        <f>IF(ISNUMBER(BE10),BE10*AU10/AW10*AW10/AR10*1000,"")</f>
        <v>154.9079992739737</v>
      </c>
      <c r="CB10" s="26">
        <f>IF(ISNUMBER(BF10),BF10*AU10/AW10*AW10/AR10*1000,"")</f>
        <v>331.2665758814057</v>
      </c>
      <c r="CC10" s="26">
        <f>AVERAGE(AVERAGE(BW10:BY10),AVERAGE(BZ10:CB10))</f>
        <v>534.4093475890985</v>
      </c>
      <c r="CD10" s="26">
        <f>STDEV(AVERAGE(BW10:BY10),AVERAGE(BZ10:CB10))</f>
        <v>446.3985724886667</v>
      </c>
      <c r="CE10" s="26" t="e">
        <f>AVERAGEIFS(CC:CC,D:D,"="&amp;D10,A:A,"&lt;="&amp;(A10+2), A:A,"&gt;="&amp;(A10-2))</f>
        <v>#DIV/0!</v>
      </c>
      <c r="CF10" s="26">
        <f>AVERAGE(30.33,30.33,30.21)</f>
        <v>30.29</v>
      </c>
      <c r="CG10" s="26">
        <f>AVERAGE(32.56,32.6)</f>
        <v>32.58</v>
      </c>
      <c r="CH10" s="29">
        <f>AVERAGE(27.12,26.98)</f>
        <v>27.05</v>
      </c>
      <c r="CI10" s="26">
        <f>IF(AND(ISNUMBER(CF10),ISNUMBER(CH10)),CF10-CH10,"")</f>
        <v>3.240000000000002</v>
      </c>
      <c r="CJ10" s="26">
        <f>IF(AND(ISNUMBER(CG10),ISNUMBER(CF10)),CG10-CF10,"")</f>
        <v>2.289999999999996</v>
      </c>
      <c r="CK10" s="26">
        <f>IF(AND(ISNUMBER(AP10),ISNUMBER(AZ10)),(AP10/1.5*100.0)/AZ10,"")</f>
        <v>2212210.60202164</v>
      </c>
      <c r="CL10" s="26">
        <f>IF(ISNUMBER(CK10),CK10*AU10/AW10*AW10/AR10*1000,"")</f>
        <v>9714480.416657623</v>
      </c>
    </row>
    <row r="11">
      <c r="A11" s="24" t="n">
        <v>44417</v>
      </c>
      <c r="B11" s="24" t="n">
        <v>44418</v>
      </c>
      <c r="C11" t="inlineStr">
        <is>
          <t>o.08.09.21</t>
        </is>
      </c>
      <c r="D11" s="25" t="inlineStr">
        <is>
          <t>O</t>
        </is>
      </c>
      <c r="E11" s="25" t="str">
        <f>"PS"</f>
        <v>PS</v>
      </c>
      <c r="F11">
        <f>FALSE</f>
        <v>0</v>
      </c>
      <c r="G11">
        <f>IF(OR(COUNT(J11:L11)&lt;=1,COUNT(V11:X11)&lt;=1), 0, IF(AND(COUNTIFS(O11:Q11,"&gt;=4")&gt;=2, COUNTIFS(AA11:AC11,"&gt;=6")&gt;=2), 2, IF(OR(COUNTIFS(O11:Q11,"&lt;4")&gt;=2, COUNTIFS(AA11:AC11,"&lt;6")&gt;=2), 1, 1)))</f>
        <v>1</v>
      </c>
      <c r="H11" s="26">
        <f>-1.837887078913031</f>
        <v>-1.837887078913031</v>
      </c>
      <c r="I11" s="26">
        <f>34.37875049160769</f>
        <v>34.37875049160769</v>
      </c>
      <c r="J11" s="26" t="n">
        <v>35.85</v>
      </c>
      <c r="K11" s="26" t="inlineStr">
        <is>
          <t>[36.96]</t>
        </is>
      </c>
      <c r="L11" s="26" t="n">
        <v>35.02</v>
      </c>
      <c r="M11" s="26">
        <f>AVERAGE(J11:L11)</f>
        <v>35.435</v>
      </c>
      <c r="N11" s="26">
        <f>STDEV(J11:L11)</f>
        <v>0.5868986283848332</v>
      </c>
      <c r="O11" s="26">
        <f>IF(ISNUMBER(J11),10^((J11-I11)/H11),IF(J11="&lt;ND&gt;","",""))</f>
        <v>0.1583028112056324</v>
      </c>
      <c r="P11" s="26" t="str">
        <f>IF(ISNUMBER(K11),10^((K11-I11)/H11),IF(K11="&lt;ND&gt;","",""))</f>
        <v/>
      </c>
      <c r="Q11" s="26">
        <f>IF(ISNUMBER(L11),10^((L11-I11)/H11),IF(L11="&lt;ND&gt;","",""))</f>
        <v>0.4478103990340278</v>
      </c>
      <c r="R11" s="26">
        <f>AVERAGE(O11:Q11)*1.0</f>
        <v>0.3030566051198301</v>
      </c>
      <c r="S11" s="26">
        <f>STDEV(O11:Q11)*1.0</f>
        <v>0.2047127785584184</v>
      </c>
      <c r="T11" s="26">
        <f>-1.9690777612427015</f>
        <v>-1.969077761242702</v>
      </c>
      <c r="U11" s="26">
        <f>34.847932086948965</f>
        <v>34.84793208694897</v>
      </c>
      <c r="V11" s="26" t="n">
        <v>35.6</v>
      </c>
      <c r="W11" s="26" t="inlineStr">
        <is>
          <t>[34.09]</t>
        </is>
      </c>
      <c r="X11" s="26" t="n">
        <v>35.71</v>
      </c>
      <c r="Y11" s="26">
        <f>AVERAGE(V11:X11)</f>
        <v>35.655</v>
      </c>
      <c r="Z11" s="26">
        <f>STDEV(V11:X11)</f>
        <v>0.07778174593051983</v>
      </c>
      <c r="AA11" s="26">
        <f>IF(ISNUMBER(V11),10^((V11-U11)/T11),IF(V11="&lt;ND&gt;","",""))</f>
        <v>0.4150121739465761</v>
      </c>
      <c r="AB11" s="26" t="str">
        <f>IF(ISNUMBER(W11),10^((W11-U11)/T11),IF(W11="&lt;ND&gt;","",""))</f>
        <v/>
      </c>
      <c r="AC11" s="26">
        <f>IF(ISNUMBER(X11),10^((X11-U11)/T11),IF(X11="&lt;ND&gt;","",""))</f>
        <v>0.3649195418107175</v>
      </c>
      <c r="AD11" s="26">
        <f>AVERAGE(AA11:AC11)*1.0</f>
        <v>0.3899658578786468</v>
      </c>
      <c r="AE11" s="26">
        <f>STDEV(AA11:AC11)*1.0</f>
        <v>0.03542083987074877</v>
      </c>
      <c r="AF11" s="26">
        <f>-3.3112021955638764</f>
        <v>-3.311202195563876</v>
      </c>
      <c r="AG11" s="26">
        <f>39.969821911375995</f>
        <v>39.96982191137599</v>
      </c>
      <c r="AH11" s="27" t="n">
        <v>28.49</v>
      </c>
      <c r="AI11" s="27" t="n">
        <v>28.38</v>
      </c>
      <c r="AJ11" s="27" t="n">
        <v>28.43</v>
      </c>
      <c r="AK11" s="26">
        <f>AVERAGE(AH11:AJ11)</f>
        <v>28.43333333333333</v>
      </c>
      <c r="AL11" s="26">
        <f>STDEV(AH11:AJ11)</f>
        <v>0.0550757054728607</v>
      </c>
      <c r="AM11" s="26">
        <f>IF(ISNUMBER(AH11),10^((AH11-AG11)/AF11),IF(AH11="&lt;ND&gt;","",""))</f>
        <v>2930.656627628776</v>
      </c>
      <c r="AN11" s="26">
        <f>IF(ISNUMBER(AI11),10^((AI11-AG11)/AF11),IF(AI11="&lt;ND&gt;","",""))</f>
        <v>3163.628648426965</v>
      </c>
      <c r="AO11" s="26">
        <f>IF(ISNUMBER(AJ11),10^((AJ11-AG11)/AF11),IF(AJ11="&lt;ND&gt;","",""))</f>
        <v>3055.520796156388</v>
      </c>
      <c r="AP11" s="26">
        <f>AVERAGE(AM11:AO11)*10.0</f>
        <v>30499.35357404043</v>
      </c>
      <c r="AQ11" s="26">
        <f>STDEV(AM11:AO11)*10.0</f>
        <v>1165.863991348912</v>
      </c>
      <c r="AR11" s="26">
        <f>IF(E11="PS",40,500.0)</f>
        <v>40</v>
      </c>
      <c r="AS11" s="26" t="n">
        <v>22.5502</v>
      </c>
      <c r="AT11" s="26" t="n">
        <v>28.8296</v>
      </c>
      <c r="AU11" s="27">
        <f>IF(AND(ISNUMBER(AT11),ISNUMBER(AS11)),AT11-AS11,"")</f>
        <v>6.279399999999999</v>
      </c>
      <c r="AV11" s="26" t="n">
        <v>500</v>
      </c>
      <c r="AW11" s="26" t="n">
        <v>40</v>
      </c>
      <c r="AX11" s="26" t="n">
        <v>3</v>
      </c>
      <c r="AY11" s="26" t="n">
        <v>3</v>
      </c>
      <c r="AZ11" s="26" t="n">
        <v>0.2564</v>
      </c>
      <c r="BA11" s="27">
        <f>IF(AND(ISNUMBER(O11),ISNUMBER(AZ11)),(O11*1.0/AX11*100.0)/AZ11,"")</f>
        <v>20.58018866427878</v>
      </c>
      <c r="BB11" s="27" t="str">
        <f>IF(AND(ISNUMBER(P11),ISNUMBER(AZ11)),(P11*1.0/AX11*100.0)/AZ11,"")</f>
        <v/>
      </c>
      <c r="BC11" s="27">
        <f>IF(AND(ISNUMBER(Q11),ISNUMBER(AZ11)),(Q11*1.0/AX11*100.0)/AZ11,"")</f>
        <v>58.21768058164687</v>
      </c>
      <c r="BD11" s="27">
        <f>IF(AND(ISNUMBER(AA11),ISNUMBER(AY11)),(AA11*1.0/AY11*100.0)/AY11,"")</f>
        <v>4.611246377184179</v>
      </c>
      <c r="BE11" s="27" t="str">
        <f>IF(AND(ISNUMBER(AB11),ISNUMBER(AY11)),(AB11*1.0/AY11*100.0)/AY11,"")</f>
        <v/>
      </c>
      <c r="BF11" s="27">
        <f>IF(AND(ISNUMBER(AC11),ISNUMBER(AY11)),(AC11*1.0/AY11*100.0)/AY11,"")</f>
        <v>4.054661575674639</v>
      </c>
      <c r="BG11" s="26">
        <f>AVERAGE(AVERAGE(BA11:BC11),AVERAGE(BD11:BF11))</f>
        <v>21.86594429969612</v>
      </c>
      <c r="BH11" s="26">
        <f>STDEV(AVERAGE(BA11:BC11),AVERAGE(BD11:BF11))</f>
        <v>24.79539270412002</v>
      </c>
      <c r="BI11" s="26" t="e">
        <f>AVERAGEIFS(BG:BG,D:D,"="&amp;D11,A:A,"&lt;="&amp;(A11+2), A:A,"&gt;="&amp;(A11-2))</f>
        <v>#DIV/0!</v>
      </c>
      <c r="BJ11" s="28">
        <f>IF(AND(ISNUMBER(BW11),ISNUMBER(CL11)),BW11/CL11,"")</f>
        <v>2.595183055623383e-06</v>
      </c>
      <c r="BK11" s="28" t="str">
        <f>IF(AND(ISNUMBER(BX11),ISNUMBER(CL11)),BX11/CL11,"")</f>
        <v/>
      </c>
      <c r="BL11" s="28">
        <f>IF(AND(ISNUMBER(BY11),ISNUMBER(CL11)),BY11/CL11,"")</f>
        <v>7.341309676398882e-06</v>
      </c>
      <c r="BM11" s="28">
        <f>AVERAGE(BJ11:BL11)</f>
        <v>4.968246366011133e-06</v>
      </c>
      <c r="BN11" s="28">
        <f>STDEV(BJ11:BL11)</f>
        <v>3.356018317920349e-06</v>
      </c>
      <c r="BO11" s="28">
        <f>IF(AND(ISNUMBER(BZ11),ISNUMBER(CL11)),BZ11/CL11,"")</f>
        <v>5.814829328627276e-07</v>
      </c>
      <c r="BP11" s="28" t="str">
        <f>IF(AND(ISNUMBER(CA11),ISNUMBER(CL11)),CA11/CL11,"")</f>
        <v/>
      </c>
      <c r="BQ11" s="28">
        <f>IF(AND(ISNUMBER(CB11),ISNUMBER(CL11)),CB11/CL11,"")</f>
        <v>5.112970142854997e-07</v>
      </c>
      <c r="BR11" s="28">
        <f>AVERAGE(BO11:BQ11)</f>
        <v>5.463899735741137e-07</v>
      </c>
      <c r="BS11" s="28">
        <f>STDEV(BO11:BQ11)</f>
        <v>4.962893896976473e-08</v>
      </c>
      <c r="BT11" s="28">
        <f>AVERAGE(AVERAGE(BJ11:BL11),AVERAGE(BO11:BQ11))</f>
        <v>2.757318169792623e-06</v>
      </c>
      <c r="BU11" s="28">
        <f>STDEV(AVERAGE(BJ11:BL11),AVERAGE(BO11:BQ11))</f>
        <v>3.126724640525299e-06</v>
      </c>
      <c r="BV11" s="28" t="e">
        <f>AVERAGEIFS(BT:BT,D:D,"="&amp;D11,A:A,"&lt;="&amp;(A11+2), A:A,"&gt;="&amp;(A11-2))</f>
        <v>#DIV/0!</v>
      </c>
      <c r="BW11" s="26">
        <f>IF(ISNUMBER(BA11),BA11*AU11/AW11*AW11/AR11*1000,"")</f>
        <v>3230.780917461805</v>
      </c>
      <c r="BX11" s="26" t="str">
        <f>IF(ISNUMBER(BB11),BB11*AU11/AW11*AW11/AR11*1000,"")</f>
        <v/>
      </c>
      <c r="BY11" s="26">
        <f>IF(ISNUMBER(BC11),BC11*AU11/AW11*AW11/AR11*1000,"")</f>
        <v>9139.302586109834</v>
      </c>
      <c r="BZ11" s="26">
        <f>IF(ISNUMBER(BD11),BD11*AU11/AW11*AW11/AR11*1000,"")</f>
        <v>723.896512522258</v>
      </c>
      <c r="CA11" s="26" t="str">
        <f>IF(ISNUMBER(BE11),BE11*AU11/AW11*AW11/AR11*1000,"")</f>
        <v/>
      </c>
      <c r="CB11" s="26">
        <f>IF(ISNUMBER(BF11),BF11*AU11/AW11*AW11/AR11*1000,"")</f>
        <v>636.5210474572831</v>
      </c>
      <c r="CC11" s="26">
        <f>AVERAGE(AVERAGE(BW11:BY11),AVERAGE(BZ11:CB11))</f>
        <v>3432.625265887795</v>
      </c>
      <c r="CD11" s="26">
        <f>STDEV(AVERAGE(BW11:BY11),AVERAGE(BZ11:CB11))</f>
        <v>3892.504723656281</v>
      </c>
      <c r="CE11" s="26" t="e">
        <f>AVERAGEIFS(CC:CC,D:D,"="&amp;D11,A:A,"&lt;="&amp;(A11+2), A:A,"&gt;="&amp;(A11-2))</f>
        <v>#DIV/0!</v>
      </c>
      <c r="CF11" s="26">
        <f>AVERAGE(28.49,28.38,28.43)</f>
        <v>28.43333333333333</v>
      </c>
      <c r="CG11" s="26">
        <f>AVERAGE(31.07,31.13)</f>
        <v>31.1</v>
      </c>
      <c r="CH11" s="29">
        <f>AVERAGE(25.58,25.48)</f>
        <v>25.53</v>
      </c>
      <c r="CI11" s="26">
        <f>IF(AND(ISNUMBER(CF11),ISNUMBER(CH11)),CF11-CH11,"")</f>
        <v>2.903333333333332</v>
      </c>
      <c r="CJ11" s="26">
        <f>IF(AND(ISNUMBER(CG11),ISNUMBER(CF11)),CG11-CF11,"")</f>
        <v>2.666666666666668</v>
      </c>
      <c r="CK11" s="26">
        <f>IF(AND(ISNUMBER(AP11),ISNUMBER(AZ11)),(AP11/1.5*100.0)/AZ11,"")</f>
        <v>7930149.13521592</v>
      </c>
      <c r="CL11" s="26">
        <f>IF(ISNUMBER(CK11),CK11*AU11/AW11*AW11/AR11*1000,"")</f>
        <v>1244914461.991871</v>
      </c>
    </row>
    <row r="12">
      <c r="A12" s="24" t="n">
        <v>44417</v>
      </c>
      <c r="B12" s="24" t="n">
        <v>44418</v>
      </c>
      <c r="C12" t="inlineStr">
        <is>
          <t>vc1.08.09.21</t>
        </is>
      </c>
      <c r="D12" s="25" t="inlineStr">
        <is>
          <t>VC1</t>
        </is>
      </c>
      <c r="E12" s="25" t="str">
        <f>"Sewer"</f>
        <v>Sewer</v>
      </c>
      <c r="F12">
        <f>FALSE</f>
        <v>0</v>
      </c>
      <c r="G12">
        <f>IF(OR(COUNT(J12:L12)&lt;=1,COUNT(V12:X12)&lt;=1), 0, IF(AND(COUNTIFS(O12:Q12,"&gt;=4")&gt;=2, COUNTIFS(AA12:AC12,"&gt;=6")&gt;=2), 2, IF(OR(COUNTIFS(O12:Q12,"&lt;4")&gt;=2, COUNTIFS(AA12:AC12,"&lt;6")&gt;=2), 1, 1)))</f>
        <v>0</v>
      </c>
      <c r="H12" s="26">
        <f>-1.837887078913031</f>
        <v>-1.837887078913031</v>
      </c>
      <c r="I12" s="26">
        <f>34.37875049160769</f>
        <v>34.37875049160769</v>
      </c>
      <c r="J12" s="26" t="inlineStr">
        <is>
          <t>&lt;ND&gt;</t>
        </is>
      </c>
      <c r="K12" s="26" t="inlineStr">
        <is>
          <t>&lt;ND&gt;</t>
        </is>
      </c>
      <c r="L12" s="26" t="inlineStr">
        <is>
          <t>&lt;ND&gt;</t>
        </is>
      </c>
      <c r="M12" s="26" t="e">
        <f>AVERAGE(J12:L12)</f>
        <v>#DIV/0!</v>
      </c>
      <c r="N12" s="26" t="e">
        <f>STDEV(J12:L12)</f>
        <v>#DIV/0!</v>
      </c>
      <c r="O12" s="26" t="str">
        <f>IF(ISNUMBER(J12),10^((J12-I12)/H12),IF(J12="&lt;ND&gt;","",""))</f>
        <v/>
      </c>
      <c r="P12" s="26" t="str">
        <f>IF(ISNUMBER(K12),10^((K12-I12)/H12),IF(K12="&lt;ND&gt;","",""))</f>
        <v/>
      </c>
      <c r="Q12" s="26" t="str">
        <f>IF(ISNUMBER(L12),10^((L12-I12)/H12),IF(L12="&lt;ND&gt;","",""))</f>
        <v/>
      </c>
      <c r="R12" s="26" t="e">
        <f>AVERAGE(O12:Q12)*1.0</f>
        <v>#DIV/0!</v>
      </c>
      <c r="S12" s="26" t="e">
        <f>STDEV(O12:Q12)*1.0</f>
        <v>#DIV/0!</v>
      </c>
      <c r="T12" s="26">
        <f>-1.9690777612427015</f>
        <v>-1.969077761242702</v>
      </c>
      <c r="U12" s="26">
        <f>34.847932086948965</f>
        <v>34.84793208694897</v>
      </c>
      <c r="V12" s="26" t="n">
        <v>42.42</v>
      </c>
      <c r="W12" s="26" t="inlineStr">
        <is>
          <t>&lt;ND&gt;</t>
        </is>
      </c>
      <c r="X12" s="26" t="n">
        <v>38.49</v>
      </c>
      <c r="Y12" s="26">
        <f>AVERAGE(V12:X12)</f>
        <v>40.455</v>
      </c>
      <c r="Z12" s="26">
        <f>STDEV(V12:X12)</f>
        <v>2.778929650063132</v>
      </c>
      <c r="AA12" s="26">
        <f>IF(ISNUMBER(V12),10^((V12-U12)/T12),IF(V12="&lt;ND&gt;","",""))</f>
        <v>0.000142728424142236</v>
      </c>
      <c r="AB12" s="26" t="str">
        <f>IF(ISNUMBER(W12),10^((W12-U12)/T12),IF(W12="&lt;ND&gt;","",""))</f>
        <v/>
      </c>
      <c r="AC12" s="26">
        <f>IF(ISNUMBER(X12),10^((X12-U12)/T12),IF(X12="&lt;ND&gt;","",""))</f>
        <v>0.01413737157274778</v>
      </c>
      <c r="AD12" s="26">
        <f>AVERAGE(AA12:AC12)*1.0</f>
        <v>0.007140049998445008</v>
      </c>
      <c r="AE12" s="26">
        <f>STDEV(AA12:AC12)*1.0</f>
        <v>0.009895707070664835</v>
      </c>
      <c r="AF12" s="26">
        <f>TRUE</f>
        <v>1</v>
      </c>
      <c r="AG12" s="26">
        <f>TRUE</f>
        <v>1</v>
      </c>
      <c r="AH12" s="27" t="inlineStr">
        <is>
          <t>&lt;MISSING&gt;</t>
        </is>
      </c>
      <c r="AI12" s="27" t="inlineStr">
        <is>
          <t>&lt;MISSING&gt;</t>
        </is>
      </c>
      <c r="AJ12" s="27" t="inlineStr">
        <is>
          <t>&lt;MISSING&gt;</t>
        </is>
      </c>
      <c r="AK12" s="26" t="e">
        <f>AVERAGE(AH12:AJ12)</f>
        <v>#DIV/0!</v>
      </c>
      <c r="AL12" s="26" t="e">
        <f>STDEV(AH12:AJ12)</f>
        <v>#DIV/0!</v>
      </c>
      <c r="AM12" s="26" t="str">
        <f>IF(ISNUMBER(AH12),10^((AH12-AG12)/AF12),IF(AH12="&lt;ND&gt;","",""))</f>
        <v/>
      </c>
      <c r="AN12" s="26" t="str">
        <f>IF(ISNUMBER(AI12),10^((AI12-AG12)/AF12),IF(AI12="&lt;ND&gt;","",""))</f>
        <v/>
      </c>
      <c r="AO12" s="26" t="str">
        <f>IF(ISNUMBER(AJ12),10^((AJ12-AG12)/AF12),IF(AJ12="&lt;ND&gt;","",""))</f>
        <v/>
      </c>
      <c r="AP12" s="26" t="e">
        <f>AVERAGE(AM12:AO12)*10.0</f>
        <v>#DIV/0!</v>
      </c>
      <c r="AQ12" s="26" t="e">
        <f>STDEV(AM12:AO12)*10.0</f>
        <v>#DIV/0!</v>
      </c>
      <c r="AR12" s="26">
        <f>IF(E12="PS",40,4000.0)</f>
        <v>4000</v>
      </c>
      <c r="AS12" s="26" t="n">
        <v>21.5178</v>
      </c>
      <c r="AT12" s="26" t="n">
        <v>21.9141</v>
      </c>
      <c r="AU12" s="27">
        <f>IF(AND(ISNUMBER(AT12),ISNUMBER(AS12)),AT12-AS12,"")</f>
        <v>0.3963000000000001</v>
      </c>
      <c r="AV12" s="26" t="n">
        <v>4000</v>
      </c>
      <c r="AW12" s="26" t="n">
        <v>40</v>
      </c>
      <c r="AX12" s="26" t="n">
        <v>3</v>
      </c>
      <c r="AY12" s="26" t="n">
        <v>3</v>
      </c>
      <c r="AZ12" s="26" t="inlineStr"/>
      <c r="BA12" s="27" t="str">
        <f>IF(AND(ISNUMBER(O12),ISNUMBER(AZ12)),(O12*1.0/AX12*100.0)/AZ12,"")</f>
        <v/>
      </c>
      <c r="BB12" s="27" t="str">
        <f>IF(AND(ISNUMBER(P12),ISNUMBER(AZ12)),(P12*1.0/AX12*100.0)/AZ12,"")</f>
        <v/>
      </c>
      <c r="BC12" s="27" t="str">
        <f>IF(AND(ISNUMBER(Q12),ISNUMBER(AZ12)),(Q12*1.0/AX12*100.0)/AZ12,"")</f>
        <v/>
      </c>
      <c r="BD12" s="27">
        <f>IF(AND(ISNUMBER(AA12),ISNUMBER(AY12)),(AA12*1.0/AY12*100.0)/AY12,"")</f>
        <v>0.001585871379358178</v>
      </c>
      <c r="BE12" s="27" t="str">
        <f>IF(AND(ISNUMBER(AB12),ISNUMBER(AY12)),(AB12*1.0/AY12*100.0)/AY12,"")</f>
        <v/>
      </c>
      <c r="BF12" s="27">
        <f>IF(AND(ISNUMBER(AC12),ISNUMBER(AY12)),(AC12*1.0/AY12*100.0)/AY12,"")</f>
        <v>0.1570819063638642</v>
      </c>
      <c r="BG12" s="26" t="e">
        <f>AVERAGE(AVERAGE(BA12:BC12),AVERAGE(BD12:BF12))</f>
        <v>#DIV/0!</v>
      </c>
      <c r="BH12" s="26" t="e">
        <f>STDEV(AVERAGE(BA12:BC12),AVERAGE(BD12:BF12))</f>
        <v>#DIV/0!</v>
      </c>
      <c r="BI12" s="26" t="e">
        <f>AVERAGEIFS(BG:BG,D:D,"="&amp;D12,A:A,"&lt;="&amp;(A12+2), A:A,"&gt;="&amp;(A12-2))</f>
        <v>#DIV/0!</v>
      </c>
      <c r="BJ12" s="28" t="str">
        <f>IF(AND(ISNUMBER(BW12),ISNUMBER(CL12)),BW12/CL12,"")</f>
        <v/>
      </c>
      <c r="BK12" s="28" t="str">
        <f>IF(AND(ISNUMBER(BX12),ISNUMBER(CL12)),BX12/CL12,"")</f>
        <v/>
      </c>
      <c r="BL12" s="28" t="str">
        <f>IF(AND(ISNUMBER(BY12),ISNUMBER(CL12)),BY12/CL12,"")</f>
        <v/>
      </c>
      <c r="BM12" s="28" t="e">
        <f>AVERAGE(BJ12:BL12)</f>
        <v>#DIV/0!</v>
      </c>
      <c r="BN12" s="28" t="e">
        <f>STDEV(BJ12:BL12)</f>
        <v>#DIV/0!</v>
      </c>
      <c r="BO12" s="28" t="str">
        <f>IF(AND(ISNUMBER(BZ12),ISNUMBER(CL12)),BZ12/CL12,"")</f>
        <v/>
      </c>
      <c r="BP12" s="28" t="str">
        <f>IF(AND(ISNUMBER(CA12),ISNUMBER(CL12)),CA12/CL12,"")</f>
        <v/>
      </c>
      <c r="BQ12" s="28" t="str">
        <f>IF(AND(ISNUMBER(CB12),ISNUMBER(CL12)),CB12/CL12,"")</f>
        <v/>
      </c>
      <c r="BR12" s="28" t="e">
        <f>AVERAGE(BO12:BQ12)</f>
        <v>#DIV/0!</v>
      </c>
      <c r="BS12" s="28" t="e">
        <f>STDEV(BO12:BQ12)</f>
        <v>#DIV/0!</v>
      </c>
      <c r="BT12" s="28" t="e">
        <f>AVERAGE(AVERAGE(BJ12:BL12),AVERAGE(BO12:BQ12))</f>
        <v>#DIV/0!</v>
      </c>
      <c r="BU12" s="28" t="e">
        <f>STDEV(AVERAGE(BJ12:BL12),AVERAGE(BO12:BQ12))</f>
        <v>#DIV/0!</v>
      </c>
      <c r="BV12" s="28" t="e">
        <f>AVERAGEIFS(BT:BT,D:D,"="&amp;D12,A:A,"&lt;="&amp;(A12+2), A:A,"&gt;="&amp;(A12-2))</f>
        <v>#DIV/0!</v>
      </c>
      <c r="BW12" s="26" t="str">
        <f>IF(ISNUMBER(BA12),BA12*AU12/AW12*AW12/AR12*1000,"")</f>
        <v/>
      </c>
      <c r="BX12" s="26" t="str">
        <f>IF(ISNUMBER(BB12),BB12*AU12/AW12*AW12/AR12*1000,"")</f>
        <v/>
      </c>
      <c r="BY12" s="26" t="str">
        <f>IF(ISNUMBER(BC12),BC12*AU12/AW12*AW12/AR12*1000,"")</f>
        <v/>
      </c>
      <c r="BZ12" s="26">
        <f>IF(ISNUMBER(BD12),BD12*AU12/AW12*AW12/AR12*1000,"")</f>
        <v>0.0001571202069099116</v>
      </c>
      <c r="CA12" s="26" t="str">
        <f>IF(ISNUMBER(BE12),BE12*AU12/AW12*AW12/AR12*1000,"")</f>
        <v/>
      </c>
      <c r="CB12" s="26">
        <f>IF(ISNUMBER(BF12),BF12*AU12/AW12*AW12/AR12*1000,"")</f>
        <v>0.01556288987299985</v>
      </c>
      <c r="CC12" s="26" t="e">
        <f>AVERAGE(AVERAGE(BW12:BY12),AVERAGE(BZ12:CB12))</f>
        <v>#DIV/0!</v>
      </c>
      <c r="CD12" s="26" t="e">
        <f>STDEV(AVERAGE(BW12:BY12),AVERAGE(BZ12:CB12))</f>
        <v>#DIV/0!</v>
      </c>
      <c r="CE12" s="26" t="e">
        <f>AVERAGEIFS(CC:CC,D:D,"="&amp;D12,A:A,"&lt;="&amp;(A12+2), A:A,"&gt;="&amp;(A12-2))</f>
        <v>#DIV/0!</v>
      </c>
      <c r="CF12" s="26" t="inlineStr"/>
      <c r="CG12" s="26" t="inlineStr"/>
      <c r="CH12" s="29" t="inlineStr"/>
      <c r="CI12" s="26" t="str">
        <f>IF(AND(ISNUMBER(CF12),ISNUMBER(CH12)),CF12-CH12,"")</f>
        <v/>
      </c>
      <c r="CJ12" s="26" t="str">
        <f>IF(AND(ISNUMBER(CG12),ISNUMBER(CF12)),CG12-CF12,"")</f>
        <v/>
      </c>
      <c r="CK12" s="26" t="str">
        <f>IF(AND(ISNUMBER(AP12),ISNUMBER(AZ12)),(AP12/1.5*100.0)/AZ12,"")</f>
        <v/>
      </c>
      <c r="CL12" s="26" t="str">
        <f>IF(ISNUMBER(CK12),CK12*AU12/AW12*AW12/AR12*1000,"")</f>
        <v/>
      </c>
    </row>
    <row r="13">
      <c r="A13" s="24" t="n">
        <v>44417</v>
      </c>
      <c r="B13" s="24" t="n">
        <v>44418</v>
      </c>
      <c r="C13" t="inlineStr">
        <is>
          <t>vc2.08.09.21</t>
        </is>
      </c>
      <c r="D13" s="25" t="inlineStr">
        <is>
          <t>VC2</t>
        </is>
      </c>
      <c r="E13" s="25" t="str">
        <f>"Sewer"</f>
        <v>Sewer</v>
      </c>
      <c r="F13">
        <f>FALSE</f>
        <v>0</v>
      </c>
      <c r="G13">
        <f>IF(OR(COUNT(J13:L13)&lt;=1,COUNT(V13:X13)&lt;=1), 0, IF(AND(COUNTIFS(O13:Q13,"&gt;=4")&gt;=2, COUNTIFS(AA13:AC13,"&gt;=6")&gt;=2), 2, IF(OR(COUNTIFS(O13:Q13,"&lt;4")&gt;=2, COUNTIFS(AA13:AC13,"&lt;6")&gt;=2), 1, 1)))</f>
        <v>0</v>
      </c>
      <c r="H13" s="26">
        <f>-1.837887078913031</f>
        <v>-1.837887078913031</v>
      </c>
      <c r="I13" s="26">
        <f>34.37875049160769</f>
        <v>34.37875049160769</v>
      </c>
      <c r="J13" s="26" t="n">
        <v>38.56</v>
      </c>
      <c r="K13" s="26" t="inlineStr">
        <is>
          <t>[36.82]</t>
        </is>
      </c>
      <c r="L13" s="26" t="n">
        <v>38.01</v>
      </c>
      <c r="M13" s="26">
        <f>AVERAGE(J13:L13)</f>
        <v>38.285</v>
      </c>
      <c r="N13" s="26">
        <f>STDEV(J13:L13)</f>
        <v>0.3889087296526041</v>
      </c>
      <c r="O13" s="26">
        <f>IF(ISNUMBER(J13),10^((J13-I13)/H13),IF(J13="&lt;ND&gt;","",""))</f>
        <v>0.005308469304891587</v>
      </c>
      <c r="P13" s="26" t="str">
        <f>IF(ISNUMBER(K13),10^((K13-I13)/H13),IF(K13="&lt;ND&gt;","",""))</f>
        <v/>
      </c>
      <c r="Q13" s="26">
        <f>IF(ISNUMBER(L13),10^((L13-I13)/H13),IF(L13="&lt;ND&gt;","",""))</f>
        <v>0.01057367599603641</v>
      </c>
      <c r="R13" s="26">
        <f>AVERAGE(O13:Q13)*1.0</f>
        <v>0.007941072650463999</v>
      </c>
      <c r="S13" s="26">
        <f>STDEV(O13:Q13)*1.0</f>
        <v>0.003723063355657287</v>
      </c>
      <c r="T13" s="26">
        <f>-1.9690777612427015</f>
        <v>-1.969077761242702</v>
      </c>
      <c r="U13" s="26">
        <f>34.847932086948965</f>
        <v>34.84793208694897</v>
      </c>
      <c r="V13" s="26" t="n">
        <v>35.64</v>
      </c>
      <c r="W13" s="26" t="inlineStr">
        <is>
          <t>&lt;ND&gt;</t>
        </is>
      </c>
      <c r="X13" s="26" t="inlineStr">
        <is>
          <t>&lt;ND&gt;</t>
        </is>
      </c>
      <c r="Y13" s="26">
        <f>AVERAGE(V13:X13)</f>
        <v>35.64</v>
      </c>
      <c r="Z13" s="26">
        <f>STDEV(V13:X13)</f>
        <v/>
      </c>
      <c r="AA13" s="26">
        <f>IF(ISNUMBER(V13),10^((V13-U13)/T13),IF(V13="&lt;ND&gt;","",""))</f>
        <v>0.3960470275054004</v>
      </c>
      <c r="AB13" s="26" t="str">
        <f>IF(ISNUMBER(W13),10^((W13-U13)/T13),IF(W13="&lt;ND&gt;","",""))</f>
        <v/>
      </c>
      <c r="AC13" s="26" t="str">
        <f>IF(ISNUMBER(X13),10^((X13-U13)/T13),IF(X13="&lt;ND&gt;","",""))</f>
        <v/>
      </c>
      <c r="AD13" s="26">
        <f>AVERAGE(AA13:AC13)*1.0</f>
        <v>0.3960470275054004</v>
      </c>
      <c r="AE13" s="26">
        <f>STDEV(AA13:AC13)*1.0</f>
        <v/>
      </c>
      <c r="AF13" s="26">
        <f>-3.226170488037697</f>
        <v>-3.226170488037697</v>
      </c>
      <c r="AG13" s="26">
        <f>39.928637768880726</f>
        <v>39.92863776888073</v>
      </c>
      <c r="AH13" s="27" t="n">
        <v>29.95</v>
      </c>
      <c r="AI13" s="27" t="n">
        <v>29.81</v>
      </c>
      <c r="AJ13" s="27" t="n">
        <v>29.7</v>
      </c>
      <c r="AK13" s="26">
        <f>AVERAGE(AH13:AJ13)</f>
        <v>29.82</v>
      </c>
      <c r="AL13" s="26">
        <f>STDEV(AH13:AJ13)</f>
        <v>0.1252996408614167</v>
      </c>
      <c r="AM13" s="26">
        <f>IF(ISNUMBER(AH13),10^((AH13-AG13)/AF13),IF(AH13="&lt;ND&gt;","",""))</f>
        <v>1238.878328802685</v>
      </c>
      <c r="AN13" s="26">
        <f>IF(ISNUMBER(AI13),10^((AI13-AG13)/AF13),IF(AI13="&lt;ND&gt;","",""))</f>
        <v>1369.064025824447</v>
      </c>
      <c r="AO13" s="26">
        <f>IF(ISNUMBER(AJ13),10^((AJ13-AG13)/AF13),IF(AJ13="&lt;ND&gt;","",""))</f>
        <v>1480.88014757771</v>
      </c>
      <c r="AP13" s="26">
        <f>AVERAGE(AM13:AO13)*10.0</f>
        <v>13629.4083406828</v>
      </c>
      <c r="AQ13" s="26">
        <f>STDEV(AM13:AO13)*10.0</f>
        <v>1211.170515681714</v>
      </c>
      <c r="AR13" s="26">
        <f>IF(E13="PS",40,4000.0)</f>
        <v>4000</v>
      </c>
      <c r="AS13" s="26" t="n">
        <v>21.8572</v>
      </c>
      <c r="AT13" s="26" t="n">
        <v>23.684</v>
      </c>
      <c r="AU13" s="27">
        <f>IF(AND(ISNUMBER(AT13),ISNUMBER(AS13)),AT13-AS13,"")</f>
        <v>1.826800000000002</v>
      </c>
      <c r="AV13" s="26" t="n">
        <v>4000</v>
      </c>
      <c r="AW13" s="26" t="n">
        <v>55</v>
      </c>
      <c r="AX13" s="26" t="n">
        <v>3</v>
      </c>
      <c r="AY13" s="26" t="n">
        <v>3</v>
      </c>
      <c r="AZ13" s="26" t="n">
        <v>0.251</v>
      </c>
      <c r="BA13" s="27">
        <f>IF(AND(ISNUMBER(O13),ISNUMBER(AZ13)),(O13*1.0/AX13*100.0)/AZ13,"")</f>
        <v>0.7049760033056557</v>
      </c>
      <c r="BB13" s="27" t="str">
        <f>IF(AND(ISNUMBER(P13),ISNUMBER(AZ13)),(P13*1.0/AX13*100.0)/AZ13,"")</f>
        <v/>
      </c>
      <c r="BC13" s="27">
        <f>IF(AND(ISNUMBER(Q13),ISNUMBER(AZ13)),(Q13*1.0/AX13*100.0)/AZ13,"")</f>
        <v>1.404206639579868</v>
      </c>
      <c r="BD13" s="27">
        <f>IF(AND(ISNUMBER(AA13),ISNUMBER(AY13)),(AA13*1.0/AY13*100.0)/AY13,"")</f>
        <v>4.400522527837783</v>
      </c>
      <c r="BE13" s="27" t="str">
        <f>IF(AND(ISNUMBER(AB13),ISNUMBER(AY13)),(AB13*1.0/AY13*100.0)/AY13,"")</f>
        <v/>
      </c>
      <c r="BF13" s="27" t="str">
        <f>IF(AND(ISNUMBER(AC13),ISNUMBER(AY13)),(AC13*1.0/AY13*100.0)/AY13,"")</f>
        <v/>
      </c>
      <c r="BG13" s="26">
        <f>AVERAGE(AVERAGE(BA13:BC13),AVERAGE(BD13:BF13))</f>
        <v>2.727556924640273</v>
      </c>
      <c r="BH13" s="26">
        <f>STDEV(AVERAGE(BA13:BC13),AVERAGE(BD13:BF13))</f>
        <v>2.365930645425605</v>
      </c>
      <c r="BI13" s="26" t="e">
        <f>AVERAGEIFS(BG:BG,D:D,"="&amp;D13,A:A,"&lt;="&amp;(A13+2), A:A,"&gt;="&amp;(A13-2))</f>
        <v>#DIV/0!</v>
      </c>
      <c r="BJ13" s="28">
        <f>IF(AND(ISNUMBER(BW13),ISNUMBER(CL13)),BW13/CL13,"")</f>
        <v>1.947432042609725e-07</v>
      </c>
      <c r="BK13" s="28" t="str">
        <f>IF(AND(ISNUMBER(BX13),ISNUMBER(CL13)),BX13/CL13,"")</f>
        <v/>
      </c>
      <c r="BL13" s="28">
        <f>IF(AND(ISNUMBER(BY13),ISNUMBER(CL13)),BY13/CL13,"")</f>
        <v>3.878993031735189e-07</v>
      </c>
      <c r="BM13" s="28">
        <f>AVERAGE(BJ13:BL13)</f>
        <v>2.913212537172457e-07</v>
      </c>
      <c r="BN13" s="28">
        <f>STDEV(BJ13:BL13)</f>
        <v>1.36581987368601e-07</v>
      </c>
      <c r="BO13" s="28">
        <f>IF(AND(ISNUMBER(BZ13),ISNUMBER(CL13)),BZ13/CL13,"")</f>
        <v>1.215604295004873e-06</v>
      </c>
      <c r="BP13" s="28" t="str">
        <f>IF(AND(ISNUMBER(CA13),ISNUMBER(CL13)),CA13/CL13,"")</f>
        <v/>
      </c>
      <c r="BQ13" s="28" t="str">
        <f>IF(AND(ISNUMBER(CB13),ISNUMBER(CL13)),CB13/CL13,"")</f>
        <v/>
      </c>
      <c r="BR13" s="28">
        <f>AVERAGE(BO13:BQ13)</f>
        <v>1.215604295004873e-06</v>
      </c>
      <c r="BS13" s="28">
        <f>STDEV(BO13:BQ13)</f>
        <v/>
      </c>
      <c r="BT13" s="28">
        <f>AVERAGE(AVERAGE(BJ13:BL13),AVERAGE(BO13:BQ13))</f>
        <v>7.534627743610594e-07</v>
      </c>
      <c r="BU13" s="28">
        <f>STDEV(AVERAGE(BJ13:BL13),AVERAGE(BO13:BQ13))</f>
        <v>6.53566806230207e-07</v>
      </c>
      <c r="BV13" s="28" t="e">
        <f>AVERAGEIFS(BT:BT,D:D,"="&amp;D13,A:A,"&lt;="&amp;(A13+2), A:A,"&gt;="&amp;(A13-2))</f>
        <v>#DIV/0!</v>
      </c>
      <c r="BW13" s="26">
        <f>IF(ISNUMBER(BA13),BA13*AU13/AW13*AW13/AR13*1000,"")</f>
        <v>0.3219625407096933</v>
      </c>
      <c r="BX13" s="26" t="str">
        <f>IF(ISNUMBER(BB13),BB13*AU13/AW13*AW13/AR13*1000,"")</f>
        <v/>
      </c>
      <c r="BY13" s="26">
        <f>IF(ISNUMBER(BC13),BC13*AU13/AW13*AW13/AR13*1000,"")</f>
        <v>0.6413011722961267</v>
      </c>
      <c r="BZ13" s="26">
        <f>IF(ISNUMBER(BD13),BD13*AU13/AW13*AW13/AR13*1000,"")</f>
        <v>2.009718638463518</v>
      </c>
      <c r="CA13" s="26" t="str">
        <f>IF(ISNUMBER(BE13),BE13*AU13/AW13*AW13/AR13*1000,"")</f>
        <v/>
      </c>
      <c r="CB13" s="26" t="str">
        <f>IF(ISNUMBER(BF13),BF13*AU13/AW13*AW13/AR13*1000,"")</f>
        <v/>
      </c>
      <c r="CC13" s="26">
        <f>AVERAGE(AVERAGE(BW13:BY13),AVERAGE(BZ13:CB13))</f>
        <v>1.245675247483214</v>
      </c>
      <c r="CD13" s="26">
        <f>STDEV(AVERAGE(BW13:BY13),AVERAGE(BZ13:CB13))</f>
        <v>1.080520525765875</v>
      </c>
      <c r="CE13" s="26" t="e">
        <f>AVERAGEIFS(CC:CC,D:D,"="&amp;D13,A:A,"&lt;="&amp;(A13+2), A:A,"&gt;="&amp;(A13-2))</f>
        <v>#DIV/0!</v>
      </c>
      <c r="CF13" s="26">
        <f>AVERAGE(29.95,29.81,29.7)</f>
        <v>29.82</v>
      </c>
      <c r="CG13" s="26">
        <f>AVERAGE(31.97,31.94)</f>
        <v>31.955</v>
      </c>
      <c r="CH13" s="29">
        <f>AVERAGE(27.19,27.29)</f>
        <v>27.24</v>
      </c>
      <c r="CI13" s="26">
        <f>IF(AND(ISNUMBER(CF13),ISNUMBER(CH13)),CF13-CH13,"")</f>
        <v>2.579999999999995</v>
      </c>
      <c r="CJ13" s="26">
        <f>IF(AND(ISNUMBER(CG13),ISNUMBER(CF13)),CG13-CF13,"")</f>
        <v>2.135000000000002</v>
      </c>
      <c r="CK13" s="26">
        <f>IF(AND(ISNUMBER(AP13),ISNUMBER(AZ13)),(AP13/1.5*100.0)/AZ13,"")</f>
        <v>3620028.775745764</v>
      </c>
      <c r="CL13" s="26">
        <f>IF(ISNUMBER(CK13),CK13*AU13/AW13*AW13/AR13*1000,"")</f>
        <v>1653267.141883092</v>
      </c>
    </row>
    <row r="14">
      <c r="A14" s="24" t="n">
        <v>44417</v>
      </c>
      <c r="B14" s="24" t="n">
        <v>44418</v>
      </c>
      <c r="C14" t="inlineStr">
        <is>
          <t>vc3.08.09.21</t>
        </is>
      </c>
      <c r="D14" s="25" t="inlineStr">
        <is>
          <t>VC3</t>
        </is>
      </c>
      <c r="E14" s="25" t="str">
        <f>"Sewer"</f>
        <v>Sewer</v>
      </c>
      <c r="F14">
        <f>FALSE</f>
        <v>0</v>
      </c>
      <c r="G14">
        <f>IF(OR(COUNT(J14:L14)&lt;=1,COUNT(V14:X14)&lt;=1), 0, IF(AND(COUNTIFS(O14:Q14,"&gt;=4")&gt;=2, COUNTIFS(AA14:AC14,"&gt;=6")&gt;=2), 2, IF(OR(COUNTIFS(O14:Q14,"&lt;4")&gt;=2, COUNTIFS(AA14:AC14,"&lt;6")&gt;=2), 1, 1)))</f>
        <v>1</v>
      </c>
      <c r="H14" s="26">
        <f>-1.837887078913031</f>
        <v>-1.837887078913031</v>
      </c>
      <c r="I14" s="26">
        <f>34.37875049160769</f>
        <v>34.37875049160769</v>
      </c>
      <c r="J14" s="26" t="n">
        <v>36.35</v>
      </c>
      <c r="K14" s="26" t="n">
        <v>38.9</v>
      </c>
      <c r="L14" s="26" t="inlineStr">
        <is>
          <t>&lt;ND&gt;</t>
        </is>
      </c>
      <c r="M14" s="26">
        <f>AVERAGE(J14:L14)</f>
        <v>37.625</v>
      </c>
      <c r="N14" s="26">
        <f>STDEV(J14:L14)</f>
        <v>1.803122292025694</v>
      </c>
      <c r="O14" s="26">
        <f>IF(ISNUMBER(J14),10^((J14-I14)/H14),IF(J14="&lt;ND&gt;","",""))</f>
        <v>0.08461299987693827</v>
      </c>
      <c r="P14" s="26">
        <f>IF(ISNUMBER(K14),10^((K14-I14)/H14),IF(K14="&lt;ND&gt;","",""))</f>
        <v>0.003467163060985328</v>
      </c>
      <c r="Q14" s="26" t="str">
        <f>IF(ISNUMBER(L14),10^((L14-I14)/H14),IF(L14="&lt;ND&gt;","",""))</f>
        <v/>
      </c>
      <c r="R14" s="26">
        <f>AVERAGE(O14:Q14)*1.0</f>
        <v>0.04404008146896179</v>
      </c>
      <c r="S14" s="26">
        <f>STDEV(O14:Q14)*1.0</f>
        <v>0.05737877147761732</v>
      </c>
      <c r="T14" s="26">
        <f>-1.9690777612427015</f>
        <v>-1.969077761242702</v>
      </c>
      <c r="U14" s="26">
        <f>34.847932086948965</f>
        <v>34.84793208694897</v>
      </c>
      <c r="V14" s="26" t="inlineStr">
        <is>
          <t>[36.25]</t>
        </is>
      </c>
      <c r="W14" s="26" t="n">
        <v>39.81</v>
      </c>
      <c r="X14" s="26" t="n">
        <v>38.52</v>
      </c>
      <c r="Y14" s="26">
        <f>AVERAGE(V14:X14)</f>
        <v>39.16500000000001</v>
      </c>
      <c r="Z14" s="26">
        <f>STDEV(V14:X14)</f>
        <v>0.9121677477306457</v>
      </c>
      <c r="AA14" s="26" t="str">
        <f>IF(ISNUMBER(V14),10^((V14-U14)/T14),IF(V14="&lt;ND&gt;","",""))</f>
        <v/>
      </c>
      <c r="AB14" s="26">
        <f>IF(ISNUMBER(W14),10^((W14-U14)/T14),IF(W14="&lt;ND&gt;","",""))</f>
        <v>0.003019980132026019</v>
      </c>
      <c r="AC14" s="26">
        <f>IF(ISNUMBER(X14),10^((X14-U14)/T14),IF(X14="&lt;ND&gt;","",""))</f>
        <v>0.01365001453798583</v>
      </c>
      <c r="AD14" s="26">
        <f>AVERAGE(AA14:AC14)*1.0</f>
        <v>0.008334997335005926</v>
      </c>
      <c r="AE14" s="26">
        <f>STDEV(AA14:AC14)*1.0</f>
        <v>0.007516569412700499</v>
      </c>
      <c r="AF14" s="26">
        <f>-3.226170488037697</f>
        <v>-3.226170488037697</v>
      </c>
      <c r="AG14" s="26">
        <f>39.928637768880726</f>
        <v>39.92863776888073</v>
      </c>
      <c r="AH14" s="27" t="n">
        <v>28.66</v>
      </c>
      <c r="AI14" s="27" t="n">
        <v>28.68</v>
      </c>
      <c r="AJ14" s="27" t="n">
        <v>28.53</v>
      </c>
      <c r="AK14" s="26">
        <f>AVERAGE(AH14:AJ14)</f>
        <v>28.62333333333333</v>
      </c>
      <c r="AL14" s="26">
        <f>STDEV(AH14:AJ14)</f>
        <v>0.08144527815247006</v>
      </c>
      <c r="AM14" s="26">
        <f>IF(ISNUMBER(AH14),10^((AH14-AG14)/AF14),IF(AH14="&lt;ND&gt;","",""))</f>
        <v>3110.881956276887</v>
      </c>
      <c r="AN14" s="26">
        <f>IF(ISNUMBER(AI14),10^((AI14-AG14)/AF14),IF(AI14="&lt;ND&gt;","",""))</f>
        <v>3066.791363358627</v>
      </c>
      <c r="AO14" s="26">
        <f>IF(ISNUMBER(AJ14),10^((AJ14-AG14)/AF14),IF(AJ14="&lt;ND&gt;","",""))</f>
        <v>3413.335554588841</v>
      </c>
      <c r="AP14" s="26">
        <f>AVERAGE(AM14:AO14)*10.0</f>
        <v>31970.02958074785</v>
      </c>
      <c r="AQ14" s="26">
        <f>STDEV(AM14:AO14)*10.0</f>
        <v>1886.420932131954</v>
      </c>
      <c r="AR14" s="26">
        <f>IF(E14="PS",40,4000.0)</f>
        <v>4000</v>
      </c>
      <c r="AS14" s="26" t="n">
        <v>22.1982</v>
      </c>
      <c r="AT14" s="26" t="n">
        <v>23.8638</v>
      </c>
      <c r="AU14" s="27">
        <f>IF(AND(ISNUMBER(AT14),ISNUMBER(AS14)),AT14-AS14,"")</f>
        <v>1.665600000000001</v>
      </c>
      <c r="AV14" s="26" t="n">
        <v>4000</v>
      </c>
      <c r="AW14" s="26" t="n">
        <v>60</v>
      </c>
      <c r="AX14" s="26" t="n">
        <v>3</v>
      </c>
      <c r="AY14" s="26" t="n">
        <v>3</v>
      </c>
      <c r="AZ14" s="26" t="n">
        <v>0.25887</v>
      </c>
      <c r="BA14" s="27">
        <f>IF(AND(ISNUMBER(O14),ISNUMBER(AZ14)),(O14*1.0/AX14*100.0)/AZ14,"")</f>
        <v>10.89517259331431</v>
      </c>
      <c r="BB14" s="27">
        <f>IF(AND(ISNUMBER(P14),ISNUMBER(AZ14)),(P14*1.0/AX14*100.0)/AZ14,"")</f>
        <v>0.4464484182518032</v>
      </c>
      <c r="BC14" s="27" t="str">
        <f>IF(AND(ISNUMBER(Q14),ISNUMBER(AZ14)),(Q14*1.0/AX14*100.0)/AZ14,"")</f>
        <v/>
      </c>
      <c r="BD14" s="27" t="str">
        <f>IF(AND(ISNUMBER(AA14),ISNUMBER(AY14)),(AA14*1.0/AY14*100.0)/AY14,"")</f>
        <v/>
      </c>
      <c r="BE14" s="27">
        <f>IF(AND(ISNUMBER(AB14),ISNUMBER(AY14)),(AB14*1.0/AY14*100.0)/AY14,"")</f>
        <v>0.0335553348002891</v>
      </c>
      <c r="BF14" s="27">
        <f>IF(AND(ISNUMBER(AC14),ISNUMBER(AY14)),(AC14*1.0/AY14*100.0)/AY14,"")</f>
        <v>0.1516668281998426</v>
      </c>
      <c r="BG14" s="26">
        <f>AVERAGE(AVERAGE(BA14:BC14),AVERAGE(BD14:BF14))</f>
        <v>2.881710793641561</v>
      </c>
      <c r="BH14" s="26">
        <f>STDEV(AVERAGE(BA14:BC14),AVERAGE(BD14:BF14))</f>
        <v>3.944382639721398</v>
      </c>
      <c r="BI14" s="26" t="e">
        <f>AVERAGEIFS(BG:BG,D:D,"="&amp;D14,A:A,"&lt;="&amp;(A14+2), A:A,"&gt;="&amp;(A14-2))</f>
        <v>#DIV/0!</v>
      </c>
      <c r="BJ14" s="28">
        <f>IF(AND(ISNUMBER(BW14),ISNUMBER(CL14)),BW14/CL14,"")</f>
        <v>1.323317509970208e-06</v>
      </c>
      <c r="BK14" s="28">
        <f>IF(AND(ISNUMBER(BX14),ISNUMBER(CL14)),BX14/CL14,"")</f>
        <v>5.422520883548435e-08</v>
      </c>
      <c r="BL14" s="28" t="str">
        <f>IF(AND(ISNUMBER(BY14),ISNUMBER(CL14)),BY14/CL14,"")</f>
        <v/>
      </c>
      <c r="BM14" s="28">
        <f>AVERAGE(BJ14:BL14)</f>
        <v>6.887713594028461e-07</v>
      </c>
      <c r="BN14" s="28">
        <f>STDEV(BJ14:BL14)</f>
        <v>8.97383772084003e-07</v>
      </c>
      <c r="BO14" s="28" t="str">
        <f>IF(AND(ISNUMBER(BZ14),ISNUMBER(CL14)),BZ14/CL14,"")</f>
        <v/>
      </c>
      <c r="BP14" s="28">
        <f>IF(AND(ISNUMBER(CA14),ISNUMBER(CL14)),CA14/CL14,"")</f>
        <v>4.075599694619195e-09</v>
      </c>
      <c r="BQ14" s="28">
        <f>IF(AND(ISNUMBER(CB14),ISNUMBER(CL14)),CB14/CL14,"")</f>
        <v>1.842131161480215e-08</v>
      </c>
      <c r="BR14" s="28">
        <f>AVERAGE(BO14:BQ14)</f>
        <v>1.124845565471067e-08</v>
      </c>
      <c r="BS14" s="28">
        <f>STDEV(BO14:BQ14)</f>
        <v>1.014395017971006e-08</v>
      </c>
      <c r="BT14" s="28">
        <f>AVERAGE(AVERAGE(BJ14:BL14),AVERAGE(BO14:BQ14))</f>
        <v>3.500099075287783e-07</v>
      </c>
      <c r="BU14" s="28">
        <f>STDEV(AVERAGE(BJ14:BL14),AVERAGE(BO14:BQ14))</f>
        <v>4.79081039649507e-07</v>
      </c>
      <c r="BV14" s="28" t="e">
        <f>AVERAGEIFS(BT:BT,D:D,"="&amp;D14,A:A,"&lt;="&amp;(A14+2), A:A,"&gt;="&amp;(A14-2))</f>
        <v>#DIV/0!</v>
      </c>
      <c r="BW14" s="26">
        <f>IF(ISNUMBER(BA14),BA14*AU14/AW14*AW14/AR14*1000,"")</f>
        <v>4.536749867856082</v>
      </c>
      <c r="BX14" s="26">
        <f>IF(ISNUMBER(BB14),BB14*AU14/AW14*AW14/AR14*1000,"")</f>
        <v>0.185901121360051</v>
      </c>
      <c r="BY14" s="26" t="str">
        <f>IF(ISNUMBER(BC14),BC14*AU14/AW14*AW14/AR14*1000,"")</f>
        <v/>
      </c>
      <c r="BZ14" s="26" t="str">
        <f>IF(ISNUMBER(BD14),BD14*AU14/AW14*AW14/AR14*1000,"")</f>
        <v/>
      </c>
      <c r="CA14" s="26">
        <f>IF(ISNUMBER(BE14),BE14*AU14/AW14*AW14/AR14*1000,"")</f>
        <v>0.01397244141084039</v>
      </c>
      <c r="CB14" s="26">
        <f>IF(ISNUMBER(BF14),BF14*AU14/AW14*AW14/AR14*1000,"")</f>
        <v>0.0631540672624145</v>
      </c>
      <c r="CC14" s="26">
        <f>AVERAGE(AVERAGE(BW14:BY14),AVERAGE(BZ14:CB14))</f>
        <v>1.199944374472347</v>
      </c>
      <c r="CD14" s="26">
        <f>STDEV(AVERAGE(BW14:BY14),AVERAGE(BZ14:CB14))</f>
        <v>1.642440931179992</v>
      </c>
      <c r="CE14" s="26" t="e">
        <f>AVERAGEIFS(CC:CC,D:D,"="&amp;D14,A:A,"&lt;="&amp;(A14+2), A:A,"&gt;="&amp;(A14-2))</f>
        <v>#DIV/0!</v>
      </c>
      <c r="CF14" s="26">
        <f>AVERAGE(28.66,28.68,28.53)</f>
        <v>28.62333333333333</v>
      </c>
      <c r="CG14" s="26">
        <f>AVERAGE(30.65,30.69)</f>
        <v>30.67</v>
      </c>
      <c r="CH14" s="29">
        <f>AVERAGE(26.02,26.01)</f>
        <v>26.015</v>
      </c>
      <c r="CI14" s="26">
        <f>IF(AND(ISNUMBER(CF14),ISNUMBER(CH14)),CF14-CH14,"")</f>
        <v>2.608333333333334</v>
      </c>
      <c r="CJ14" s="26">
        <f>IF(AND(ISNUMBER(CG14),ISNUMBER(CF14)),CG14-CF14,"")</f>
        <v>2.046666666666667</v>
      </c>
      <c r="CK14" s="26">
        <f>IF(AND(ISNUMBER(AP14),ISNUMBER(AZ14)),(AP14/1.5*100.0)/AZ14,"")</f>
        <v>8233226.350613011</v>
      </c>
      <c r="CL14" s="26">
        <f>IF(ISNUMBER(CK14),CK14*AU14/AW14*AW14/AR14*1000,"")</f>
        <v>3428315.45239526</v>
      </c>
    </row>
    <row r="15">
      <c r="A15" s="24" t="n"/>
      <c r="B15" s="24" t="n"/>
      <c r="C15" t="inlineStr">
        <is>
          <t>aw_b97.08.09.21</t>
        </is>
      </c>
      <c r="D15" s="25" t="inlineStr">
        <is>
          <t>AW_B97</t>
        </is>
      </c>
      <c r="E15" s="25" t="str">
        <f>"Influent"</f>
        <v>Influent</v>
      </c>
      <c r="F15">
        <f>FALSE</f>
        <v>0</v>
      </c>
      <c r="G15">
        <f>IF(OR(COUNT(J15:L15)&lt;=1,COUNT(V15:X15)&lt;=1), 0, IF(AND(COUNTIFS(O15:Q15,"&gt;=4")&gt;=2, COUNTIFS(AA15:AC15,"&gt;=6")&gt;=2), 2, IF(OR(COUNTIFS(O15:Q15,"&lt;4")&gt;=2, COUNTIFS(AA15:AC15,"&lt;6")&gt;=2), 1, 1)))</f>
        <v>1</v>
      </c>
      <c r="H15" s="26">
        <f>-1.837887078913031</f>
        <v>-1.837887078913031</v>
      </c>
      <c r="I15" s="26">
        <f>34.37875049160769</f>
        <v>34.37875049160769</v>
      </c>
      <c r="J15" s="26" t="n">
        <v>34.29</v>
      </c>
      <c r="K15" s="26" t="n">
        <v>34.94</v>
      </c>
      <c r="L15" s="26" t="n">
        <v>34.28</v>
      </c>
      <c r="M15" s="26">
        <f>AVERAGE(J15:L15)</f>
        <v>34.50333333333333</v>
      </c>
      <c r="N15" s="26">
        <f>STDEV(J15:L15)</f>
        <v>0.378197479279453</v>
      </c>
      <c r="O15" s="26">
        <f>IF(ISNUMBER(J15),10^((J15-I15)/H15),IF(J15="&lt;ND&gt;","",""))</f>
        <v>1.117607776098615</v>
      </c>
      <c r="P15" s="26">
        <f>IF(ISNUMBER(K15),10^((K15-I15)/H15),IF(K15="&lt;ND&gt;","",""))</f>
        <v>0.495019628658991</v>
      </c>
      <c r="Q15" s="26">
        <f>IF(ISNUMBER(L15),10^((L15-I15)/H15),IF(L15="&lt;ND&gt;","",""))</f>
        <v>1.13169773202731</v>
      </c>
      <c r="R15" s="26">
        <f>AVERAGE(O15:Q15)*1.0</f>
        <v>0.9147750455949718</v>
      </c>
      <c r="S15" s="26">
        <f>STDEV(O15:Q15)*1.0</f>
        <v>0.3635871137015755</v>
      </c>
      <c r="T15" s="26">
        <f>-1.9690777612427015</f>
        <v>-1.969077761242702</v>
      </c>
      <c r="U15" s="26">
        <f>34.847932086948965</f>
        <v>34.84793208694897</v>
      </c>
      <c r="V15" s="26" t="n">
        <v>33.86</v>
      </c>
      <c r="W15" s="26" t="n">
        <v>34.49</v>
      </c>
      <c r="X15" s="26" t="n">
        <v>33.86</v>
      </c>
      <c r="Y15" s="26">
        <f>AVERAGE(V15:X15)</f>
        <v>34.07</v>
      </c>
      <c r="Z15" s="26">
        <f>STDEV(V15:X15)</f>
        <v>0.3637306695894657</v>
      </c>
      <c r="AA15" s="26">
        <f>IF(ISNUMBER(V15),10^((V15-U15)/T15),IF(V15="&lt;ND&gt;","",""))</f>
        <v>3.174850257249024</v>
      </c>
      <c r="AB15" s="26">
        <f>IF(ISNUMBER(W15),10^((W15-U15)/T15),IF(W15="&lt;ND&gt;","",""))</f>
        <v>1.519765256445259</v>
      </c>
      <c r="AC15" s="26">
        <f>IF(ISNUMBER(X15),10^((X15-U15)/T15),IF(X15="&lt;ND&gt;","",""))</f>
        <v>3.174850257249024</v>
      </c>
      <c r="AD15" s="26">
        <f>AVERAGE(AA15:AC15)*1.0</f>
        <v>2.623155256981102</v>
      </c>
      <c r="AE15" s="26">
        <f>STDEV(AA15:AC15)*1.0</f>
        <v>0.9555637707457656</v>
      </c>
      <c r="AF15" s="26">
        <f>-3.226170488037697</f>
        <v>-3.226170488037697</v>
      </c>
      <c r="AG15" s="26">
        <f>39.928637768880726</f>
        <v>39.92863776888073</v>
      </c>
      <c r="AH15" s="27" t="n">
        <v>28.65</v>
      </c>
      <c r="AI15" s="27" t="n">
        <v>28.49</v>
      </c>
      <c r="AJ15" s="27" t="n">
        <v>28.53</v>
      </c>
      <c r="AK15" s="26">
        <f>AVERAGE(AH15:AJ15)</f>
        <v>28.55666666666667</v>
      </c>
      <c r="AL15" s="26">
        <f>STDEV(AH15:AJ15)</f>
        <v>0.08326663997864496</v>
      </c>
      <c r="AM15" s="26">
        <f>IF(ISNUMBER(AH15),10^((AH15-AG15)/AF15),IF(AH15="&lt;ND&gt;","",""))</f>
        <v>3133.164391538922</v>
      </c>
      <c r="AN15" s="26">
        <f>IF(ISNUMBER(AI15),10^((AI15-AG15)/AF15),IF(AI15="&lt;ND&gt;","",""))</f>
        <v>3512.186630211951</v>
      </c>
      <c r="AO15" s="26">
        <f>IF(ISNUMBER(AJ15),10^((AJ15-AG15)/AF15),IF(AJ15="&lt;ND&gt;","",""))</f>
        <v>3413.335554588841</v>
      </c>
      <c r="AP15" s="26">
        <f>AVERAGE(AM15:AO15)*10.0</f>
        <v>33528.95525446571</v>
      </c>
      <c r="AQ15" s="26">
        <f>STDEV(AM15:AO15)*10.0</f>
        <v>1966.06745037441</v>
      </c>
      <c r="AR15" s="26" t="str">
        <f>IF(E15="PS",40,"")</f>
        <v/>
      </c>
      <c r="AS15" s="26" t="inlineStr"/>
      <c r="AT15" s="26" t="inlineStr"/>
      <c r="AU15" s="27" t="str">
        <f>IF(AND(ISNUMBER(AT15),ISNUMBER(AS15)),AT15-AS15,"")</f>
        <v/>
      </c>
      <c r="AV15" s="26" t="inlineStr"/>
      <c r="AW15" s="26" t="n">
        <v>40</v>
      </c>
      <c r="AX15" s="26" t="n">
        <v>3</v>
      </c>
      <c r="AY15" s="26" t="n">
        <v>3</v>
      </c>
      <c r="AZ15" s="26" t="inlineStr"/>
      <c r="BA15" s="27" t="str">
        <f>IF(AND(ISNUMBER(O15),ISNUMBER(AZ15)),(O15*1.0/AX15*100.0)/AZ15,"")</f>
        <v/>
      </c>
      <c r="BB15" s="27" t="str">
        <f>IF(AND(ISNUMBER(P15),ISNUMBER(AZ15)),(P15*1.0/AX15*100.0)/AZ15,"")</f>
        <v/>
      </c>
      <c r="BC15" s="27" t="str">
        <f>IF(AND(ISNUMBER(Q15),ISNUMBER(AZ15)),(Q15*1.0/AX15*100.0)/AZ15,"")</f>
        <v/>
      </c>
      <c r="BD15" s="27">
        <f>IF(AND(ISNUMBER(AA15),ISNUMBER(AY15)),(AA15*1.0/AY15*100.0)/AY15,"")</f>
        <v>35.2761139694336</v>
      </c>
      <c r="BE15" s="27">
        <f>IF(AND(ISNUMBER(AB15),ISNUMBER(AY15)),(AB15*1.0/AY15*100.0)/AY15,"")</f>
        <v>16.88628062716954</v>
      </c>
      <c r="BF15" s="27">
        <f>IF(AND(ISNUMBER(AC15),ISNUMBER(AY15)),(AC15*1.0/AY15*100.0)/AY15,"")</f>
        <v>35.2761139694336</v>
      </c>
      <c r="BG15" s="26" t="e">
        <f>AVERAGE(AVERAGE(BA15:BC15),AVERAGE(BD15:BF15))</f>
        <v>#DIV/0!</v>
      </c>
      <c r="BH15" s="26" t="e">
        <f>STDEV(AVERAGE(BA15:BC15),AVERAGE(BD15:BF15))</f>
        <v>#DIV/0!</v>
      </c>
      <c r="BI15" s="26">
        <f>AVERAGEIFS(BG:BG,D:D,"="&amp;D15,A:A,"&lt;="&amp;(A15+2), A:A,"&gt;="&amp;(A15-2))</f>
        <v/>
      </c>
      <c r="BJ15" s="28" t="str">
        <f>IF(AND(ISNUMBER(BW15),ISNUMBER(CL15)),BW15/CL15,"")</f>
        <v/>
      </c>
      <c r="BK15" s="28" t="str">
        <f>IF(AND(ISNUMBER(BX15),ISNUMBER(CL15)),BX15/CL15,"")</f>
        <v/>
      </c>
      <c r="BL15" s="28" t="str">
        <f>IF(AND(ISNUMBER(BY15),ISNUMBER(CL15)),BY15/CL15,"")</f>
        <v/>
      </c>
      <c r="BM15" s="28" t="e">
        <f>AVERAGE(BJ15:BL15)</f>
        <v>#DIV/0!</v>
      </c>
      <c r="BN15" s="28" t="e">
        <f>STDEV(BJ15:BL15)</f>
        <v>#DIV/0!</v>
      </c>
      <c r="BO15" s="28" t="str">
        <f>IF(AND(ISNUMBER(BZ15),ISNUMBER(CL15)),BZ15/CL15,"")</f>
        <v/>
      </c>
      <c r="BP15" s="28" t="str">
        <f>IF(AND(ISNUMBER(CA15),ISNUMBER(CL15)),CA15/CL15,"")</f>
        <v/>
      </c>
      <c r="BQ15" s="28" t="str">
        <f>IF(AND(ISNUMBER(CB15),ISNUMBER(CL15)),CB15/CL15,"")</f>
        <v/>
      </c>
      <c r="BR15" s="28" t="e">
        <f>AVERAGE(BO15:BQ15)</f>
        <v>#DIV/0!</v>
      </c>
      <c r="BS15" s="28" t="e">
        <f>STDEV(BO15:BQ15)</f>
        <v>#DIV/0!</v>
      </c>
      <c r="BT15" s="28" t="e">
        <f>AVERAGE(AVERAGE(BJ15:BL15),AVERAGE(BO15:BQ15))</f>
        <v>#DIV/0!</v>
      </c>
      <c r="BU15" s="28" t="e">
        <f>STDEV(AVERAGE(BJ15:BL15),AVERAGE(BO15:BQ15))</f>
        <v>#DIV/0!</v>
      </c>
      <c r="BV15" s="28">
        <f>AVERAGEIFS(BT:BT,D:D,"="&amp;D15,A:A,"&lt;="&amp;(A15+2), A:A,"&gt;="&amp;(A15-2))</f>
        <v/>
      </c>
      <c r="BW15" s="26" t="str">
        <f>IF(ISNUMBER(BA15),BA15*AU15/AW15*AW15/AR15*1000,"")</f>
        <v/>
      </c>
      <c r="BX15" s="26" t="str">
        <f>IF(ISNUMBER(BB15),BB15*AU15/AW15*AW15/AR15*1000,"")</f>
        <v/>
      </c>
      <c r="BY15" s="26" t="str">
        <f>IF(ISNUMBER(BC15),BC15*AU15/AW15*AW15/AR15*1000,"")</f>
        <v/>
      </c>
      <c r="BZ15" s="26" t="e">
        <f>IF(ISNUMBER(BD15),BD15*AU15/AW15*AW15/AR15*1000,"")</f>
        <v>#VALUE!</v>
      </c>
      <c r="CA15" s="26" t="e">
        <f>IF(ISNUMBER(BE15),BE15*AU15/AW15*AW15/AR15*1000,"")</f>
        <v>#VALUE!</v>
      </c>
      <c r="CB15" s="26" t="e">
        <f>IF(ISNUMBER(BF15),BF15*AU15/AW15*AW15/AR15*1000,"")</f>
        <v>#VALUE!</v>
      </c>
      <c r="CC15" s="26" t="e">
        <f>AVERAGE(AVERAGE(BW15:BY15),AVERAGE(BZ15:CB15))</f>
        <v>#DIV/0!</v>
      </c>
      <c r="CD15" s="26" t="e">
        <f>STDEV(AVERAGE(BW15:BY15),AVERAGE(BZ15:CB15))</f>
        <v>#DIV/0!</v>
      </c>
      <c r="CE15" s="26">
        <f>AVERAGEIFS(CC:CC,D:D,"="&amp;D15,A:A,"&lt;="&amp;(A15+2), A:A,"&gt;="&amp;(A15-2))</f>
        <v/>
      </c>
      <c r="CF15" s="26">
        <f>AVERAGE(28.65,28.49,28.53)</f>
        <v>28.55666666666667</v>
      </c>
      <c r="CG15" s="26">
        <f>AVERAGE(30.48,30.53)</f>
        <v>30.505</v>
      </c>
      <c r="CH15" s="29">
        <f>AVERAGE(26.43,26.44)</f>
        <v>26.435</v>
      </c>
      <c r="CI15" s="26">
        <f>IF(AND(ISNUMBER(CF15),ISNUMBER(CH15)),CF15-CH15,"")</f>
        <v>2.121666666666666</v>
      </c>
      <c r="CJ15" s="26">
        <f>IF(AND(ISNUMBER(CG15),ISNUMBER(CF15)),CG15-CF15,"")</f>
        <v>1.948333333333334</v>
      </c>
      <c r="CK15" s="26" t="str">
        <f>IF(AND(ISNUMBER(AP15),ISNUMBER(AZ15)),(AP15/1.5*100.0)/AZ15,"")</f>
        <v/>
      </c>
      <c r="CL15" s="26" t="str">
        <f>IF(ISNUMBER(CK15),CK15*AU15/AW15*AW15/AR15*1000,"")</f>
        <v/>
      </c>
    </row>
    <row r="16">
      <c r="A16" s="24" t="n"/>
      <c r="B16" s="24" t="n"/>
      <c r="C16" t="inlineStr">
        <is>
          <t>aw_sr.08.09.21</t>
        </is>
      </c>
      <c r="D16" s="25" t="inlineStr">
        <is>
          <t>AW_SR</t>
        </is>
      </c>
      <c r="E16" s="25" t="str">
        <f>"Influent"</f>
        <v>Influent</v>
      </c>
      <c r="F16">
        <f>FALSE</f>
        <v>0</v>
      </c>
      <c r="G16">
        <f>IF(OR(COUNT(J16:L16)&lt;=1,COUNT(V16:X16)&lt;=1), 0, IF(AND(COUNTIFS(O16:Q16,"&gt;=4")&gt;=2, COUNTIFS(AA16:AC16,"&gt;=6")&gt;=2), 2, IF(OR(COUNTIFS(O16:Q16,"&lt;4")&gt;=2, COUNTIFS(AA16:AC16,"&lt;6")&gt;=2), 1, 1)))</f>
        <v>1</v>
      </c>
      <c r="H16" s="26">
        <f>-1.837887078913031</f>
        <v>-1.837887078913031</v>
      </c>
      <c r="I16" s="26">
        <f>34.37875049160769</f>
        <v>34.37875049160769</v>
      </c>
      <c r="J16" s="26" t="n">
        <v>33.4</v>
      </c>
      <c r="K16" s="26" t="n">
        <v>33.6</v>
      </c>
      <c r="L16" s="26" t="n">
        <v>33.87</v>
      </c>
      <c r="M16" s="26">
        <f>AVERAGE(J16:L16)</f>
        <v>33.62333333333333</v>
      </c>
      <c r="N16" s="26">
        <f>STDEV(J16:L16)</f>
        <v>0.2358671942711258</v>
      </c>
      <c r="O16" s="26">
        <f>IF(ISNUMBER(J16),10^((J16-I16)/H16),IF(J16="&lt;ND&gt;","",""))</f>
        <v>3.408326146552576</v>
      </c>
      <c r="P16" s="26">
        <f>IF(ISNUMBER(K16),10^((K16-I16)/H16),IF(K16="&lt;ND&gt;","",""))</f>
        <v>2.652897878428074</v>
      </c>
      <c r="Q16" s="26">
        <f>IF(ISNUMBER(L16),10^((L16-I16)/H16),IF(L16="&lt;ND&gt;","",""))</f>
        <v>1.891527692233157</v>
      </c>
      <c r="R16" s="26">
        <f>AVERAGE(O16:Q16)*1.0</f>
        <v>2.650917239071269</v>
      </c>
      <c r="S16" s="26">
        <f>STDEV(O16:Q16)*1.0</f>
        <v>0.7584011669002368</v>
      </c>
      <c r="T16" s="26">
        <f>-1.9690777612427015</f>
        <v>-1.969077761242702</v>
      </c>
      <c r="U16" s="26">
        <f>34.847932086948965</f>
        <v>34.84793208694897</v>
      </c>
      <c r="V16" s="26" t="n">
        <v>33.38</v>
      </c>
      <c r="W16" s="26" t="n">
        <v>33.96</v>
      </c>
      <c r="X16" s="26" t="n">
        <v>33.01</v>
      </c>
      <c r="Y16" s="26">
        <f>AVERAGE(V16:X16)</f>
        <v>33.45</v>
      </c>
      <c r="Z16" s="26">
        <f>STDEV(V16:X16)</f>
        <v>0.4788527957525163</v>
      </c>
      <c r="AA16" s="26">
        <f>IF(ISNUMBER(V16),10^((V16-U16)/T16),IF(V16="&lt;ND&gt;","",""))</f>
        <v>5.565346222820554</v>
      </c>
      <c r="AB16" s="26">
        <f>IF(ISNUMBER(W16),10^((W16-U16)/T16),IF(W16="&lt;ND&gt;","",""))</f>
        <v>2.824477051525304</v>
      </c>
      <c r="AC16" s="26">
        <f>IF(ISNUMBER(X16),10^((X16-U16)/T16),IF(X16="&lt;ND&gt;","",""))</f>
        <v>8.578224586062335</v>
      </c>
      <c r="AD16" s="26">
        <f>AVERAGE(AA16:AC16)*1.0</f>
        <v>5.656015953469397</v>
      </c>
      <c r="AE16" s="26">
        <f>STDEV(AA16:AC16)*1.0</f>
        <v>2.877945173702879</v>
      </c>
      <c r="AF16" s="26">
        <f>TRUE</f>
        <v>1</v>
      </c>
      <c r="AG16" s="26">
        <f>TRUE</f>
        <v>1</v>
      </c>
      <c r="AH16" s="27" t="inlineStr">
        <is>
          <t>&lt;MISSING&gt;</t>
        </is>
      </c>
      <c r="AI16" s="27" t="inlineStr">
        <is>
          <t>&lt;MISSING&gt;</t>
        </is>
      </c>
      <c r="AJ16" s="27" t="inlineStr">
        <is>
          <t>&lt;MISSING&gt;</t>
        </is>
      </c>
      <c r="AK16" s="26" t="e">
        <f>AVERAGE(AH16:AJ16)</f>
        <v>#DIV/0!</v>
      </c>
      <c r="AL16" s="26" t="e">
        <f>STDEV(AH16:AJ16)</f>
        <v>#DIV/0!</v>
      </c>
      <c r="AM16" s="26" t="str">
        <f>IF(ISNUMBER(AH16),10^((AH16-AG16)/AF16),IF(AH16="&lt;ND&gt;","",""))</f>
        <v/>
      </c>
      <c r="AN16" s="26" t="str">
        <f>IF(ISNUMBER(AI16),10^((AI16-AG16)/AF16),IF(AI16="&lt;ND&gt;","",""))</f>
        <v/>
      </c>
      <c r="AO16" s="26" t="str">
        <f>IF(ISNUMBER(AJ16),10^((AJ16-AG16)/AF16),IF(AJ16="&lt;ND&gt;","",""))</f>
        <v/>
      </c>
      <c r="AP16" s="26" t="e">
        <f>AVERAGE(AM16:AO16)*10.0</f>
        <v>#DIV/0!</v>
      </c>
      <c r="AQ16" s="26" t="e">
        <f>STDEV(AM16:AO16)*10.0</f>
        <v>#DIV/0!</v>
      </c>
      <c r="AR16" s="26" t="str">
        <f>IF(E16="PS",40,"")</f>
        <v/>
      </c>
      <c r="AS16" s="26" t="inlineStr"/>
      <c r="AT16" s="26" t="inlineStr"/>
      <c r="AU16" s="27" t="str">
        <f>IF(AND(ISNUMBER(AT16),ISNUMBER(AS16)),AT16-AS16,"")</f>
        <v/>
      </c>
      <c r="AV16" s="26" t="inlineStr"/>
      <c r="AW16" s="26" t="n">
        <v>40</v>
      </c>
      <c r="AX16" s="26" t="n">
        <v>3</v>
      </c>
      <c r="AY16" s="26" t="n">
        <v>3</v>
      </c>
      <c r="AZ16" s="26" t="inlineStr"/>
      <c r="BA16" s="27" t="str">
        <f>IF(AND(ISNUMBER(O16),ISNUMBER(AZ16)),(O16*1.0/AX16*100.0)/AZ16,"")</f>
        <v/>
      </c>
      <c r="BB16" s="27" t="str">
        <f>IF(AND(ISNUMBER(P16),ISNUMBER(AZ16)),(P16*1.0/AX16*100.0)/AZ16,"")</f>
        <v/>
      </c>
      <c r="BC16" s="27" t="str">
        <f>IF(AND(ISNUMBER(Q16),ISNUMBER(AZ16)),(Q16*1.0/AX16*100.0)/AZ16,"")</f>
        <v/>
      </c>
      <c r="BD16" s="27">
        <f>IF(AND(ISNUMBER(AA16),ISNUMBER(AY16)),(AA16*1.0/AY16*100.0)/AY16,"")</f>
        <v>61.83718025356171</v>
      </c>
      <c r="BE16" s="27">
        <f>IF(AND(ISNUMBER(AB16),ISNUMBER(AY16)),(AB16*1.0/AY16*100.0)/AY16,"")</f>
        <v>31.38307835028115</v>
      </c>
      <c r="BF16" s="27">
        <f>IF(AND(ISNUMBER(AC16),ISNUMBER(AY16)),(AC16*1.0/AY16*100.0)/AY16,"")</f>
        <v>95.31360651180371</v>
      </c>
      <c r="BG16" s="26" t="e">
        <f>AVERAGE(AVERAGE(BA16:BC16),AVERAGE(BD16:BF16))</f>
        <v>#DIV/0!</v>
      </c>
      <c r="BH16" s="26" t="e">
        <f>STDEV(AVERAGE(BA16:BC16),AVERAGE(BD16:BF16))</f>
        <v>#DIV/0!</v>
      </c>
      <c r="BI16" s="26">
        <f>AVERAGEIFS(BG:BG,D:D,"="&amp;D16,A:A,"&lt;="&amp;(A16+2), A:A,"&gt;="&amp;(A16-2))</f>
        <v/>
      </c>
      <c r="BJ16" s="28" t="str">
        <f>IF(AND(ISNUMBER(BW16),ISNUMBER(CL16)),BW16/CL16,"")</f>
        <v/>
      </c>
      <c r="BK16" s="28" t="str">
        <f>IF(AND(ISNUMBER(BX16),ISNUMBER(CL16)),BX16/CL16,"")</f>
        <v/>
      </c>
      <c r="BL16" s="28" t="str">
        <f>IF(AND(ISNUMBER(BY16),ISNUMBER(CL16)),BY16/CL16,"")</f>
        <v/>
      </c>
      <c r="BM16" s="28" t="e">
        <f>AVERAGE(BJ16:BL16)</f>
        <v>#DIV/0!</v>
      </c>
      <c r="BN16" s="28" t="e">
        <f>STDEV(BJ16:BL16)</f>
        <v>#DIV/0!</v>
      </c>
      <c r="BO16" s="28" t="str">
        <f>IF(AND(ISNUMBER(BZ16),ISNUMBER(CL16)),BZ16/CL16,"")</f>
        <v/>
      </c>
      <c r="BP16" s="28" t="str">
        <f>IF(AND(ISNUMBER(CA16),ISNUMBER(CL16)),CA16/CL16,"")</f>
        <v/>
      </c>
      <c r="BQ16" s="28" t="str">
        <f>IF(AND(ISNUMBER(CB16),ISNUMBER(CL16)),CB16/CL16,"")</f>
        <v/>
      </c>
      <c r="BR16" s="28" t="e">
        <f>AVERAGE(BO16:BQ16)</f>
        <v>#DIV/0!</v>
      </c>
      <c r="BS16" s="28" t="e">
        <f>STDEV(BO16:BQ16)</f>
        <v>#DIV/0!</v>
      </c>
      <c r="BT16" s="28" t="e">
        <f>AVERAGE(AVERAGE(BJ16:BL16),AVERAGE(BO16:BQ16))</f>
        <v>#DIV/0!</v>
      </c>
      <c r="BU16" s="28" t="e">
        <f>STDEV(AVERAGE(BJ16:BL16),AVERAGE(BO16:BQ16))</f>
        <v>#DIV/0!</v>
      </c>
      <c r="BV16" s="28">
        <f>AVERAGEIFS(BT:BT,D:D,"="&amp;D16,A:A,"&lt;="&amp;(A16+2), A:A,"&gt;="&amp;(A16-2))</f>
        <v/>
      </c>
      <c r="BW16" s="26" t="str">
        <f>IF(ISNUMBER(BA16),BA16*AU16/AW16*AW16/AR16*1000,"")</f>
        <v/>
      </c>
      <c r="BX16" s="26" t="str">
        <f>IF(ISNUMBER(BB16),BB16*AU16/AW16*AW16/AR16*1000,"")</f>
        <v/>
      </c>
      <c r="BY16" s="26" t="str">
        <f>IF(ISNUMBER(BC16),BC16*AU16/AW16*AW16/AR16*1000,"")</f>
        <v/>
      </c>
      <c r="BZ16" s="26" t="e">
        <f>IF(ISNUMBER(BD16),BD16*AU16/AW16*AW16/AR16*1000,"")</f>
        <v>#VALUE!</v>
      </c>
      <c r="CA16" s="26" t="e">
        <f>IF(ISNUMBER(BE16),BE16*AU16/AW16*AW16/AR16*1000,"")</f>
        <v>#VALUE!</v>
      </c>
      <c r="CB16" s="26" t="e">
        <f>IF(ISNUMBER(BF16),BF16*AU16/AW16*AW16/AR16*1000,"")</f>
        <v>#VALUE!</v>
      </c>
      <c r="CC16" s="26" t="e">
        <f>AVERAGE(AVERAGE(BW16:BY16),AVERAGE(BZ16:CB16))</f>
        <v>#DIV/0!</v>
      </c>
      <c r="CD16" s="26" t="e">
        <f>STDEV(AVERAGE(BW16:BY16),AVERAGE(BZ16:CB16))</f>
        <v>#DIV/0!</v>
      </c>
      <c r="CE16" s="26">
        <f>AVERAGEIFS(CC:CC,D:D,"="&amp;D16,A:A,"&lt;="&amp;(A16+2), A:A,"&gt;="&amp;(A16-2))</f>
        <v/>
      </c>
      <c r="CF16" s="26" t="inlineStr"/>
      <c r="CG16" s="26" t="inlineStr"/>
      <c r="CH16" s="29" t="inlineStr"/>
      <c r="CI16" s="26" t="str">
        <f>IF(AND(ISNUMBER(CF16),ISNUMBER(CH16)),CF16-CH16,"")</f>
        <v/>
      </c>
      <c r="CJ16" s="26" t="str">
        <f>IF(AND(ISNUMBER(CG16),ISNUMBER(CF16)),CG16-CF16,"")</f>
        <v/>
      </c>
      <c r="CK16" s="26" t="str">
        <f>IF(AND(ISNUMBER(AP16),ISNUMBER(AZ16)),(AP16/1.5*100.0)/AZ16,"")</f>
        <v/>
      </c>
      <c r="CL16" s="26" t="str">
        <f>IF(ISNUMBER(CK16),CK16*AU16/AW16*AW16/AR16*1000,"")</f>
        <v/>
      </c>
    </row>
    <row r="17">
      <c r="A17" s="24" t="n"/>
      <c r="B17" s="24" t="n"/>
      <c r="C17" t="inlineStr">
        <is>
          <t>ebmi.07.25</t>
        </is>
      </c>
      <c r="D17" s="25" t="inlineStr">
        <is>
          <t>EBMI</t>
        </is>
      </c>
      <c r="E17" s="25" t="str">
        <f>""</f>
        <v/>
      </c>
      <c r="F17">
        <f>FALSE</f>
        <v>0</v>
      </c>
      <c r="G17">
        <f>IF(OR(COUNT(J17:L17)&lt;=1,COUNT(V17:X17)&lt;=1), 0, IF(AND(COUNTIFS(O17:Q17,"&gt;=4")&gt;=2, COUNTIFS(AA17:AC17,"&gt;=6")&gt;=2), 2, IF(OR(COUNTIFS(O17:Q17,"&lt;4")&gt;=2, COUNTIFS(AA17:AC17,"&lt;6")&gt;=2), 1, 1)))</f>
        <v>1</v>
      </c>
      <c r="H17" s="26">
        <f>-1.837887078913031</f>
        <v>-1.837887078913031</v>
      </c>
      <c r="I17" s="26">
        <f>34.37875049160769</f>
        <v>34.37875049160769</v>
      </c>
      <c r="J17" s="26" t="inlineStr">
        <is>
          <t>[42.14]</t>
        </is>
      </c>
      <c r="K17" s="26" t="n">
        <v>35.92</v>
      </c>
      <c r="L17" s="26" t="n">
        <v>38.58</v>
      </c>
      <c r="M17" s="26">
        <f>AVERAGE(J17:L17)</f>
        <v>37.25</v>
      </c>
      <c r="N17" s="26">
        <f>STDEV(J17:L17)</f>
        <v>1.880904037956214</v>
      </c>
      <c r="O17" s="26" t="str">
        <f>IF(ISNUMBER(J17),10^((J17-I17)/H17),IF(J17="&lt;ND&gt;","",""))</f>
        <v/>
      </c>
      <c r="P17" s="26">
        <f>IF(ISNUMBER(K17),10^((K17-I17)/H17),IF(K17="&lt;ND&gt;","",""))</f>
        <v>0.1450111552702267</v>
      </c>
      <c r="Q17" s="26">
        <f>IF(ISNUMBER(L17),10^((L17-I17)/H17),IF(L17="&lt;ND&gt;","",""))</f>
        <v>0.005177108288269274</v>
      </c>
      <c r="R17" s="26">
        <f>AVERAGE(O17:Q17)*1.0</f>
        <v>0.07509413177924801</v>
      </c>
      <c r="S17" s="26">
        <f>STDEV(O17:Q17)*1.0</f>
        <v>0.0988776028617004</v>
      </c>
      <c r="T17" s="26">
        <f>-1.9690777612427015</f>
        <v>-1.969077761242702</v>
      </c>
      <c r="U17" s="26">
        <f>34.847932086948965</f>
        <v>34.84793208694897</v>
      </c>
      <c r="V17" s="26" t="n">
        <v>37.07</v>
      </c>
      <c r="W17" s="26" t="inlineStr">
        <is>
          <t>[38.88]</t>
        </is>
      </c>
      <c r="X17" s="26" t="n">
        <v>35.27</v>
      </c>
      <c r="Y17" s="26">
        <f>AVERAGE(V17:X17)</f>
        <v>36.17</v>
      </c>
      <c r="Z17" s="26">
        <f>STDEV(V17:X17)</f>
        <v>1.272792206135783</v>
      </c>
      <c r="AA17" s="26">
        <f>IF(ISNUMBER(V17),10^((V17-U17)/T17),IF(V17="&lt;ND&gt;","",""))</f>
        <v>0.07439066749883651</v>
      </c>
      <c r="AB17" s="26" t="str">
        <f>IF(ISNUMBER(W17),10^((W17-U17)/T17),IF(W17="&lt;ND&gt;","",""))</f>
        <v/>
      </c>
      <c r="AC17" s="26">
        <f>IF(ISNUMBER(X17),10^((X17-U17)/T17),IF(X17="&lt;ND&gt;","",""))</f>
        <v>0.610452649765586</v>
      </c>
      <c r="AD17" s="26">
        <f>AVERAGE(AA17:AC17)*1.0</f>
        <v>0.3424216586322112</v>
      </c>
      <c r="AE17" s="26">
        <f>STDEV(AA17:AC17)*1.0</f>
        <v>0.3790530627971214</v>
      </c>
      <c r="AF17" s="26">
        <f>TRUE</f>
        <v>1</v>
      </c>
      <c r="AG17" s="26">
        <f>TRUE</f>
        <v>1</v>
      </c>
      <c r="AH17" s="27" t="inlineStr">
        <is>
          <t>&lt;MISSING&gt;</t>
        </is>
      </c>
      <c r="AI17" s="27" t="inlineStr">
        <is>
          <t>&lt;MISSING&gt;</t>
        </is>
      </c>
      <c r="AJ17" s="27" t="inlineStr">
        <is>
          <t>&lt;MISSING&gt;</t>
        </is>
      </c>
      <c r="AK17" s="26" t="e">
        <f>AVERAGE(AH17:AJ17)</f>
        <v>#DIV/0!</v>
      </c>
      <c r="AL17" s="26" t="e">
        <f>STDEV(AH17:AJ17)</f>
        <v>#DIV/0!</v>
      </c>
      <c r="AM17" s="26" t="str">
        <f>IF(ISNUMBER(AH17),10^((AH17-AG17)/AF17),IF(AH17="&lt;ND&gt;","",""))</f>
        <v/>
      </c>
      <c r="AN17" s="26" t="str">
        <f>IF(ISNUMBER(AI17),10^((AI17-AG17)/AF17),IF(AI17="&lt;ND&gt;","",""))</f>
        <v/>
      </c>
      <c r="AO17" s="26" t="str">
        <f>IF(ISNUMBER(AJ17),10^((AJ17-AG17)/AF17),IF(AJ17="&lt;ND&gt;","",""))</f>
        <v/>
      </c>
      <c r="AP17" s="26" t="e">
        <f>AVERAGE(AM17:AO17)*10.0</f>
        <v>#DIV/0!</v>
      </c>
      <c r="AQ17" s="26" t="e">
        <f>STDEV(AM17:AO17)*10.0</f>
        <v>#DIV/0!</v>
      </c>
      <c r="AR17" s="26" t="str">
        <f>IF(E17="PS",40,"")</f>
        <v/>
      </c>
      <c r="AS17" s="26" t="inlineStr"/>
      <c r="AT17" s="26" t="inlineStr"/>
      <c r="AU17" s="27" t="str">
        <f>IF(AND(ISNUMBER(AT17),ISNUMBER(AS17)),AT17-AS17,"")</f>
        <v/>
      </c>
      <c r="AV17" s="26" t="inlineStr"/>
      <c r="AW17" s="26" t="n">
        <v>40</v>
      </c>
      <c r="AX17" s="26" t="n">
        <v>3</v>
      </c>
      <c r="AY17" s="26" t="n">
        <v>3</v>
      </c>
      <c r="AZ17" s="26" t="inlineStr"/>
      <c r="BA17" s="27" t="str">
        <f>IF(AND(ISNUMBER(O17),ISNUMBER(AZ17)),(O17*1.0/AX17*100.0)/AZ17,"")</f>
        <v/>
      </c>
      <c r="BB17" s="27" t="str">
        <f>IF(AND(ISNUMBER(P17),ISNUMBER(AZ17)),(P17*1.0/AX17*100.0)/AZ17,"")</f>
        <v/>
      </c>
      <c r="BC17" s="27" t="str">
        <f>IF(AND(ISNUMBER(Q17),ISNUMBER(AZ17)),(Q17*1.0/AX17*100.0)/AZ17,"")</f>
        <v/>
      </c>
      <c r="BD17" s="27">
        <f>IF(AND(ISNUMBER(AA17),ISNUMBER(AY17)),(AA17*1.0/AY17*100.0)/AY17,"")</f>
        <v>0.8265629722092945</v>
      </c>
      <c r="BE17" s="27" t="str">
        <f>IF(AND(ISNUMBER(AB17),ISNUMBER(AY17)),(AB17*1.0/AY17*100.0)/AY17,"")</f>
        <v/>
      </c>
      <c r="BF17" s="27">
        <f>IF(AND(ISNUMBER(AC17),ISNUMBER(AY17)),(AC17*1.0/AY17*100.0)/AY17,"")</f>
        <v>6.782807219617623</v>
      </c>
      <c r="BG17" s="26" t="e">
        <f>AVERAGE(AVERAGE(BA17:BC17),AVERAGE(BD17:BF17))</f>
        <v>#DIV/0!</v>
      </c>
      <c r="BH17" s="26" t="e">
        <f>STDEV(AVERAGE(BA17:BC17),AVERAGE(BD17:BF17))</f>
        <v>#DIV/0!</v>
      </c>
      <c r="BI17" s="26">
        <f>AVERAGEIFS(BG:BG,D:D,"="&amp;D17,A:A,"&lt;="&amp;(A17+2), A:A,"&gt;="&amp;(A17-2))</f>
        <v/>
      </c>
      <c r="BJ17" s="28" t="str">
        <f>IF(AND(ISNUMBER(BW17),ISNUMBER(CL17)),BW17/CL17,"")</f>
        <v/>
      </c>
      <c r="BK17" s="28" t="str">
        <f>IF(AND(ISNUMBER(BX17),ISNUMBER(CL17)),BX17/CL17,"")</f>
        <v/>
      </c>
      <c r="BL17" s="28" t="str">
        <f>IF(AND(ISNUMBER(BY17),ISNUMBER(CL17)),BY17/CL17,"")</f>
        <v/>
      </c>
      <c r="BM17" s="28" t="e">
        <f>AVERAGE(BJ17:BL17)</f>
        <v>#DIV/0!</v>
      </c>
      <c r="BN17" s="28" t="e">
        <f>STDEV(BJ17:BL17)</f>
        <v>#DIV/0!</v>
      </c>
      <c r="BO17" s="28" t="str">
        <f>IF(AND(ISNUMBER(BZ17),ISNUMBER(CL17)),BZ17/CL17,"")</f>
        <v/>
      </c>
      <c r="BP17" s="28" t="str">
        <f>IF(AND(ISNUMBER(CA17),ISNUMBER(CL17)),CA17/CL17,"")</f>
        <v/>
      </c>
      <c r="BQ17" s="28" t="str">
        <f>IF(AND(ISNUMBER(CB17),ISNUMBER(CL17)),CB17/CL17,"")</f>
        <v/>
      </c>
      <c r="BR17" s="28" t="e">
        <f>AVERAGE(BO17:BQ17)</f>
        <v>#DIV/0!</v>
      </c>
      <c r="BS17" s="28" t="e">
        <f>STDEV(BO17:BQ17)</f>
        <v>#DIV/0!</v>
      </c>
      <c r="BT17" s="28" t="e">
        <f>AVERAGE(AVERAGE(BJ17:BL17),AVERAGE(BO17:BQ17))</f>
        <v>#DIV/0!</v>
      </c>
      <c r="BU17" s="28" t="e">
        <f>STDEV(AVERAGE(BJ17:BL17),AVERAGE(BO17:BQ17))</f>
        <v>#DIV/0!</v>
      </c>
      <c r="BV17" s="28">
        <f>AVERAGEIFS(BT:BT,D:D,"="&amp;D17,A:A,"&lt;="&amp;(A17+2), A:A,"&gt;="&amp;(A17-2))</f>
        <v/>
      </c>
      <c r="BW17" s="26" t="str">
        <f>IF(ISNUMBER(BA17),BA17*AU17/AW17*AW17/AR17*1000,"")</f>
        <v/>
      </c>
      <c r="BX17" s="26" t="str">
        <f>IF(ISNUMBER(BB17),BB17*AU17/AW17*AW17/AR17*1000,"")</f>
        <v/>
      </c>
      <c r="BY17" s="26" t="str">
        <f>IF(ISNUMBER(BC17),BC17*AU17/AW17*AW17/AR17*1000,"")</f>
        <v/>
      </c>
      <c r="BZ17" s="26" t="e">
        <f>IF(ISNUMBER(BD17),BD17*AU17/AW17*AW17/AR17*1000,"")</f>
        <v>#VALUE!</v>
      </c>
      <c r="CA17" s="26" t="str">
        <f>IF(ISNUMBER(BE17),BE17*AU17/AW17*AW17/AR17*1000,"")</f>
        <v/>
      </c>
      <c r="CB17" s="26" t="e">
        <f>IF(ISNUMBER(BF17),BF17*AU17/AW17*AW17/AR17*1000,"")</f>
        <v>#VALUE!</v>
      </c>
      <c r="CC17" s="26" t="e">
        <f>AVERAGE(AVERAGE(BW17:BY17),AVERAGE(BZ17:CB17))</f>
        <v>#DIV/0!</v>
      </c>
      <c r="CD17" s="26" t="e">
        <f>STDEV(AVERAGE(BW17:BY17),AVERAGE(BZ17:CB17))</f>
        <v>#DIV/0!</v>
      </c>
      <c r="CE17" s="26">
        <f>AVERAGEIFS(CC:CC,D:D,"="&amp;D17,A:A,"&lt;="&amp;(A17+2), A:A,"&gt;="&amp;(A17-2))</f>
        <v/>
      </c>
      <c r="CF17" s="26" t="inlineStr"/>
      <c r="CG17" s="26" t="inlineStr"/>
      <c r="CH17" s="29" t="inlineStr"/>
      <c r="CI17" s="26" t="str">
        <f>IF(AND(ISNUMBER(CF17),ISNUMBER(CH17)),CF17-CH17,"")</f>
        <v/>
      </c>
      <c r="CJ17" s="26" t="str">
        <f>IF(AND(ISNUMBER(CG17),ISNUMBER(CF17)),CG17-CF17,"")</f>
        <v/>
      </c>
      <c r="CK17" s="26" t="str">
        <f>IF(AND(ISNUMBER(AP17),ISNUMBER(AZ17)),(AP17/1.5*100.0)/AZ17,"")</f>
        <v/>
      </c>
      <c r="CL17" s="26" t="str">
        <f>IF(ISNUMBER(CK17),CK17*AU17/AW17*AW17/AR17*1000,"")</f>
        <v/>
      </c>
    </row>
    <row r="18">
      <c r="A18" s="24" t="n"/>
      <c r="B18" s="24" t="n"/>
      <c r="C18" t="inlineStr">
        <is>
          <t>eh.07.20.21</t>
        </is>
      </c>
      <c r="D18" s="25" t="inlineStr">
        <is>
          <t>EH</t>
        </is>
      </c>
      <c r="E18" s="25" t="str">
        <f>""</f>
        <v/>
      </c>
      <c r="F18">
        <f>FALSE</f>
        <v>0</v>
      </c>
      <c r="G18">
        <f>IF(OR(COUNT(J18:L18)&lt;=1,COUNT(V18:X18)&lt;=1), 0, IF(AND(COUNTIFS(O18:Q18,"&gt;=4")&gt;=2, COUNTIFS(AA18:AC18,"&gt;=6")&gt;=2), 2, IF(OR(COUNTIFS(O18:Q18,"&lt;4")&gt;=2, COUNTIFS(AA18:AC18,"&lt;6")&gt;=2), 1, 1)))</f>
        <v>1</v>
      </c>
      <c r="H18" s="26">
        <f>-1.837887078913031</f>
        <v>-1.837887078913031</v>
      </c>
      <c r="I18" s="26">
        <f>34.37875049160769</f>
        <v>34.37875049160769</v>
      </c>
      <c r="J18" s="26" t="n">
        <v>40.76</v>
      </c>
      <c r="K18" s="26" t="inlineStr">
        <is>
          <t>&lt;ND&gt;</t>
        </is>
      </c>
      <c r="L18" s="26" t="n">
        <v>38.93</v>
      </c>
      <c r="M18" s="26">
        <f>AVERAGE(J18:L18)</f>
        <v>39.845</v>
      </c>
      <c r="N18" s="26">
        <f>STDEV(J18:L18)</f>
        <v>1.294005409571381</v>
      </c>
      <c r="O18" s="26">
        <f>IF(ISNUMBER(J18),10^((J18-I18)/H18),IF(J18="&lt;ND&gt;","",""))</f>
        <v>0.0003372427009069548</v>
      </c>
      <c r="P18" s="26" t="str">
        <f>IF(ISNUMBER(K18),10^((K18-I18)/H18),IF(K18="&lt;ND&gt;","",""))</f>
        <v/>
      </c>
      <c r="Q18" s="26">
        <f>IF(ISNUMBER(L18),10^((L18-I18)/H18),IF(L18="&lt;ND&gt;","",""))</f>
        <v>0.003339267225747333</v>
      </c>
      <c r="R18" s="26">
        <f>AVERAGE(O18:Q18)*1.0</f>
        <v>0.001838254963327144</v>
      </c>
      <c r="S18" s="26">
        <f>STDEV(O18:Q18)*1.0</f>
        <v>0.002122751898802954</v>
      </c>
      <c r="T18" s="26">
        <f>-1.9690777612427015</f>
        <v>-1.969077761242702</v>
      </c>
      <c r="U18" s="26">
        <f>34.847932086948965</f>
        <v>34.84793208694897</v>
      </c>
      <c r="V18" s="26" t="n">
        <v>36.39</v>
      </c>
      <c r="W18" s="26" t="inlineStr">
        <is>
          <t>[38.0]</t>
        </is>
      </c>
      <c r="X18" s="26" t="n">
        <v>35.44</v>
      </c>
      <c r="Y18" s="26">
        <f>AVERAGE(V18:X18)</f>
        <v>35.915</v>
      </c>
      <c r="Z18" s="26">
        <f>STDEV(V18:X18)</f>
        <v>0.6717514421272222</v>
      </c>
      <c r="AA18" s="26">
        <f>IF(ISNUMBER(V18),10^((V18-U18)/T18),IF(V18="&lt;ND&gt;","",""))</f>
        <v>0.1647622781423857</v>
      </c>
      <c r="AB18" s="26" t="str">
        <f>IF(ISNUMBER(W18),10^((W18-U18)/T18),IF(W18="&lt;ND&gt;","",""))</f>
        <v/>
      </c>
      <c r="AC18" s="26">
        <f>IF(ISNUMBER(X18),10^((X18-U18)/T18),IF(X18="&lt;ND&gt;","",""))</f>
        <v>0.5003998260327136</v>
      </c>
      <c r="AD18" s="26">
        <f>AVERAGE(AA18:AC18)*1.0</f>
        <v>0.3325810520875496</v>
      </c>
      <c r="AE18" s="26">
        <f>STDEV(AA18:AC18)*1.0</f>
        <v>0.2373315861340755</v>
      </c>
      <c r="AF18" s="26">
        <f>TRUE</f>
        <v>1</v>
      </c>
      <c r="AG18" s="26">
        <f>TRUE</f>
        <v>1</v>
      </c>
      <c r="AH18" s="27" t="inlineStr">
        <is>
          <t>&lt;MISSING&gt;</t>
        </is>
      </c>
      <c r="AI18" s="27" t="inlineStr">
        <is>
          <t>&lt;MISSING&gt;</t>
        </is>
      </c>
      <c r="AJ18" s="27" t="inlineStr">
        <is>
          <t>&lt;MISSING&gt;</t>
        </is>
      </c>
      <c r="AK18" s="26" t="e">
        <f>AVERAGE(AH18:AJ18)</f>
        <v>#DIV/0!</v>
      </c>
      <c r="AL18" s="26" t="e">
        <f>STDEV(AH18:AJ18)</f>
        <v>#DIV/0!</v>
      </c>
      <c r="AM18" s="26" t="str">
        <f>IF(ISNUMBER(AH18),10^((AH18-AG18)/AF18),IF(AH18="&lt;ND&gt;","",""))</f>
        <v/>
      </c>
      <c r="AN18" s="26" t="str">
        <f>IF(ISNUMBER(AI18),10^((AI18-AG18)/AF18),IF(AI18="&lt;ND&gt;","",""))</f>
        <v/>
      </c>
      <c r="AO18" s="26" t="str">
        <f>IF(ISNUMBER(AJ18),10^((AJ18-AG18)/AF18),IF(AJ18="&lt;ND&gt;","",""))</f>
        <v/>
      </c>
      <c r="AP18" s="26" t="e">
        <f>AVERAGE(AM18:AO18)*10.0</f>
        <v>#DIV/0!</v>
      </c>
      <c r="AQ18" s="26" t="e">
        <f>STDEV(AM18:AO18)*10.0</f>
        <v>#DIV/0!</v>
      </c>
      <c r="AR18" s="26" t="str">
        <f>IF(E18="PS",40,"")</f>
        <v/>
      </c>
      <c r="AS18" s="26" t="inlineStr"/>
      <c r="AT18" s="26" t="inlineStr"/>
      <c r="AU18" s="27" t="str">
        <f>IF(AND(ISNUMBER(AT18),ISNUMBER(AS18)),AT18-AS18,"")</f>
        <v/>
      </c>
      <c r="AV18" s="26" t="inlineStr"/>
      <c r="AW18" s="26" t="n">
        <v>40</v>
      </c>
      <c r="AX18" s="26" t="n">
        <v>3</v>
      </c>
      <c r="AY18" s="26" t="n">
        <v>3</v>
      </c>
      <c r="AZ18" s="26" t="inlineStr"/>
      <c r="BA18" s="27" t="str">
        <f>IF(AND(ISNUMBER(O18),ISNUMBER(AZ18)),(O18*1.0/AX18*100.0)/AZ18,"")</f>
        <v/>
      </c>
      <c r="BB18" s="27" t="str">
        <f>IF(AND(ISNUMBER(P18),ISNUMBER(AZ18)),(P18*1.0/AX18*100.0)/AZ18,"")</f>
        <v/>
      </c>
      <c r="BC18" s="27" t="str">
        <f>IF(AND(ISNUMBER(Q18),ISNUMBER(AZ18)),(Q18*1.0/AX18*100.0)/AZ18,"")</f>
        <v/>
      </c>
      <c r="BD18" s="27">
        <f>IF(AND(ISNUMBER(AA18),ISNUMBER(AY18)),(AA18*1.0/AY18*100.0)/AY18,"")</f>
        <v>1.830691979359841</v>
      </c>
      <c r="BE18" s="27" t="str">
        <f>IF(AND(ISNUMBER(AB18),ISNUMBER(AY18)),(AB18*1.0/AY18*100.0)/AY18,"")</f>
        <v/>
      </c>
      <c r="BF18" s="27">
        <f>IF(AND(ISNUMBER(AC18),ISNUMBER(AY18)),(AC18*1.0/AY18*100.0)/AY18,"")</f>
        <v>5.559998067030151</v>
      </c>
      <c r="BG18" s="26" t="e">
        <f>AVERAGE(AVERAGE(BA18:BC18),AVERAGE(BD18:BF18))</f>
        <v>#DIV/0!</v>
      </c>
      <c r="BH18" s="26" t="e">
        <f>STDEV(AVERAGE(BA18:BC18),AVERAGE(BD18:BF18))</f>
        <v>#DIV/0!</v>
      </c>
      <c r="BI18" s="26">
        <f>AVERAGEIFS(BG:BG,D:D,"="&amp;D18,A:A,"&lt;="&amp;(A18+2), A:A,"&gt;="&amp;(A18-2))</f>
        <v/>
      </c>
      <c r="BJ18" s="28" t="str">
        <f>IF(AND(ISNUMBER(BW18),ISNUMBER(CL18)),BW18/CL18,"")</f>
        <v/>
      </c>
      <c r="BK18" s="28" t="str">
        <f>IF(AND(ISNUMBER(BX18),ISNUMBER(CL18)),BX18/CL18,"")</f>
        <v/>
      </c>
      <c r="BL18" s="28" t="str">
        <f>IF(AND(ISNUMBER(BY18),ISNUMBER(CL18)),BY18/CL18,"")</f>
        <v/>
      </c>
      <c r="BM18" s="28" t="e">
        <f>AVERAGE(BJ18:BL18)</f>
        <v>#DIV/0!</v>
      </c>
      <c r="BN18" s="28" t="e">
        <f>STDEV(BJ18:BL18)</f>
        <v>#DIV/0!</v>
      </c>
      <c r="BO18" s="28" t="str">
        <f>IF(AND(ISNUMBER(BZ18),ISNUMBER(CL18)),BZ18/CL18,"")</f>
        <v/>
      </c>
      <c r="BP18" s="28" t="str">
        <f>IF(AND(ISNUMBER(CA18),ISNUMBER(CL18)),CA18/CL18,"")</f>
        <v/>
      </c>
      <c r="BQ18" s="28" t="str">
        <f>IF(AND(ISNUMBER(CB18),ISNUMBER(CL18)),CB18/CL18,"")</f>
        <v/>
      </c>
      <c r="BR18" s="28" t="e">
        <f>AVERAGE(BO18:BQ18)</f>
        <v>#DIV/0!</v>
      </c>
      <c r="BS18" s="28" t="e">
        <f>STDEV(BO18:BQ18)</f>
        <v>#DIV/0!</v>
      </c>
      <c r="BT18" s="28" t="e">
        <f>AVERAGE(AVERAGE(BJ18:BL18),AVERAGE(BO18:BQ18))</f>
        <v>#DIV/0!</v>
      </c>
      <c r="BU18" s="28" t="e">
        <f>STDEV(AVERAGE(BJ18:BL18),AVERAGE(BO18:BQ18))</f>
        <v>#DIV/0!</v>
      </c>
      <c r="BV18" s="28">
        <f>AVERAGEIFS(BT:BT,D:D,"="&amp;D18,A:A,"&lt;="&amp;(A18+2), A:A,"&gt;="&amp;(A18-2))</f>
        <v/>
      </c>
      <c r="BW18" s="26" t="str">
        <f>IF(ISNUMBER(BA18),BA18*AU18/AW18*AW18/AR18*1000,"")</f>
        <v/>
      </c>
      <c r="BX18" s="26" t="str">
        <f>IF(ISNUMBER(BB18),BB18*AU18/AW18*AW18/AR18*1000,"")</f>
        <v/>
      </c>
      <c r="BY18" s="26" t="str">
        <f>IF(ISNUMBER(BC18),BC18*AU18/AW18*AW18/AR18*1000,"")</f>
        <v/>
      </c>
      <c r="BZ18" s="26" t="e">
        <f>IF(ISNUMBER(BD18),BD18*AU18/AW18*AW18/AR18*1000,"")</f>
        <v>#VALUE!</v>
      </c>
      <c r="CA18" s="26" t="str">
        <f>IF(ISNUMBER(BE18),BE18*AU18/AW18*AW18/AR18*1000,"")</f>
        <v/>
      </c>
      <c r="CB18" s="26" t="e">
        <f>IF(ISNUMBER(BF18),BF18*AU18/AW18*AW18/AR18*1000,"")</f>
        <v>#VALUE!</v>
      </c>
      <c r="CC18" s="26" t="e">
        <f>AVERAGE(AVERAGE(BW18:BY18),AVERAGE(BZ18:CB18))</f>
        <v>#DIV/0!</v>
      </c>
      <c r="CD18" s="26" t="e">
        <f>STDEV(AVERAGE(BW18:BY18),AVERAGE(BZ18:CB18))</f>
        <v>#DIV/0!</v>
      </c>
      <c r="CE18" s="26">
        <f>AVERAGEIFS(CC:CC,D:D,"="&amp;D18,A:A,"&lt;="&amp;(A18+2), A:A,"&gt;="&amp;(A18-2))</f>
        <v/>
      </c>
      <c r="CF18" s="26" t="inlineStr"/>
      <c r="CG18" s="26" t="inlineStr"/>
      <c r="CH18" s="29" t="inlineStr"/>
      <c r="CI18" s="26" t="str">
        <f>IF(AND(ISNUMBER(CF18),ISNUMBER(CH18)),CF18-CH18,"")</f>
        <v/>
      </c>
      <c r="CJ18" s="26" t="str">
        <f>IF(AND(ISNUMBER(CG18),ISNUMBER(CF18)),CG18-CF18,"")</f>
        <v/>
      </c>
      <c r="CK18" s="26" t="str">
        <f>IF(AND(ISNUMBER(AP18),ISNUMBER(AZ18)),(AP18/1.5*100.0)/AZ18,"")</f>
        <v/>
      </c>
      <c r="CL18" s="26" t="str">
        <f>IF(ISNUMBER(CK18),CK18*AU18/AW18*AW18/AR18*1000,"")</f>
        <v/>
      </c>
    </row>
    <row r="19">
      <c r="A19" s="24" t="n"/>
      <c r="B19" s="24" t="n"/>
      <c r="C19" t="inlineStr">
        <is>
          <t>emh.07.21.21</t>
        </is>
      </c>
      <c r="D19" s="25" t="inlineStr">
        <is>
          <t>EMH</t>
        </is>
      </c>
      <c r="E19" s="25" t="str">
        <f>""</f>
        <v/>
      </c>
      <c r="F19">
        <f>FALSE</f>
        <v>0</v>
      </c>
      <c r="G19">
        <f>IF(OR(COUNT(J19:L19)&lt;=1,COUNT(V19:X19)&lt;=1), 0, IF(AND(COUNTIFS(O19:Q19,"&gt;=4")&gt;=2, COUNTIFS(AA19:AC19,"&gt;=6")&gt;=2), 2, IF(OR(COUNTIFS(O19:Q19,"&lt;4")&gt;=2, COUNTIFS(AA19:AC19,"&lt;6")&gt;=2), 1, 1)))</f>
        <v>1</v>
      </c>
      <c r="H19" s="26">
        <f>-1.837887078913031</f>
        <v>-1.837887078913031</v>
      </c>
      <c r="I19" s="26">
        <f>34.37875049160769</f>
        <v>34.37875049160769</v>
      </c>
      <c r="J19" s="26" t="n">
        <v>37.19</v>
      </c>
      <c r="K19" s="26" t="n">
        <v>36.34</v>
      </c>
      <c r="L19" s="26" t="inlineStr">
        <is>
          <t>[38.18]</t>
        </is>
      </c>
      <c r="M19" s="26">
        <f>AVERAGE(J19:L19)</f>
        <v>36.765</v>
      </c>
      <c r="N19" s="26">
        <f>STDEV(J19:L19)</f>
        <v>0.6010407640085614</v>
      </c>
      <c r="O19" s="26">
        <f>IF(ISNUMBER(J19),10^((J19-I19)/H19),IF(J19="&lt;ND&gt;","",""))</f>
        <v>0.02953864129331623</v>
      </c>
      <c r="P19" s="26">
        <f>IF(ISNUMBER(K19),10^((K19-I19)/H19),IF(K19="&lt;ND&gt;","",""))</f>
        <v>0.08567973676331046</v>
      </c>
      <c r="Q19" s="26" t="str">
        <f>IF(ISNUMBER(L19),10^((L19-I19)/H19),IF(L19="&lt;ND&gt;","",""))</f>
        <v/>
      </c>
      <c r="R19" s="26">
        <f>AVERAGE(O19:Q19)*1.0</f>
        <v>0.05760918902831334</v>
      </c>
      <c r="S19" s="26">
        <f>STDEV(O19:Q19)*1.0</f>
        <v>0.03969774931007429</v>
      </c>
      <c r="T19" s="26">
        <f>-1.9690777612427015</f>
        <v>-1.969077761242702</v>
      </c>
      <c r="U19" s="26">
        <f>34.847932086948965</f>
        <v>34.84793208694897</v>
      </c>
      <c r="V19" s="26" t="n">
        <v>36.03</v>
      </c>
      <c r="W19" s="26" t="n">
        <v>36.33</v>
      </c>
      <c r="X19" s="26" t="n">
        <v>36.19</v>
      </c>
      <c r="Y19" s="26">
        <f>AVERAGE(V19:X19)</f>
        <v>36.18333333333333</v>
      </c>
      <c r="Z19" s="26">
        <f>STDEV(V19:X19)</f>
        <v>0.1501110699893012</v>
      </c>
      <c r="AA19" s="26">
        <f>IF(ISNUMBER(V19),10^((V19-U19)/T19),IF(V19="&lt;ND&gt;","",""))</f>
        <v>0.251006225908033</v>
      </c>
      <c r="AB19" s="26">
        <f>IF(ISNUMBER(W19),10^((W19-U19)/T19),IF(W19="&lt;ND&gt;","",""))</f>
        <v>0.1767375807181066</v>
      </c>
      <c r="AC19" s="26">
        <f>IF(ISNUMBER(X19),10^((X19-U19)/T19),IF(X19="&lt;ND&gt;","",""))</f>
        <v>0.2081748115584054</v>
      </c>
      <c r="AD19" s="26">
        <f>AVERAGE(AA19:AC19)*1.0</f>
        <v>0.2119728727281817</v>
      </c>
      <c r="AE19" s="26">
        <f>STDEV(AA19:AC19)*1.0</f>
        <v>0.03727971118549358</v>
      </c>
      <c r="AF19" s="26">
        <f>TRUE</f>
        <v>1</v>
      </c>
      <c r="AG19" s="26">
        <f>TRUE</f>
        <v>1</v>
      </c>
      <c r="AH19" s="27" t="inlineStr">
        <is>
          <t>&lt;MISSING&gt;</t>
        </is>
      </c>
      <c r="AI19" s="27" t="inlineStr">
        <is>
          <t>&lt;MISSING&gt;</t>
        </is>
      </c>
      <c r="AJ19" s="27" t="inlineStr">
        <is>
          <t>&lt;MISSING&gt;</t>
        </is>
      </c>
      <c r="AK19" s="26" t="e">
        <f>AVERAGE(AH19:AJ19)</f>
        <v>#DIV/0!</v>
      </c>
      <c r="AL19" s="26" t="e">
        <f>STDEV(AH19:AJ19)</f>
        <v>#DIV/0!</v>
      </c>
      <c r="AM19" s="26" t="str">
        <f>IF(ISNUMBER(AH19),10^((AH19-AG19)/AF19),IF(AH19="&lt;ND&gt;","",""))</f>
        <v/>
      </c>
      <c r="AN19" s="26" t="str">
        <f>IF(ISNUMBER(AI19),10^((AI19-AG19)/AF19),IF(AI19="&lt;ND&gt;","",""))</f>
        <v/>
      </c>
      <c r="AO19" s="26" t="str">
        <f>IF(ISNUMBER(AJ19),10^((AJ19-AG19)/AF19),IF(AJ19="&lt;ND&gt;","",""))</f>
        <v/>
      </c>
      <c r="AP19" s="26" t="e">
        <f>AVERAGE(AM19:AO19)*10.0</f>
        <v>#DIV/0!</v>
      </c>
      <c r="AQ19" s="26" t="e">
        <f>STDEV(AM19:AO19)*10.0</f>
        <v>#DIV/0!</v>
      </c>
      <c r="AR19" s="26" t="str">
        <f>IF(E19="PS",40,"")</f>
        <v/>
      </c>
      <c r="AS19" s="26" t="inlineStr"/>
      <c r="AT19" s="26" t="inlineStr"/>
      <c r="AU19" s="27" t="str">
        <f>IF(AND(ISNUMBER(AT19),ISNUMBER(AS19)),AT19-AS19,"")</f>
        <v/>
      </c>
      <c r="AV19" s="26" t="inlineStr"/>
      <c r="AW19" s="26" t="n">
        <v>40</v>
      </c>
      <c r="AX19" s="26" t="n">
        <v>3</v>
      </c>
      <c r="AY19" s="26" t="n">
        <v>3</v>
      </c>
      <c r="AZ19" s="26" t="inlineStr"/>
      <c r="BA19" s="27" t="str">
        <f>IF(AND(ISNUMBER(O19),ISNUMBER(AZ19)),(O19*1.0/AX19*100.0)/AZ19,"")</f>
        <v/>
      </c>
      <c r="BB19" s="27" t="str">
        <f>IF(AND(ISNUMBER(P19),ISNUMBER(AZ19)),(P19*1.0/AX19*100.0)/AZ19,"")</f>
        <v/>
      </c>
      <c r="BC19" s="27" t="str">
        <f>IF(AND(ISNUMBER(Q19),ISNUMBER(AZ19)),(Q19*1.0/AX19*100.0)/AZ19,"")</f>
        <v/>
      </c>
      <c r="BD19" s="27">
        <f>IF(AND(ISNUMBER(AA19),ISNUMBER(AY19)),(AA19*1.0/AY19*100.0)/AY19,"")</f>
        <v>2.788958065644811</v>
      </c>
      <c r="BE19" s="27">
        <f>IF(AND(ISNUMBER(AB19),ISNUMBER(AY19)),(AB19*1.0/AY19*100.0)/AY19,"")</f>
        <v>1.963750896867851</v>
      </c>
      <c r="BF19" s="27">
        <f>IF(AND(ISNUMBER(AC19),ISNUMBER(AY19)),(AC19*1.0/AY19*100.0)/AY19,"")</f>
        <v>2.31305346176006</v>
      </c>
      <c r="BG19" s="26" t="e">
        <f>AVERAGE(AVERAGE(BA19:BC19),AVERAGE(BD19:BF19))</f>
        <v>#DIV/0!</v>
      </c>
      <c r="BH19" s="26" t="e">
        <f>STDEV(AVERAGE(BA19:BC19),AVERAGE(BD19:BF19))</f>
        <v>#DIV/0!</v>
      </c>
      <c r="BI19" s="26">
        <f>AVERAGEIFS(BG:BG,D:D,"="&amp;D19,A:A,"&lt;="&amp;(A19+2), A:A,"&gt;="&amp;(A19-2))</f>
        <v/>
      </c>
      <c r="BJ19" s="28" t="str">
        <f>IF(AND(ISNUMBER(BW19),ISNUMBER(CL19)),BW19/CL19,"")</f>
        <v/>
      </c>
      <c r="BK19" s="28" t="str">
        <f>IF(AND(ISNUMBER(BX19),ISNUMBER(CL19)),BX19/CL19,"")</f>
        <v/>
      </c>
      <c r="BL19" s="28" t="str">
        <f>IF(AND(ISNUMBER(BY19),ISNUMBER(CL19)),BY19/CL19,"")</f>
        <v/>
      </c>
      <c r="BM19" s="28" t="e">
        <f>AVERAGE(BJ19:BL19)</f>
        <v>#DIV/0!</v>
      </c>
      <c r="BN19" s="28" t="e">
        <f>STDEV(BJ19:BL19)</f>
        <v>#DIV/0!</v>
      </c>
      <c r="BO19" s="28" t="str">
        <f>IF(AND(ISNUMBER(BZ19),ISNUMBER(CL19)),BZ19/CL19,"")</f>
        <v/>
      </c>
      <c r="BP19" s="28" t="str">
        <f>IF(AND(ISNUMBER(CA19),ISNUMBER(CL19)),CA19/CL19,"")</f>
        <v/>
      </c>
      <c r="BQ19" s="28" t="str">
        <f>IF(AND(ISNUMBER(CB19),ISNUMBER(CL19)),CB19/CL19,"")</f>
        <v/>
      </c>
      <c r="BR19" s="28" t="e">
        <f>AVERAGE(BO19:BQ19)</f>
        <v>#DIV/0!</v>
      </c>
      <c r="BS19" s="28" t="e">
        <f>STDEV(BO19:BQ19)</f>
        <v>#DIV/0!</v>
      </c>
      <c r="BT19" s="28" t="e">
        <f>AVERAGE(AVERAGE(BJ19:BL19),AVERAGE(BO19:BQ19))</f>
        <v>#DIV/0!</v>
      </c>
      <c r="BU19" s="28" t="e">
        <f>STDEV(AVERAGE(BJ19:BL19),AVERAGE(BO19:BQ19))</f>
        <v>#DIV/0!</v>
      </c>
      <c r="BV19" s="28">
        <f>AVERAGEIFS(BT:BT,D:D,"="&amp;D19,A:A,"&lt;="&amp;(A19+2), A:A,"&gt;="&amp;(A19-2))</f>
        <v/>
      </c>
      <c r="BW19" s="26" t="str">
        <f>IF(ISNUMBER(BA19),BA19*AU19/AW19*AW19/AR19*1000,"")</f>
        <v/>
      </c>
      <c r="BX19" s="26" t="str">
        <f>IF(ISNUMBER(BB19),BB19*AU19/AW19*AW19/AR19*1000,"")</f>
        <v/>
      </c>
      <c r="BY19" s="26" t="str">
        <f>IF(ISNUMBER(BC19),BC19*AU19/AW19*AW19/AR19*1000,"")</f>
        <v/>
      </c>
      <c r="BZ19" s="26" t="e">
        <f>IF(ISNUMBER(BD19),BD19*AU19/AW19*AW19/AR19*1000,"")</f>
        <v>#VALUE!</v>
      </c>
      <c r="CA19" s="26" t="e">
        <f>IF(ISNUMBER(BE19),BE19*AU19/AW19*AW19/AR19*1000,"")</f>
        <v>#VALUE!</v>
      </c>
      <c r="CB19" s="26" t="e">
        <f>IF(ISNUMBER(BF19),BF19*AU19/AW19*AW19/AR19*1000,"")</f>
        <v>#VALUE!</v>
      </c>
      <c r="CC19" s="26" t="e">
        <f>AVERAGE(AVERAGE(BW19:BY19),AVERAGE(BZ19:CB19))</f>
        <v>#DIV/0!</v>
      </c>
      <c r="CD19" s="26" t="e">
        <f>STDEV(AVERAGE(BW19:BY19),AVERAGE(BZ19:CB19))</f>
        <v>#DIV/0!</v>
      </c>
      <c r="CE19" s="26">
        <f>AVERAGEIFS(CC:CC,D:D,"="&amp;D19,A:A,"&lt;="&amp;(A19+2), A:A,"&gt;="&amp;(A19-2))</f>
        <v/>
      </c>
      <c r="CF19" s="26" t="inlineStr"/>
      <c r="CG19" s="26" t="inlineStr"/>
      <c r="CH19" s="29" t="inlineStr"/>
      <c r="CI19" s="26" t="str">
        <f>IF(AND(ISNUMBER(CF19),ISNUMBER(CH19)),CF19-CH19,"")</f>
        <v/>
      </c>
      <c r="CJ19" s="26" t="str">
        <f>IF(AND(ISNUMBER(CG19),ISNUMBER(CF19)),CG19-CF19,"")</f>
        <v/>
      </c>
      <c r="CK19" s="26" t="str">
        <f>IF(AND(ISNUMBER(AP19),ISNUMBER(AZ19)),(AP19/1.5*100.0)/AZ19,"")</f>
        <v/>
      </c>
      <c r="CL19" s="26" t="str">
        <f>IF(ISNUMBER(CK19),CK19*AU19/AW19*AW19/AR19*1000,"")</f>
        <v/>
      </c>
    </row>
    <row r="20">
      <c r="A20" s="24" t="n"/>
      <c r="B20" s="24" t="n"/>
      <c r="C20" t="inlineStr">
        <is>
          <t>evc1.07.02.21</t>
        </is>
      </c>
      <c r="D20" s="25" t="inlineStr">
        <is>
          <t>EVC1</t>
        </is>
      </c>
      <c r="E20" s="25" t="str">
        <f>""</f>
        <v/>
      </c>
      <c r="F20">
        <f>FALSE</f>
        <v>0</v>
      </c>
      <c r="G20">
        <f>IF(OR(COUNT(J20:L20)&lt;=1,COUNT(V20:X20)&lt;=1), 0, IF(AND(COUNTIFS(O20:Q20,"&gt;=4")&gt;=2, COUNTIFS(AA20:AC20,"&gt;=6")&gt;=2), 2, IF(OR(COUNTIFS(O20:Q20,"&lt;4")&gt;=2, COUNTIFS(AA20:AC20,"&lt;6")&gt;=2), 1, 1)))</f>
        <v>0</v>
      </c>
      <c r="H20" s="26">
        <f>-1.837887078913031</f>
        <v>-1.837887078913031</v>
      </c>
      <c r="I20" s="26">
        <f>34.37875049160769</f>
        <v>34.37875049160769</v>
      </c>
      <c r="J20" s="26" t="n">
        <v>44.16</v>
      </c>
      <c r="K20" s="26" t="inlineStr">
        <is>
          <t>&lt;ND&gt;</t>
        </is>
      </c>
      <c r="L20" s="26" t="inlineStr">
        <is>
          <t>&lt;ND&gt;</t>
        </is>
      </c>
      <c r="M20" s="26">
        <f>AVERAGE(J20:L20)</f>
        <v>44.16</v>
      </c>
      <c r="N20" s="26">
        <f>STDEV(J20:L20)</f>
        <v/>
      </c>
      <c r="O20" s="26">
        <f>IF(ISNUMBER(J20),10^((J20-I20)/H20),IF(J20="&lt;ND&gt;","",""))</f>
        <v>4.764223471979452e-06</v>
      </c>
      <c r="P20" s="26" t="str">
        <f>IF(ISNUMBER(K20),10^((K20-I20)/H20),IF(K20="&lt;ND&gt;","",""))</f>
        <v/>
      </c>
      <c r="Q20" s="26" t="str">
        <f>IF(ISNUMBER(L20),10^((L20-I20)/H20),IF(L20="&lt;ND&gt;","",""))</f>
        <v/>
      </c>
      <c r="R20" s="26">
        <f>AVERAGE(O20:Q20)*1.0</f>
        <v>4.764223471979452e-06</v>
      </c>
      <c r="S20" s="26">
        <f>STDEV(O20:Q20)*1.0</f>
        <v/>
      </c>
      <c r="T20" s="26">
        <f>-1.9690777612427015</f>
        <v>-1.969077761242702</v>
      </c>
      <c r="U20" s="26">
        <f>34.847932086948965</f>
        <v>34.84793208694897</v>
      </c>
      <c r="V20" s="26" t="inlineStr">
        <is>
          <t>&lt;ND&gt;</t>
        </is>
      </c>
      <c r="W20" s="26" t="n">
        <v>40.37</v>
      </c>
      <c r="X20" s="26" t="inlineStr">
        <is>
          <t>&lt;ND&gt;</t>
        </is>
      </c>
      <c r="Y20" s="26">
        <f>AVERAGE(V20:X20)</f>
        <v>40.37</v>
      </c>
      <c r="Z20" s="26">
        <f>STDEV(V20:X20)</f>
        <v/>
      </c>
      <c r="AA20" s="26" t="str">
        <f>IF(ISNUMBER(V20),10^((V20-U20)/T20),IF(V20="&lt;ND&gt;","",""))</f>
        <v/>
      </c>
      <c r="AB20" s="26">
        <f>IF(ISNUMBER(W20),10^((W20-U20)/T20),IF(W20="&lt;ND&gt;","",""))</f>
        <v>0.001568942358631928</v>
      </c>
      <c r="AC20" s="26" t="str">
        <f>IF(ISNUMBER(X20),10^((X20-U20)/T20),IF(X20="&lt;ND&gt;","",""))</f>
        <v/>
      </c>
      <c r="AD20" s="26">
        <f>AVERAGE(AA20:AC20)*1.0</f>
        <v>0.001568942358631928</v>
      </c>
      <c r="AE20" s="26">
        <f>STDEV(AA20:AC20)*1.0</f>
        <v/>
      </c>
      <c r="AF20" s="26">
        <f>TRUE</f>
        <v>1</v>
      </c>
      <c r="AG20" s="26">
        <f>TRUE</f>
        <v>1</v>
      </c>
      <c r="AH20" s="27" t="inlineStr">
        <is>
          <t>&lt;MISSING&gt;</t>
        </is>
      </c>
      <c r="AI20" s="27" t="inlineStr">
        <is>
          <t>&lt;MISSING&gt;</t>
        </is>
      </c>
      <c r="AJ20" s="27" t="inlineStr">
        <is>
          <t>&lt;MISSING&gt;</t>
        </is>
      </c>
      <c r="AK20" s="26" t="e">
        <f>AVERAGE(AH20:AJ20)</f>
        <v>#DIV/0!</v>
      </c>
      <c r="AL20" s="26" t="e">
        <f>STDEV(AH20:AJ20)</f>
        <v>#DIV/0!</v>
      </c>
      <c r="AM20" s="26" t="str">
        <f>IF(ISNUMBER(AH20),10^((AH20-AG20)/AF20),IF(AH20="&lt;ND&gt;","",""))</f>
        <v/>
      </c>
      <c r="AN20" s="26" t="str">
        <f>IF(ISNUMBER(AI20),10^((AI20-AG20)/AF20),IF(AI20="&lt;ND&gt;","",""))</f>
        <v/>
      </c>
      <c r="AO20" s="26" t="str">
        <f>IF(ISNUMBER(AJ20),10^((AJ20-AG20)/AF20),IF(AJ20="&lt;ND&gt;","",""))</f>
        <v/>
      </c>
      <c r="AP20" s="26" t="e">
        <f>AVERAGE(AM20:AO20)*10.0</f>
        <v>#DIV/0!</v>
      </c>
      <c r="AQ20" s="26" t="e">
        <f>STDEV(AM20:AO20)*10.0</f>
        <v>#DIV/0!</v>
      </c>
      <c r="AR20" s="26" t="str">
        <f>IF(E20="PS",40,"")</f>
        <v/>
      </c>
      <c r="AS20" s="26" t="inlineStr"/>
      <c r="AT20" s="26" t="inlineStr"/>
      <c r="AU20" s="27" t="str">
        <f>IF(AND(ISNUMBER(AT20),ISNUMBER(AS20)),AT20-AS20,"")</f>
        <v/>
      </c>
      <c r="AV20" s="26" t="inlineStr"/>
      <c r="AW20" s="26" t="n">
        <v>40</v>
      </c>
      <c r="AX20" s="26" t="n">
        <v>3</v>
      </c>
      <c r="AY20" s="26" t="n">
        <v>3</v>
      </c>
      <c r="AZ20" s="26" t="inlineStr"/>
      <c r="BA20" s="27" t="str">
        <f>IF(AND(ISNUMBER(O20),ISNUMBER(AZ20)),(O20*1.0/AX20*100.0)/AZ20,"")</f>
        <v/>
      </c>
      <c r="BB20" s="27" t="str">
        <f>IF(AND(ISNUMBER(P20),ISNUMBER(AZ20)),(P20*1.0/AX20*100.0)/AZ20,"")</f>
        <v/>
      </c>
      <c r="BC20" s="27" t="str">
        <f>IF(AND(ISNUMBER(Q20),ISNUMBER(AZ20)),(Q20*1.0/AX20*100.0)/AZ20,"")</f>
        <v/>
      </c>
      <c r="BD20" s="27" t="str">
        <f>IF(AND(ISNUMBER(AA20),ISNUMBER(AY20)),(AA20*1.0/AY20*100.0)/AY20,"")</f>
        <v/>
      </c>
      <c r="BE20" s="27">
        <f>IF(AND(ISNUMBER(AB20),ISNUMBER(AY20)),(AB20*1.0/AY20*100.0)/AY20,"")</f>
        <v>0.0174326928736881</v>
      </c>
      <c r="BF20" s="27" t="str">
        <f>IF(AND(ISNUMBER(AC20),ISNUMBER(AY20)),(AC20*1.0/AY20*100.0)/AY20,"")</f>
        <v/>
      </c>
      <c r="BG20" s="26" t="e">
        <f>AVERAGE(AVERAGE(BA20:BC20),AVERAGE(BD20:BF20))</f>
        <v>#DIV/0!</v>
      </c>
      <c r="BH20" s="26" t="e">
        <f>STDEV(AVERAGE(BA20:BC20),AVERAGE(BD20:BF20))</f>
        <v>#DIV/0!</v>
      </c>
      <c r="BI20" s="26">
        <f>AVERAGEIFS(BG:BG,D:D,"="&amp;D20,A:A,"&lt;="&amp;(A20+2), A:A,"&gt;="&amp;(A20-2))</f>
        <v/>
      </c>
      <c r="BJ20" s="28" t="str">
        <f>IF(AND(ISNUMBER(BW20),ISNUMBER(CL20)),BW20/CL20,"")</f>
        <v/>
      </c>
      <c r="BK20" s="28" t="str">
        <f>IF(AND(ISNUMBER(BX20),ISNUMBER(CL20)),BX20/CL20,"")</f>
        <v/>
      </c>
      <c r="BL20" s="28" t="str">
        <f>IF(AND(ISNUMBER(BY20),ISNUMBER(CL20)),BY20/CL20,"")</f>
        <v/>
      </c>
      <c r="BM20" s="28" t="e">
        <f>AVERAGE(BJ20:BL20)</f>
        <v>#DIV/0!</v>
      </c>
      <c r="BN20" s="28" t="e">
        <f>STDEV(BJ20:BL20)</f>
        <v>#DIV/0!</v>
      </c>
      <c r="BO20" s="28" t="str">
        <f>IF(AND(ISNUMBER(BZ20),ISNUMBER(CL20)),BZ20/CL20,"")</f>
        <v/>
      </c>
      <c r="BP20" s="28" t="str">
        <f>IF(AND(ISNUMBER(CA20),ISNUMBER(CL20)),CA20/CL20,"")</f>
        <v/>
      </c>
      <c r="BQ20" s="28" t="str">
        <f>IF(AND(ISNUMBER(CB20),ISNUMBER(CL20)),CB20/CL20,"")</f>
        <v/>
      </c>
      <c r="BR20" s="28" t="e">
        <f>AVERAGE(BO20:BQ20)</f>
        <v>#DIV/0!</v>
      </c>
      <c r="BS20" s="28" t="e">
        <f>STDEV(BO20:BQ20)</f>
        <v>#DIV/0!</v>
      </c>
      <c r="BT20" s="28" t="e">
        <f>AVERAGE(AVERAGE(BJ20:BL20),AVERAGE(BO20:BQ20))</f>
        <v>#DIV/0!</v>
      </c>
      <c r="BU20" s="28" t="e">
        <f>STDEV(AVERAGE(BJ20:BL20),AVERAGE(BO20:BQ20))</f>
        <v>#DIV/0!</v>
      </c>
      <c r="BV20" s="28">
        <f>AVERAGEIFS(BT:BT,D:D,"="&amp;D20,A:A,"&lt;="&amp;(A20+2), A:A,"&gt;="&amp;(A20-2))</f>
        <v/>
      </c>
      <c r="BW20" s="26" t="str">
        <f>IF(ISNUMBER(BA20),BA20*AU20/AW20*AW20/AR20*1000,"")</f>
        <v/>
      </c>
      <c r="BX20" s="26" t="str">
        <f>IF(ISNUMBER(BB20),BB20*AU20/AW20*AW20/AR20*1000,"")</f>
        <v/>
      </c>
      <c r="BY20" s="26" t="str">
        <f>IF(ISNUMBER(BC20),BC20*AU20/AW20*AW20/AR20*1000,"")</f>
        <v/>
      </c>
      <c r="BZ20" s="26" t="str">
        <f>IF(ISNUMBER(BD20),BD20*AU20/AW20*AW20/AR20*1000,"")</f>
        <v/>
      </c>
      <c r="CA20" s="26" t="e">
        <f>IF(ISNUMBER(BE20),BE20*AU20/AW20*AW20/AR20*1000,"")</f>
        <v>#VALUE!</v>
      </c>
      <c r="CB20" s="26" t="str">
        <f>IF(ISNUMBER(BF20),BF20*AU20/AW20*AW20/AR20*1000,"")</f>
        <v/>
      </c>
      <c r="CC20" s="26" t="e">
        <f>AVERAGE(AVERAGE(BW20:BY20),AVERAGE(BZ20:CB20))</f>
        <v>#DIV/0!</v>
      </c>
      <c r="CD20" s="26" t="e">
        <f>STDEV(AVERAGE(BW20:BY20),AVERAGE(BZ20:CB20))</f>
        <v>#DIV/0!</v>
      </c>
      <c r="CE20" s="26">
        <f>AVERAGEIFS(CC:CC,D:D,"="&amp;D20,A:A,"&lt;="&amp;(A20+2), A:A,"&gt;="&amp;(A20-2))</f>
        <v/>
      </c>
      <c r="CF20" s="26" t="inlineStr"/>
      <c r="CG20" s="26" t="inlineStr"/>
      <c r="CH20" s="29" t="inlineStr"/>
      <c r="CI20" s="26" t="str">
        <f>IF(AND(ISNUMBER(CF20),ISNUMBER(CH20)),CF20-CH20,"")</f>
        <v/>
      </c>
      <c r="CJ20" s="26" t="str">
        <f>IF(AND(ISNUMBER(CG20),ISNUMBER(CF20)),CG20-CF20,"")</f>
        <v/>
      </c>
      <c r="CK20" s="26" t="str">
        <f>IF(AND(ISNUMBER(AP20),ISNUMBER(AZ20)),(AP20/1.5*100.0)/AZ20,"")</f>
        <v/>
      </c>
      <c r="CL20" s="26" t="str">
        <f>IF(ISNUMBER(CK20),CK20*AU20/AW20*AW20/AR20*1000,"")</f>
        <v/>
      </c>
    </row>
    <row r="21">
      <c r="A21" s="24" t="n"/>
      <c r="B21" s="24" t="n"/>
      <c r="C21" t="inlineStr">
        <is>
          <t>evc1.07.16.21</t>
        </is>
      </c>
      <c r="D21" s="25" t="inlineStr">
        <is>
          <t>EVC1</t>
        </is>
      </c>
      <c r="E21" s="25" t="str">
        <f>""</f>
        <v/>
      </c>
      <c r="F21">
        <f>FALSE</f>
        <v>0</v>
      </c>
      <c r="G21">
        <f>IF(OR(COUNT(J21:L21)&lt;=1,COUNT(V21:X21)&lt;=1), 0, IF(AND(COUNTIFS(O21:Q21,"&gt;=4")&gt;=2, COUNTIFS(AA21:AC21,"&gt;=6")&gt;=2), 2, IF(OR(COUNTIFS(O21:Q21,"&lt;4")&gt;=2, COUNTIFS(AA21:AC21,"&lt;6")&gt;=2), 1, 1)))</f>
        <v>1</v>
      </c>
      <c r="H21" s="26">
        <f>-1.837887078913031</f>
        <v>-1.837887078913031</v>
      </c>
      <c r="I21" s="26">
        <f>34.37875049160769</f>
        <v>34.37875049160769</v>
      </c>
      <c r="J21" s="26" t="inlineStr">
        <is>
          <t>&lt;ND&gt;</t>
        </is>
      </c>
      <c r="K21" s="26" t="n">
        <v>42.6</v>
      </c>
      <c r="L21" s="26" t="n">
        <v>39.16</v>
      </c>
      <c r="M21" s="26">
        <f>AVERAGE(J21:L21)</f>
        <v>40.88</v>
      </c>
      <c r="N21" s="26">
        <f>STDEV(J21:L21)</f>
        <v>2.432447327281727</v>
      </c>
      <c r="O21" s="26" t="str">
        <f>IF(ISNUMBER(J21),10^((J21-I21)/H21),IF(J21="&lt;ND&gt;","",""))</f>
        <v/>
      </c>
      <c r="P21" s="26">
        <f>IF(ISNUMBER(K21),10^((K21-I21)/H21),IF(K21="&lt;ND&gt;","",""))</f>
        <v>3.363511461864854e-05</v>
      </c>
      <c r="Q21" s="26">
        <f>IF(ISNUMBER(L21),10^((L21-I21)/H21),IF(L21="&lt;ND&gt;","",""))</f>
        <v>0.002503268699942445</v>
      </c>
      <c r="R21" s="26">
        <f>AVERAGE(O21:Q21)*1.0</f>
        <v>0.001268451907280547</v>
      </c>
      <c r="S21" s="26">
        <f>STDEV(O21:Q21)*1.0</f>
        <v>0.001746294655228503</v>
      </c>
      <c r="T21" s="26">
        <f>-1.9690777612427015</f>
        <v>-1.969077761242702</v>
      </c>
      <c r="U21" s="26">
        <f>34.847932086948965</f>
        <v>34.84793208694897</v>
      </c>
      <c r="V21" s="26" t="n">
        <v>36.67</v>
      </c>
      <c r="W21" s="26" t="n">
        <v>36.01</v>
      </c>
      <c r="X21" s="26" t="inlineStr">
        <is>
          <t>&lt;ND&gt;</t>
        </is>
      </c>
      <c r="Y21" s="26">
        <f>AVERAGE(V21:X21)</f>
        <v>36.34</v>
      </c>
      <c r="Z21" s="26">
        <f>STDEV(V21:X21)</f>
        <v>0.466690475583124</v>
      </c>
      <c r="AA21" s="26">
        <f>IF(ISNUMBER(V21),10^((V21-U21)/T21),IF(V21="&lt;ND&gt;","",""))</f>
        <v>0.1187570058658461</v>
      </c>
      <c r="AB21" s="26">
        <f>IF(ISNUMBER(W21),10^((W21-U21)/T21),IF(W21="&lt;ND&gt;","",""))</f>
        <v>0.2569458057985252</v>
      </c>
      <c r="AC21" s="26" t="str">
        <f>IF(ISNUMBER(X21),10^((X21-U21)/T21),IF(X21="&lt;ND&gt;","",""))</f>
        <v/>
      </c>
      <c r="AD21" s="26">
        <f>AVERAGE(AA21:AC21)*1.0</f>
        <v>0.1878514058321857</v>
      </c>
      <c r="AE21" s="26">
        <f>STDEV(AA21:AC21)*1.0</f>
        <v>0.09771423751642846</v>
      </c>
      <c r="AF21" s="26">
        <f>TRUE</f>
        <v>1</v>
      </c>
      <c r="AG21" s="26">
        <f>TRUE</f>
        <v>1</v>
      </c>
      <c r="AH21" s="27" t="inlineStr">
        <is>
          <t>&lt;MISSING&gt;</t>
        </is>
      </c>
      <c r="AI21" s="27" t="inlineStr">
        <is>
          <t>&lt;MISSING&gt;</t>
        </is>
      </c>
      <c r="AJ21" s="27" t="inlineStr">
        <is>
          <t>&lt;MISSING&gt;</t>
        </is>
      </c>
      <c r="AK21" s="26" t="e">
        <f>AVERAGE(AH21:AJ21)</f>
        <v>#DIV/0!</v>
      </c>
      <c r="AL21" s="26" t="e">
        <f>STDEV(AH21:AJ21)</f>
        <v>#DIV/0!</v>
      </c>
      <c r="AM21" s="26" t="str">
        <f>IF(ISNUMBER(AH21),10^((AH21-AG21)/AF21),IF(AH21="&lt;ND&gt;","",""))</f>
        <v/>
      </c>
      <c r="AN21" s="26" t="str">
        <f>IF(ISNUMBER(AI21),10^((AI21-AG21)/AF21),IF(AI21="&lt;ND&gt;","",""))</f>
        <v/>
      </c>
      <c r="AO21" s="26" t="str">
        <f>IF(ISNUMBER(AJ21),10^((AJ21-AG21)/AF21),IF(AJ21="&lt;ND&gt;","",""))</f>
        <v/>
      </c>
      <c r="AP21" s="26" t="e">
        <f>AVERAGE(AM21:AO21)*10.0</f>
        <v>#DIV/0!</v>
      </c>
      <c r="AQ21" s="26" t="e">
        <f>STDEV(AM21:AO21)*10.0</f>
        <v>#DIV/0!</v>
      </c>
      <c r="AR21" s="26" t="str">
        <f>IF(E21="PS",40,"")</f>
        <v/>
      </c>
      <c r="AS21" s="26" t="inlineStr"/>
      <c r="AT21" s="26" t="inlineStr"/>
      <c r="AU21" s="27" t="str">
        <f>IF(AND(ISNUMBER(AT21),ISNUMBER(AS21)),AT21-AS21,"")</f>
        <v/>
      </c>
      <c r="AV21" s="26" t="inlineStr"/>
      <c r="AW21" s="26" t="n">
        <v>40</v>
      </c>
      <c r="AX21" s="26" t="n">
        <v>3</v>
      </c>
      <c r="AY21" s="26" t="n">
        <v>3</v>
      </c>
      <c r="AZ21" s="26" t="inlineStr"/>
      <c r="BA21" s="27" t="str">
        <f>IF(AND(ISNUMBER(O21),ISNUMBER(AZ21)),(O21*1.0/AX21*100.0)/AZ21,"")</f>
        <v/>
      </c>
      <c r="BB21" s="27" t="str">
        <f>IF(AND(ISNUMBER(P21),ISNUMBER(AZ21)),(P21*1.0/AX21*100.0)/AZ21,"")</f>
        <v/>
      </c>
      <c r="BC21" s="27" t="str">
        <f>IF(AND(ISNUMBER(Q21),ISNUMBER(AZ21)),(Q21*1.0/AX21*100.0)/AZ21,"")</f>
        <v/>
      </c>
      <c r="BD21" s="27">
        <f>IF(AND(ISNUMBER(AA21),ISNUMBER(AY21)),(AA21*1.0/AY21*100.0)/AY21,"")</f>
        <v>1.31952228739829</v>
      </c>
      <c r="BE21" s="27">
        <f>IF(AND(ISNUMBER(AB21),ISNUMBER(AY21)),(AB21*1.0/AY21*100.0)/AY21,"")</f>
        <v>2.854953397761391</v>
      </c>
      <c r="BF21" s="27" t="str">
        <f>IF(AND(ISNUMBER(AC21),ISNUMBER(AY21)),(AC21*1.0/AY21*100.0)/AY21,"")</f>
        <v/>
      </c>
      <c r="BG21" s="26" t="e">
        <f>AVERAGE(AVERAGE(BA21:BC21),AVERAGE(BD21:BF21))</f>
        <v>#DIV/0!</v>
      </c>
      <c r="BH21" s="26" t="e">
        <f>STDEV(AVERAGE(BA21:BC21),AVERAGE(BD21:BF21))</f>
        <v>#DIV/0!</v>
      </c>
      <c r="BI21" s="26">
        <f>AVERAGEIFS(BG:BG,D:D,"="&amp;D21,A:A,"&lt;="&amp;(A21+2), A:A,"&gt;="&amp;(A21-2))</f>
        <v/>
      </c>
      <c r="BJ21" s="28" t="str">
        <f>IF(AND(ISNUMBER(BW21),ISNUMBER(CL21)),BW21/CL21,"")</f>
        <v/>
      </c>
      <c r="BK21" s="28" t="str">
        <f>IF(AND(ISNUMBER(BX21),ISNUMBER(CL21)),BX21/CL21,"")</f>
        <v/>
      </c>
      <c r="BL21" s="28" t="str">
        <f>IF(AND(ISNUMBER(BY21),ISNUMBER(CL21)),BY21/CL21,"")</f>
        <v/>
      </c>
      <c r="BM21" s="28" t="e">
        <f>AVERAGE(BJ21:BL21)</f>
        <v>#DIV/0!</v>
      </c>
      <c r="BN21" s="28" t="e">
        <f>STDEV(BJ21:BL21)</f>
        <v>#DIV/0!</v>
      </c>
      <c r="BO21" s="28" t="str">
        <f>IF(AND(ISNUMBER(BZ21),ISNUMBER(CL21)),BZ21/CL21,"")</f>
        <v/>
      </c>
      <c r="BP21" s="28" t="str">
        <f>IF(AND(ISNUMBER(CA21),ISNUMBER(CL21)),CA21/CL21,"")</f>
        <v/>
      </c>
      <c r="BQ21" s="28" t="str">
        <f>IF(AND(ISNUMBER(CB21),ISNUMBER(CL21)),CB21/CL21,"")</f>
        <v/>
      </c>
      <c r="BR21" s="28" t="e">
        <f>AVERAGE(BO21:BQ21)</f>
        <v>#DIV/0!</v>
      </c>
      <c r="BS21" s="28" t="e">
        <f>STDEV(BO21:BQ21)</f>
        <v>#DIV/0!</v>
      </c>
      <c r="BT21" s="28" t="e">
        <f>AVERAGE(AVERAGE(BJ21:BL21),AVERAGE(BO21:BQ21))</f>
        <v>#DIV/0!</v>
      </c>
      <c r="BU21" s="28" t="e">
        <f>STDEV(AVERAGE(BJ21:BL21),AVERAGE(BO21:BQ21))</f>
        <v>#DIV/0!</v>
      </c>
      <c r="BV21" s="28">
        <f>AVERAGEIFS(BT:BT,D:D,"="&amp;D21,A:A,"&lt;="&amp;(A21+2), A:A,"&gt;="&amp;(A21-2))</f>
        <v/>
      </c>
      <c r="BW21" s="26" t="str">
        <f>IF(ISNUMBER(BA21),BA21*AU21/AW21*AW21/AR21*1000,"")</f>
        <v/>
      </c>
      <c r="BX21" s="26" t="str">
        <f>IF(ISNUMBER(BB21),BB21*AU21/AW21*AW21/AR21*1000,"")</f>
        <v/>
      </c>
      <c r="BY21" s="26" t="str">
        <f>IF(ISNUMBER(BC21),BC21*AU21/AW21*AW21/AR21*1000,"")</f>
        <v/>
      </c>
      <c r="BZ21" s="26" t="e">
        <f>IF(ISNUMBER(BD21),BD21*AU21/AW21*AW21/AR21*1000,"")</f>
        <v>#VALUE!</v>
      </c>
      <c r="CA21" s="26" t="e">
        <f>IF(ISNUMBER(BE21),BE21*AU21/AW21*AW21/AR21*1000,"")</f>
        <v>#VALUE!</v>
      </c>
      <c r="CB21" s="26" t="str">
        <f>IF(ISNUMBER(BF21),BF21*AU21/AW21*AW21/AR21*1000,"")</f>
        <v/>
      </c>
      <c r="CC21" s="26" t="e">
        <f>AVERAGE(AVERAGE(BW21:BY21),AVERAGE(BZ21:CB21))</f>
        <v>#DIV/0!</v>
      </c>
      <c r="CD21" s="26" t="e">
        <f>STDEV(AVERAGE(BW21:BY21),AVERAGE(BZ21:CB21))</f>
        <v>#DIV/0!</v>
      </c>
      <c r="CE21" s="26">
        <f>AVERAGEIFS(CC:CC,D:D,"="&amp;D21,A:A,"&lt;="&amp;(A21+2), A:A,"&gt;="&amp;(A21-2))</f>
        <v/>
      </c>
      <c r="CF21" s="26" t="inlineStr"/>
      <c r="CG21" s="26" t="inlineStr"/>
      <c r="CH21" s="29" t="inlineStr"/>
      <c r="CI21" s="26" t="str">
        <f>IF(AND(ISNUMBER(CF21),ISNUMBER(CH21)),CF21-CH21,"")</f>
        <v/>
      </c>
      <c r="CJ21" s="26" t="str">
        <f>IF(AND(ISNUMBER(CG21),ISNUMBER(CF21)),CG21-CF21,"")</f>
        <v/>
      </c>
      <c r="CK21" s="26" t="str">
        <f>IF(AND(ISNUMBER(AP21),ISNUMBER(AZ21)),(AP21/1.5*100.0)/AZ21,"")</f>
        <v/>
      </c>
      <c r="CL21" s="26" t="str">
        <f>IF(ISNUMBER(CK21),CK21*AU21/AW21*AW21/AR21*1000,"")</f>
        <v/>
      </c>
    </row>
    <row r="22">
      <c r="A22" s="24" t="n"/>
      <c r="B22" s="24" t="n"/>
      <c r="C22" t="inlineStr">
        <is>
          <t>evc3.07.16.21</t>
        </is>
      </c>
      <c r="D22" s="25" t="inlineStr">
        <is>
          <t>EVC3</t>
        </is>
      </c>
      <c r="E22" s="25" t="str">
        <f>""</f>
        <v/>
      </c>
      <c r="F22">
        <f>FALSE</f>
        <v>0</v>
      </c>
      <c r="G22">
        <f>IF(OR(COUNT(J22:L22)&lt;=1,COUNT(V22:X22)&lt;=1), 0, IF(AND(COUNTIFS(O22:Q22,"&gt;=4")&gt;=2, COUNTIFS(AA22:AC22,"&gt;=6")&gt;=2), 2, IF(OR(COUNTIFS(O22:Q22,"&lt;4")&gt;=2, COUNTIFS(AA22:AC22,"&lt;6")&gt;=2), 1, 1)))</f>
        <v>1</v>
      </c>
      <c r="H22" s="26">
        <f>-1.837887078913031</f>
        <v>-1.837887078913031</v>
      </c>
      <c r="I22" s="26">
        <f>34.37875049160769</f>
        <v>34.37875049160769</v>
      </c>
      <c r="J22" s="26" t="n">
        <v>38.44</v>
      </c>
      <c r="K22" s="26" t="n">
        <v>39.68</v>
      </c>
      <c r="L22" s="26" t="inlineStr">
        <is>
          <t>&lt;ND&gt;</t>
        </is>
      </c>
      <c r="M22" s="26">
        <f>AVERAGE(J22:L22)</f>
        <v>39.06</v>
      </c>
      <c r="N22" s="26">
        <f>STDEV(J22:L22)</f>
        <v>0.8768124086713204</v>
      </c>
      <c r="O22" s="26">
        <f>IF(ISNUMBER(J22),10^((J22-I22)/H22),IF(J22="&lt;ND&gt;","",""))</f>
        <v>0.006169666354869076</v>
      </c>
      <c r="P22" s="26">
        <f>IF(ISNUMBER(K22),10^((K22-I22)/H22),IF(K22="&lt;ND&gt;","",""))</f>
        <v>0.001304889910878337</v>
      </c>
      <c r="Q22" s="26" t="str">
        <f>IF(ISNUMBER(L22),10^((L22-I22)/H22),IF(L22="&lt;ND&gt;","",""))</f>
        <v/>
      </c>
      <c r="R22" s="26">
        <f>AVERAGE(O22:Q22)*1.0</f>
        <v>0.003737278132873706</v>
      </c>
      <c r="S22" s="26">
        <f>STDEV(O22:Q22)*1.0</f>
        <v>0.003439916412502431</v>
      </c>
      <c r="T22" s="26">
        <f>-1.9690777612427015</f>
        <v>-1.969077761242702</v>
      </c>
      <c r="U22" s="26">
        <f>34.847932086948965</f>
        <v>34.84793208694897</v>
      </c>
      <c r="V22" s="26" t="n">
        <v>35.59</v>
      </c>
      <c r="W22" s="26" t="inlineStr">
        <is>
          <t>[38.25]</t>
        </is>
      </c>
      <c r="X22" s="26" t="n">
        <v>36.34</v>
      </c>
      <c r="Y22" s="26">
        <f>AVERAGE(V22:X22)</f>
        <v>35.965</v>
      </c>
      <c r="Z22" s="26">
        <f>STDEV(V22:X22)</f>
        <v>0.5303300858899106</v>
      </c>
      <c r="AA22" s="26">
        <f>IF(ISNUMBER(V22),10^((V22-U22)/T22),IF(V22="&lt;ND&gt;","",""))</f>
        <v>0.4198936975337335</v>
      </c>
      <c r="AB22" s="26" t="str">
        <f>IF(ISNUMBER(W22),10^((W22-U22)/T22),IF(W22="&lt;ND&gt;","",""))</f>
        <v/>
      </c>
      <c r="AC22" s="26">
        <f>IF(ISNUMBER(X22),10^((X22-U22)/T22),IF(X22="&lt;ND&gt;","",""))</f>
        <v>0.1746828971777711</v>
      </c>
      <c r="AD22" s="26">
        <f>AVERAGE(AA22:AC22)*1.0</f>
        <v>0.2972882973557523</v>
      </c>
      <c r="AE22" s="26">
        <f>STDEV(AA22:AC22)*1.0</f>
        <v>0.1733902197518817</v>
      </c>
      <c r="AF22" s="26">
        <f>TRUE</f>
        <v>1</v>
      </c>
      <c r="AG22" s="26">
        <f>TRUE</f>
        <v>1</v>
      </c>
      <c r="AH22" s="27" t="inlineStr">
        <is>
          <t>&lt;MISSING&gt;</t>
        </is>
      </c>
      <c r="AI22" s="27" t="inlineStr">
        <is>
          <t>&lt;MISSING&gt;</t>
        </is>
      </c>
      <c r="AJ22" s="27" t="inlineStr">
        <is>
          <t>&lt;MISSING&gt;</t>
        </is>
      </c>
      <c r="AK22" s="26" t="e">
        <f>AVERAGE(AH22:AJ22)</f>
        <v>#DIV/0!</v>
      </c>
      <c r="AL22" s="26" t="e">
        <f>STDEV(AH22:AJ22)</f>
        <v>#DIV/0!</v>
      </c>
      <c r="AM22" s="26" t="str">
        <f>IF(ISNUMBER(AH22),10^((AH22-AG22)/AF22),IF(AH22="&lt;ND&gt;","",""))</f>
        <v/>
      </c>
      <c r="AN22" s="26" t="str">
        <f>IF(ISNUMBER(AI22),10^((AI22-AG22)/AF22),IF(AI22="&lt;ND&gt;","",""))</f>
        <v/>
      </c>
      <c r="AO22" s="26" t="str">
        <f>IF(ISNUMBER(AJ22),10^((AJ22-AG22)/AF22),IF(AJ22="&lt;ND&gt;","",""))</f>
        <v/>
      </c>
      <c r="AP22" s="26" t="e">
        <f>AVERAGE(AM22:AO22)*10.0</f>
        <v>#DIV/0!</v>
      </c>
      <c r="AQ22" s="26" t="e">
        <f>STDEV(AM22:AO22)*10.0</f>
        <v>#DIV/0!</v>
      </c>
      <c r="AR22" s="26" t="str">
        <f>IF(E22="PS",40,"")</f>
        <v/>
      </c>
      <c r="AS22" s="26" t="inlineStr"/>
      <c r="AT22" s="26" t="inlineStr"/>
      <c r="AU22" s="27" t="str">
        <f>IF(AND(ISNUMBER(AT22),ISNUMBER(AS22)),AT22-AS22,"")</f>
        <v/>
      </c>
      <c r="AV22" s="26" t="inlineStr"/>
      <c r="AW22" s="26" t="n">
        <v>40</v>
      </c>
      <c r="AX22" s="26" t="n">
        <v>3</v>
      </c>
      <c r="AY22" s="26" t="n">
        <v>3</v>
      </c>
      <c r="AZ22" s="26" t="inlineStr"/>
      <c r="BA22" s="27" t="str">
        <f>IF(AND(ISNUMBER(O22),ISNUMBER(AZ22)),(O22*1.0/AX22*100.0)/AZ22,"")</f>
        <v/>
      </c>
      <c r="BB22" s="27" t="str">
        <f>IF(AND(ISNUMBER(P22),ISNUMBER(AZ22)),(P22*1.0/AX22*100.0)/AZ22,"")</f>
        <v/>
      </c>
      <c r="BC22" s="27" t="str">
        <f>IF(AND(ISNUMBER(Q22),ISNUMBER(AZ22)),(Q22*1.0/AX22*100.0)/AZ22,"")</f>
        <v/>
      </c>
      <c r="BD22" s="27">
        <f>IF(AND(ISNUMBER(AA22),ISNUMBER(AY22)),(AA22*1.0/AY22*100.0)/AY22,"")</f>
        <v>4.665485528152593</v>
      </c>
      <c r="BE22" s="27" t="str">
        <f>IF(AND(ISNUMBER(AB22),ISNUMBER(AY22)),(AB22*1.0/AY22*100.0)/AY22,"")</f>
        <v/>
      </c>
      <c r="BF22" s="27">
        <f>IF(AND(ISNUMBER(AC22),ISNUMBER(AY22)),(AC22*1.0/AY22*100.0)/AY22,"")</f>
        <v>1.940921079753013</v>
      </c>
      <c r="BG22" s="26" t="e">
        <f>AVERAGE(AVERAGE(BA22:BC22),AVERAGE(BD22:BF22))</f>
        <v>#DIV/0!</v>
      </c>
      <c r="BH22" s="26" t="e">
        <f>STDEV(AVERAGE(BA22:BC22),AVERAGE(BD22:BF22))</f>
        <v>#DIV/0!</v>
      </c>
      <c r="BI22" s="26">
        <f>AVERAGEIFS(BG:BG,D:D,"="&amp;D22,A:A,"&lt;="&amp;(A22+2), A:A,"&gt;="&amp;(A22-2))</f>
        <v/>
      </c>
      <c r="BJ22" s="28" t="str">
        <f>IF(AND(ISNUMBER(BW22),ISNUMBER(CL22)),BW22/CL22,"")</f>
        <v/>
      </c>
      <c r="BK22" s="28" t="str">
        <f>IF(AND(ISNUMBER(BX22),ISNUMBER(CL22)),BX22/CL22,"")</f>
        <v/>
      </c>
      <c r="BL22" s="28" t="str">
        <f>IF(AND(ISNUMBER(BY22),ISNUMBER(CL22)),BY22/CL22,"")</f>
        <v/>
      </c>
      <c r="BM22" s="28" t="e">
        <f>AVERAGE(BJ22:BL22)</f>
        <v>#DIV/0!</v>
      </c>
      <c r="BN22" s="28" t="e">
        <f>STDEV(BJ22:BL22)</f>
        <v>#DIV/0!</v>
      </c>
      <c r="BO22" s="28" t="str">
        <f>IF(AND(ISNUMBER(BZ22),ISNUMBER(CL22)),BZ22/CL22,"")</f>
        <v/>
      </c>
      <c r="BP22" s="28" t="str">
        <f>IF(AND(ISNUMBER(CA22),ISNUMBER(CL22)),CA22/CL22,"")</f>
        <v/>
      </c>
      <c r="BQ22" s="28" t="str">
        <f>IF(AND(ISNUMBER(CB22),ISNUMBER(CL22)),CB22/CL22,"")</f>
        <v/>
      </c>
      <c r="BR22" s="28" t="e">
        <f>AVERAGE(BO22:BQ22)</f>
        <v>#DIV/0!</v>
      </c>
      <c r="BS22" s="28" t="e">
        <f>STDEV(BO22:BQ22)</f>
        <v>#DIV/0!</v>
      </c>
      <c r="BT22" s="28" t="e">
        <f>AVERAGE(AVERAGE(BJ22:BL22),AVERAGE(BO22:BQ22))</f>
        <v>#DIV/0!</v>
      </c>
      <c r="BU22" s="28" t="e">
        <f>STDEV(AVERAGE(BJ22:BL22),AVERAGE(BO22:BQ22))</f>
        <v>#DIV/0!</v>
      </c>
      <c r="BV22" s="28">
        <f>AVERAGEIFS(BT:BT,D:D,"="&amp;D22,A:A,"&lt;="&amp;(A22+2), A:A,"&gt;="&amp;(A22-2))</f>
        <v/>
      </c>
      <c r="BW22" s="26" t="str">
        <f>IF(ISNUMBER(BA22),BA22*AU22/AW22*AW22/AR22*1000,"")</f>
        <v/>
      </c>
      <c r="BX22" s="26" t="str">
        <f>IF(ISNUMBER(BB22),BB22*AU22/AW22*AW22/AR22*1000,"")</f>
        <v/>
      </c>
      <c r="BY22" s="26" t="str">
        <f>IF(ISNUMBER(BC22),BC22*AU22/AW22*AW22/AR22*1000,"")</f>
        <v/>
      </c>
      <c r="BZ22" s="26" t="e">
        <f>IF(ISNUMBER(BD22),BD22*AU22/AW22*AW22/AR22*1000,"")</f>
        <v>#VALUE!</v>
      </c>
      <c r="CA22" s="26" t="str">
        <f>IF(ISNUMBER(BE22),BE22*AU22/AW22*AW22/AR22*1000,"")</f>
        <v/>
      </c>
      <c r="CB22" s="26" t="e">
        <f>IF(ISNUMBER(BF22),BF22*AU22/AW22*AW22/AR22*1000,"")</f>
        <v>#VALUE!</v>
      </c>
      <c r="CC22" s="26" t="e">
        <f>AVERAGE(AVERAGE(BW22:BY22),AVERAGE(BZ22:CB22))</f>
        <v>#DIV/0!</v>
      </c>
      <c r="CD22" s="26" t="e">
        <f>STDEV(AVERAGE(BW22:BY22),AVERAGE(BZ22:CB22))</f>
        <v>#DIV/0!</v>
      </c>
      <c r="CE22" s="26">
        <f>AVERAGEIFS(CC:CC,D:D,"="&amp;D22,A:A,"&lt;="&amp;(A22+2), A:A,"&gt;="&amp;(A22-2))</f>
        <v/>
      </c>
      <c r="CF22" s="26" t="inlineStr"/>
      <c r="CG22" s="26" t="inlineStr"/>
      <c r="CH22" s="29" t="inlineStr"/>
      <c r="CI22" s="26" t="str">
        <f>IF(AND(ISNUMBER(CF22),ISNUMBER(CH22)),CF22-CH22,"")</f>
        <v/>
      </c>
      <c r="CJ22" s="26" t="str">
        <f>IF(AND(ISNUMBER(CG22),ISNUMBER(CF22)),CG22-CF22,"")</f>
        <v/>
      </c>
      <c r="CK22" s="26" t="str">
        <f>IF(AND(ISNUMBER(AP22),ISNUMBER(AZ22)),(AP22/1.5*100.0)/AZ22,"")</f>
        <v/>
      </c>
      <c r="CL22" s="26" t="str">
        <f>IF(ISNUMBER(CK22),CK22*AU22/AW22*AW22/AR22*1000,"")</f>
        <v/>
      </c>
    </row>
  </sheetData>
  <mergeCells count="12">
    <mergeCell ref="BZ1:CB1"/>
    <mergeCell ref="BJ1:BL1"/>
    <mergeCell ref="BW1:BY1"/>
    <mergeCell ref="J1:L1"/>
    <mergeCell ref="O1:Q1"/>
    <mergeCell ref="AH1:AJ1"/>
    <mergeCell ref="V1:X1"/>
    <mergeCell ref="AA1:AC1"/>
    <mergeCell ref="AM1:AO1"/>
    <mergeCell ref="BA1:BC1"/>
    <mergeCell ref="BD1:BF1"/>
    <mergeCell ref="BO1:BQ1"/>
  </mergeCells>
  <conditionalFormatting sqref="A2">
    <cfRule type="expression" priority="1" dxfId="0" stopIfTrue="0">
      <formula>AND(NOT('QAQC-2021-08-10'!$L$20),'QAQC-2021-08-10'!$C$20="Highest")</formula>
    </cfRule>
    <cfRule type="expression" priority="482" dxfId="1" stopIfTrue="0">
      <formula>AND(NOT('QAQC-2021-08-10'!$L$20),'QAQC-2021-08-10'!$C$20="High")</formula>
    </cfRule>
    <cfRule type="expression" priority="976" dxfId="2" stopIfTrue="0">
      <formula>AND(NOT('QAQC-2021-08-10'!$L$20),'QAQC-2021-08-10'!$C$20="Medium")</formula>
    </cfRule>
    <cfRule type="expression" priority="1457" dxfId="3" stopIfTrue="0">
      <formula>AND(NOT('QAQC-2021-08-10'!$L$20),'QAQC-2021-08-10'!$C$20="Medium Low")</formula>
    </cfRule>
    <cfRule type="expression" priority="1938" dxfId="4" stopIfTrue="0">
      <formula>AND(NOT('QAQC-2021-08-10'!$L$20),'QAQC-2021-08-10'!$C$20="Low")</formula>
    </cfRule>
    <cfRule type="expression" priority="2497" dxfId="5" stopIfTrue="0">
      <formula>AND(NOT('QAQC-2021-08-10'!$L$20),'QAQC-2021-08-10'!$C$20="Very Low")</formula>
    </cfRule>
    <cfRule type="expression" priority="3004" dxfId="6" stopIfTrue="0">
      <formula>AND(NOT('QAQC-2021-08-10'!$L$20),'QAQC-2021-08-10'!$C$20="Good")</formula>
    </cfRule>
  </conditionalFormatting>
  <conditionalFormatting sqref="A3">
    <cfRule type="expression" priority="2" dxfId="0" stopIfTrue="0">
      <formula>AND(NOT('QAQC-2021-08-10'!$L$21),'QAQC-2021-08-10'!$C$21="Highest")</formula>
    </cfRule>
    <cfRule type="expression" priority="483" dxfId="1" stopIfTrue="0">
      <formula>AND(NOT('QAQC-2021-08-10'!$L$21),'QAQC-2021-08-10'!$C$21="High")</formula>
    </cfRule>
    <cfRule type="expression" priority="977" dxfId="2" stopIfTrue="0">
      <formula>AND(NOT('QAQC-2021-08-10'!$L$21),'QAQC-2021-08-10'!$C$21="Medium")</formula>
    </cfRule>
    <cfRule type="expression" priority="1458" dxfId="3" stopIfTrue="0">
      <formula>AND(NOT('QAQC-2021-08-10'!$L$21),'QAQC-2021-08-10'!$C$21="Medium Low")</formula>
    </cfRule>
    <cfRule type="expression" priority="1939" dxfId="4" stopIfTrue="0">
      <formula>AND(NOT('QAQC-2021-08-10'!$L$21),'QAQC-2021-08-10'!$C$21="Low")</formula>
    </cfRule>
    <cfRule type="expression" priority="2498" dxfId="5" stopIfTrue="0">
      <formula>AND(NOT('QAQC-2021-08-10'!$L$21),'QAQC-2021-08-10'!$C$21="Very Low")</formula>
    </cfRule>
    <cfRule type="expression" priority="3005" dxfId="6" stopIfTrue="0">
      <formula>AND(NOT('QAQC-2021-08-10'!$L$21),'QAQC-2021-08-10'!$C$21="Good")</formula>
    </cfRule>
  </conditionalFormatting>
  <conditionalFormatting sqref="A4">
    <cfRule type="expression" priority="3" dxfId="0" stopIfTrue="0">
      <formula>AND(NOT('QAQC-2021-08-10'!$L$22),'QAQC-2021-08-10'!$C$22="Highest")</formula>
    </cfRule>
    <cfRule type="expression" priority="484" dxfId="1" stopIfTrue="0">
      <formula>AND(NOT('QAQC-2021-08-10'!$L$22),'QAQC-2021-08-10'!$C$22="High")</formula>
    </cfRule>
    <cfRule type="expression" priority="978" dxfId="2" stopIfTrue="0">
      <formula>AND(NOT('QAQC-2021-08-10'!$L$22),'QAQC-2021-08-10'!$C$22="Medium")</formula>
    </cfRule>
    <cfRule type="expression" priority="1459" dxfId="3" stopIfTrue="0">
      <formula>AND(NOT('QAQC-2021-08-10'!$L$22),'QAQC-2021-08-10'!$C$22="Medium Low")</formula>
    </cfRule>
    <cfRule type="expression" priority="1940" dxfId="4" stopIfTrue="0">
      <formula>AND(NOT('QAQC-2021-08-10'!$L$22),'QAQC-2021-08-10'!$C$22="Low")</formula>
    </cfRule>
    <cfRule type="expression" priority="2499" dxfId="5" stopIfTrue="0">
      <formula>AND(NOT('QAQC-2021-08-10'!$L$22),'QAQC-2021-08-10'!$C$22="Very Low")</formula>
    </cfRule>
    <cfRule type="expression" priority="3006" dxfId="6" stopIfTrue="0">
      <formula>AND(NOT('QAQC-2021-08-10'!$L$22),'QAQC-2021-08-10'!$C$22="Good")</formula>
    </cfRule>
  </conditionalFormatting>
  <conditionalFormatting sqref="A5">
    <cfRule type="expression" priority="4" dxfId="0" stopIfTrue="0">
      <formula>AND(NOT('QAQC-2021-08-10'!$L$23),'QAQC-2021-08-10'!$C$23="Highest")</formula>
    </cfRule>
    <cfRule type="expression" priority="485" dxfId="1" stopIfTrue="0">
      <formula>AND(NOT('QAQC-2021-08-10'!$L$23),'QAQC-2021-08-10'!$C$23="High")</formula>
    </cfRule>
    <cfRule type="expression" priority="979" dxfId="2" stopIfTrue="0">
      <formula>AND(NOT('QAQC-2021-08-10'!$L$23),'QAQC-2021-08-10'!$C$23="Medium")</formula>
    </cfRule>
    <cfRule type="expression" priority="1460" dxfId="3" stopIfTrue="0">
      <formula>AND(NOT('QAQC-2021-08-10'!$L$23),'QAQC-2021-08-10'!$C$23="Medium Low")</formula>
    </cfRule>
    <cfRule type="expression" priority="1941" dxfId="4" stopIfTrue="0">
      <formula>AND(NOT('QAQC-2021-08-10'!$L$23),'QAQC-2021-08-10'!$C$23="Low")</formula>
    </cfRule>
    <cfRule type="expression" priority="2500" dxfId="5" stopIfTrue="0">
      <formula>AND(NOT('QAQC-2021-08-10'!$L$23),'QAQC-2021-08-10'!$C$23="Very Low")</formula>
    </cfRule>
    <cfRule type="expression" priority="3007" dxfId="6" stopIfTrue="0">
      <formula>AND(NOT('QAQC-2021-08-10'!$L$23),'QAQC-2021-08-10'!$C$23="Good")</formula>
    </cfRule>
  </conditionalFormatting>
  <conditionalFormatting sqref="A6">
    <cfRule type="expression" priority="5" dxfId="0" stopIfTrue="0">
      <formula>AND(NOT('QAQC-2021-08-10'!$L$24),'QAQC-2021-08-10'!$C$24="Highest")</formula>
    </cfRule>
    <cfRule type="expression" priority="486" dxfId="1" stopIfTrue="0">
      <formula>AND(NOT('QAQC-2021-08-10'!$L$24),'QAQC-2021-08-10'!$C$24="High")</formula>
    </cfRule>
    <cfRule type="expression" priority="980" dxfId="2" stopIfTrue="0">
      <formula>AND(NOT('QAQC-2021-08-10'!$L$24),'QAQC-2021-08-10'!$C$24="Medium")</formula>
    </cfRule>
    <cfRule type="expression" priority="1461" dxfId="3" stopIfTrue="0">
      <formula>AND(NOT('QAQC-2021-08-10'!$L$24),'QAQC-2021-08-10'!$C$24="Medium Low")</formula>
    </cfRule>
    <cfRule type="expression" priority="1942" dxfId="4" stopIfTrue="0">
      <formula>AND(NOT('QAQC-2021-08-10'!$L$24),'QAQC-2021-08-10'!$C$24="Low")</formula>
    </cfRule>
    <cfRule type="expression" priority="2501" dxfId="5" stopIfTrue="0">
      <formula>AND(NOT('QAQC-2021-08-10'!$L$24),'QAQC-2021-08-10'!$C$24="Very Low")</formula>
    </cfRule>
    <cfRule type="expression" priority="3008" dxfId="6" stopIfTrue="0">
      <formula>AND(NOT('QAQC-2021-08-10'!$L$24),'QAQC-2021-08-10'!$C$24="Good")</formula>
    </cfRule>
  </conditionalFormatting>
  <conditionalFormatting sqref="A7">
    <cfRule type="expression" priority="6" dxfId="0" stopIfTrue="0">
      <formula>AND(NOT('QAQC-2021-08-10'!$L$25),'QAQC-2021-08-10'!$C$25="Highest")</formula>
    </cfRule>
    <cfRule type="expression" priority="487" dxfId="1" stopIfTrue="0">
      <formula>AND(NOT('QAQC-2021-08-10'!$L$25),'QAQC-2021-08-10'!$C$25="High")</formula>
    </cfRule>
    <cfRule type="expression" priority="981" dxfId="2" stopIfTrue="0">
      <formula>AND(NOT('QAQC-2021-08-10'!$L$25),'QAQC-2021-08-10'!$C$25="Medium")</formula>
    </cfRule>
    <cfRule type="expression" priority="1462" dxfId="3" stopIfTrue="0">
      <formula>AND(NOT('QAQC-2021-08-10'!$L$25),'QAQC-2021-08-10'!$C$25="Medium Low")</formula>
    </cfRule>
    <cfRule type="expression" priority="1943" dxfId="4" stopIfTrue="0">
      <formula>AND(NOT('QAQC-2021-08-10'!$L$25),'QAQC-2021-08-10'!$C$25="Low")</formula>
    </cfRule>
    <cfRule type="expression" priority="2502" dxfId="5" stopIfTrue="0">
      <formula>AND(NOT('QAQC-2021-08-10'!$L$25),'QAQC-2021-08-10'!$C$25="Very Low")</formula>
    </cfRule>
    <cfRule type="expression" priority="3009" dxfId="6" stopIfTrue="0">
      <formula>AND(NOT('QAQC-2021-08-10'!$L$25),'QAQC-2021-08-10'!$C$25="Good")</formula>
    </cfRule>
  </conditionalFormatting>
  <conditionalFormatting sqref="A8">
    <cfRule type="expression" priority="7" dxfId="0" stopIfTrue="0">
      <formula>AND(NOT('QAQC-2021-08-10'!$L$26),'QAQC-2021-08-10'!$C$26="Highest")</formula>
    </cfRule>
    <cfRule type="expression" priority="488" dxfId="1" stopIfTrue="0">
      <formula>AND(NOT('QAQC-2021-08-10'!$L$26),'QAQC-2021-08-10'!$C$26="High")</formula>
    </cfRule>
    <cfRule type="expression" priority="982" dxfId="2" stopIfTrue="0">
      <formula>AND(NOT('QAQC-2021-08-10'!$L$26),'QAQC-2021-08-10'!$C$26="Medium")</formula>
    </cfRule>
    <cfRule type="expression" priority="1463" dxfId="3" stopIfTrue="0">
      <formula>AND(NOT('QAQC-2021-08-10'!$L$26),'QAQC-2021-08-10'!$C$26="Medium Low")</formula>
    </cfRule>
    <cfRule type="expression" priority="1944" dxfId="4" stopIfTrue="0">
      <formula>AND(NOT('QAQC-2021-08-10'!$L$26),'QAQC-2021-08-10'!$C$26="Low")</formula>
    </cfRule>
    <cfRule type="expression" priority="2503" dxfId="5" stopIfTrue="0">
      <formula>AND(NOT('QAQC-2021-08-10'!$L$26),'QAQC-2021-08-10'!$C$26="Very Low")</formula>
    </cfRule>
    <cfRule type="expression" priority="3010" dxfId="6" stopIfTrue="0">
      <formula>AND(NOT('QAQC-2021-08-10'!$L$26),'QAQC-2021-08-10'!$C$26="Good")</formula>
    </cfRule>
  </conditionalFormatting>
  <conditionalFormatting sqref="A9">
    <cfRule type="expression" priority="8" dxfId="0" stopIfTrue="0">
      <formula>AND(NOT('QAQC-2021-08-10'!$L$27),'QAQC-2021-08-10'!$C$27="Highest")</formula>
    </cfRule>
    <cfRule type="expression" priority="489" dxfId="1" stopIfTrue="0">
      <formula>AND(NOT('QAQC-2021-08-10'!$L$27),'QAQC-2021-08-10'!$C$27="High")</formula>
    </cfRule>
    <cfRule type="expression" priority="983" dxfId="2" stopIfTrue="0">
      <formula>AND(NOT('QAQC-2021-08-10'!$L$27),'QAQC-2021-08-10'!$C$27="Medium")</formula>
    </cfRule>
    <cfRule type="expression" priority="1464" dxfId="3" stopIfTrue="0">
      <formula>AND(NOT('QAQC-2021-08-10'!$L$27),'QAQC-2021-08-10'!$C$27="Medium Low")</formula>
    </cfRule>
    <cfRule type="expression" priority="1945" dxfId="4" stopIfTrue="0">
      <formula>AND(NOT('QAQC-2021-08-10'!$L$27),'QAQC-2021-08-10'!$C$27="Low")</formula>
    </cfRule>
    <cfRule type="expression" priority="2504" dxfId="5" stopIfTrue="0">
      <formula>AND(NOT('QAQC-2021-08-10'!$L$27),'QAQC-2021-08-10'!$C$27="Very Low")</formula>
    </cfRule>
    <cfRule type="expression" priority="3011" dxfId="6" stopIfTrue="0">
      <formula>AND(NOT('QAQC-2021-08-10'!$L$27),'QAQC-2021-08-10'!$C$27="Good")</formula>
    </cfRule>
  </conditionalFormatting>
  <conditionalFormatting sqref="A10">
    <cfRule type="expression" priority="9" dxfId="0" stopIfTrue="0">
      <formula>AND(NOT('QAQC-2021-08-10'!$L$28),'QAQC-2021-08-10'!$C$28="Highest")</formula>
    </cfRule>
    <cfRule type="expression" priority="490" dxfId="1" stopIfTrue="0">
      <formula>AND(NOT('QAQC-2021-08-10'!$L$28),'QAQC-2021-08-10'!$C$28="High")</formula>
    </cfRule>
    <cfRule type="expression" priority="984" dxfId="2" stopIfTrue="0">
      <formula>AND(NOT('QAQC-2021-08-10'!$L$28),'QAQC-2021-08-10'!$C$28="Medium")</formula>
    </cfRule>
    <cfRule type="expression" priority="1465" dxfId="3" stopIfTrue="0">
      <formula>AND(NOT('QAQC-2021-08-10'!$L$28),'QAQC-2021-08-10'!$C$28="Medium Low")</formula>
    </cfRule>
    <cfRule type="expression" priority="1946" dxfId="4" stopIfTrue="0">
      <formula>AND(NOT('QAQC-2021-08-10'!$L$28),'QAQC-2021-08-10'!$C$28="Low")</formula>
    </cfRule>
    <cfRule type="expression" priority="2505" dxfId="5" stopIfTrue="0">
      <formula>AND(NOT('QAQC-2021-08-10'!$L$28),'QAQC-2021-08-10'!$C$28="Very Low")</formula>
    </cfRule>
    <cfRule type="expression" priority="3012" dxfId="6" stopIfTrue="0">
      <formula>AND(NOT('QAQC-2021-08-10'!$L$28),'QAQC-2021-08-10'!$C$28="Good")</formula>
    </cfRule>
  </conditionalFormatting>
  <conditionalFormatting sqref="A11">
    <cfRule type="expression" priority="10" dxfId="0" stopIfTrue="0">
      <formula>AND(NOT('QAQC-2021-08-10'!$L$29),'QAQC-2021-08-10'!$C$29="Highest")</formula>
    </cfRule>
    <cfRule type="expression" priority="491" dxfId="1" stopIfTrue="0">
      <formula>AND(NOT('QAQC-2021-08-10'!$L$29),'QAQC-2021-08-10'!$C$29="High")</formula>
    </cfRule>
    <cfRule type="expression" priority="985" dxfId="2" stopIfTrue="0">
      <formula>AND(NOT('QAQC-2021-08-10'!$L$29),'QAQC-2021-08-10'!$C$29="Medium")</formula>
    </cfRule>
    <cfRule type="expression" priority="1466" dxfId="3" stopIfTrue="0">
      <formula>AND(NOT('QAQC-2021-08-10'!$L$29),'QAQC-2021-08-10'!$C$29="Medium Low")</formula>
    </cfRule>
    <cfRule type="expression" priority="1947" dxfId="4" stopIfTrue="0">
      <formula>AND(NOT('QAQC-2021-08-10'!$L$29),'QAQC-2021-08-10'!$C$29="Low")</formula>
    </cfRule>
    <cfRule type="expression" priority="2506" dxfId="5" stopIfTrue="0">
      <formula>AND(NOT('QAQC-2021-08-10'!$L$29),'QAQC-2021-08-10'!$C$29="Very Low")</formula>
    </cfRule>
    <cfRule type="expression" priority="3013" dxfId="6" stopIfTrue="0">
      <formula>AND(NOT('QAQC-2021-08-10'!$L$29),'QAQC-2021-08-10'!$C$29="Good")</formula>
    </cfRule>
  </conditionalFormatting>
  <conditionalFormatting sqref="A12">
    <cfRule type="expression" priority="11" dxfId="0" stopIfTrue="0">
      <formula>AND(NOT('QAQC-2021-08-10'!$L$30),'QAQC-2021-08-10'!$C$30="Highest")</formula>
    </cfRule>
    <cfRule type="expression" priority="492" dxfId="1" stopIfTrue="0">
      <formula>AND(NOT('QAQC-2021-08-10'!$L$30),'QAQC-2021-08-10'!$C$30="High")</formula>
    </cfRule>
    <cfRule type="expression" priority="986" dxfId="2" stopIfTrue="0">
      <formula>AND(NOT('QAQC-2021-08-10'!$L$30),'QAQC-2021-08-10'!$C$30="Medium")</formula>
    </cfRule>
    <cfRule type="expression" priority="1467" dxfId="3" stopIfTrue="0">
      <formula>AND(NOT('QAQC-2021-08-10'!$L$30),'QAQC-2021-08-10'!$C$30="Medium Low")</formula>
    </cfRule>
    <cfRule type="expression" priority="1948" dxfId="4" stopIfTrue="0">
      <formula>AND(NOT('QAQC-2021-08-10'!$L$30),'QAQC-2021-08-10'!$C$30="Low")</formula>
    </cfRule>
    <cfRule type="expression" priority="2507" dxfId="5" stopIfTrue="0">
      <formula>AND(NOT('QAQC-2021-08-10'!$L$30),'QAQC-2021-08-10'!$C$30="Very Low")</formula>
    </cfRule>
    <cfRule type="expression" priority="3014" dxfId="6" stopIfTrue="0">
      <formula>AND(NOT('QAQC-2021-08-10'!$L$30),'QAQC-2021-08-10'!$C$30="Good")</formula>
    </cfRule>
  </conditionalFormatting>
  <conditionalFormatting sqref="A13">
    <cfRule type="expression" priority="12" dxfId="0" stopIfTrue="0">
      <formula>AND(NOT('QAQC-2021-08-10'!$L$31),'QAQC-2021-08-10'!$C$31="Highest")</formula>
    </cfRule>
    <cfRule type="expression" priority="493" dxfId="1" stopIfTrue="0">
      <formula>AND(NOT('QAQC-2021-08-10'!$L$31),'QAQC-2021-08-10'!$C$31="High")</formula>
    </cfRule>
    <cfRule type="expression" priority="987" dxfId="2" stopIfTrue="0">
      <formula>AND(NOT('QAQC-2021-08-10'!$L$31),'QAQC-2021-08-10'!$C$31="Medium")</formula>
    </cfRule>
    <cfRule type="expression" priority="1468" dxfId="3" stopIfTrue="0">
      <formula>AND(NOT('QAQC-2021-08-10'!$L$31),'QAQC-2021-08-10'!$C$31="Medium Low")</formula>
    </cfRule>
    <cfRule type="expression" priority="1949" dxfId="4" stopIfTrue="0">
      <formula>AND(NOT('QAQC-2021-08-10'!$L$31),'QAQC-2021-08-10'!$C$31="Low")</formula>
    </cfRule>
    <cfRule type="expression" priority="2508" dxfId="5" stopIfTrue="0">
      <formula>AND(NOT('QAQC-2021-08-10'!$L$31),'QAQC-2021-08-10'!$C$31="Very Low")</formula>
    </cfRule>
    <cfRule type="expression" priority="3015" dxfId="6" stopIfTrue="0">
      <formula>AND(NOT('QAQC-2021-08-10'!$L$31),'QAQC-2021-08-10'!$C$31="Good")</formula>
    </cfRule>
  </conditionalFormatting>
  <conditionalFormatting sqref="A14">
    <cfRule type="expression" priority="13" dxfId="0" stopIfTrue="0">
      <formula>AND(NOT('QAQC-2021-08-10'!$L$32),'QAQC-2021-08-10'!$C$32="Highest")</formula>
    </cfRule>
    <cfRule type="expression" priority="494" dxfId="1" stopIfTrue="0">
      <formula>AND(NOT('QAQC-2021-08-10'!$L$32),'QAQC-2021-08-10'!$C$32="High")</formula>
    </cfRule>
    <cfRule type="expression" priority="988" dxfId="2" stopIfTrue="0">
      <formula>AND(NOT('QAQC-2021-08-10'!$L$32),'QAQC-2021-08-10'!$C$32="Medium")</formula>
    </cfRule>
    <cfRule type="expression" priority="1469" dxfId="3" stopIfTrue="0">
      <formula>AND(NOT('QAQC-2021-08-10'!$L$32),'QAQC-2021-08-10'!$C$32="Medium Low")</formula>
    </cfRule>
    <cfRule type="expression" priority="1950" dxfId="4" stopIfTrue="0">
      <formula>AND(NOT('QAQC-2021-08-10'!$L$32),'QAQC-2021-08-10'!$C$32="Low")</formula>
    </cfRule>
    <cfRule type="expression" priority="2509" dxfId="5" stopIfTrue="0">
      <formula>AND(NOT('QAQC-2021-08-10'!$L$32),'QAQC-2021-08-10'!$C$32="Very Low")</formula>
    </cfRule>
    <cfRule type="expression" priority="3016" dxfId="6" stopIfTrue="0">
      <formula>AND(NOT('QAQC-2021-08-10'!$L$32),'QAQC-2021-08-10'!$C$32="Good")</formula>
    </cfRule>
  </conditionalFormatting>
  <conditionalFormatting sqref="J2">
    <cfRule type="expression" priority="14" dxfId="0" stopIfTrue="0">
      <formula>AND(NOT('QAQC-2021-08-10'!$L$46),'QAQC-2021-08-10'!$C$46="Highest")</formula>
    </cfRule>
    <cfRule type="expression" priority="404" dxfId="0" stopIfTrue="0">
      <formula>AND(NOT('QAQC-2021-08-10'!$L$436),'QAQC-2021-08-10'!$C$436="Highest")</formula>
    </cfRule>
    <cfRule type="expression" priority="495" dxfId="1" stopIfTrue="0">
      <formula>AND(NOT('QAQC-2021-08-10'!$L$46),'QAQC-2021-08-10'!$C$46="High")</formula>
    </cfRule>
    <cfRule type="expression" priority="885" dxfId="1" stopIfTrue="0">
      <formula>AND(NOT('QAQC-2021-08-10'!$L$436),'QAQC-2021-08-10'!$C$436="High")</formula>
    </cfRule>
    <cfRule type="expression" priority="989" dxfId="2" stopIfTrue="0">
      <formula>AND(NOT('QAQC-2021-08-10'!$L$46),'QAQC-2021-08-10'!$C$46="Medium")</formula>
    </cfRule>
    <cfRule type="expression" priority="1379" dxfId="2" stopIfTrue="0">
      <formula>AND(NOT('QAQC-2021-08-10'!$L$436),'QAQC-2021-08-10'!$C$436="Medium")</formula>
    </cfRule>
    <cfRule type="expression" priority="1470" dxfId="3" stopIfTrue="0">
      <formula>AND(NOT('QAQC-2021-08-10'!$L$46),'QAQC-2021-08-10'!$C$46="Medium Low")</formula>
    </cfRule>
    <cfRule type="expression" priority="1860" dxfId="3" stopIfTrue="0">
      <formula>AND(NOT('QAQC-2021-08-10'!$L$436),'QAQC-2021-08-10'!$C$436="Medium Low")</formula>
    </cfRule>
    <cfRule type="expression" priority="1951" dxfId="4" stopIfTrue="0">
      <formula>AND(NOT('QAQC-2021-08-10'!$L$46),'QAQC-2021-08-10'!$C$46="Low")</formula>
    </cfRule>
    <cfRule type="expression" priority="2341" dxfId="4" stopIfTrue="0">
      <formula>AND(NOT('QAQC-2021-08-10'!$L$436),'QAQC-2021-08-10'!$C$436="Low")</formula>
    </cfRule>
    <cfRule type="expression" priority="2419" dxfId="4" stopIfTrue="0">
      <formula>LEFT(J2&amp;"")="["</formula>
    </cfRule>
    <cfRule type="expression" priority="2510" dxfId="5" stopIfTrue="0">
      <formula>AND(NOT('QAQC-2021-08-10'!$L$46),'QAQC-2021-08-10'!$C$46="Very Low")</formula>
    </cfRule>
    <cfRule type="expression" priority="2900" dxfId="5" stopIfTrue="0">
      <formula>AND(NOT('QAQC-2021-08-10'!$L$436),'QAQC-2021-08-10'!$C$436="Very Low")</formula>
    </cfRule>
    <cfRule type="expression" priority="3017" dxfId="6" stopIfTrue="0">
      <formula>AND(NOT('QAQC-2021-08-10'!$L$46),'QAQC-2021-08-10'!$C$46="Good")</formula>
    </cfRule>
    <cfRule type="expression" priority="3407" dxfId="6" stopIfTrue="0">
      <formula>AND(NOT('QAQC-2021-08-10'!$L$436),'QAQC-2021-08-10'!$C$436="Good")</formula>
    </cfRule>
  </conditionalFormatting>
  <conditionalFormatting sqref="K2">
    <cfRule type="expression" priority="15" dxfId="0" stopIfTrue="0">
      <formula>AND(NOT('QAQC-2021-08-10'!$L$47),'QAQC-2021-08-10'!$C$47="Highest")</formula>
    </cfRule>
    <cfRule type="expression" priority="405" dxfId="0" stopIfTrue="0">
      <formula>AND(NOT('QAQC-2021-08-10'!$L$437),'QAQC-2021-08-10'!$C$437="Highest")</formula>
    </cfRule>
    <cfRule type="expression" priority="496" dxfId="1" stopIfTrue="0">
      <formula>AND(NOT('QAQC-2021-08-10'!$L$47),'QAQC-2021-08-10'!$C$47="High")</formula>
    </cfRule>
    <cfRule type="expression" priority="886" dxfId="1" stopIfTrue="0">
      <formula>AND(NOT('QAQC-2021-08-10'!$L$437),'QAQC-2021-08-10'!$C$437="High")</formula>
    </cfRule>
    <cfRule type="expression" priority="990" dxfId="2" stopIfTrue="0">
      <formula>AND(NOT('QAQC-2021-08-10'!$L$47),'QAQC-2021-08-10'!$C$47="Medium")</formula>
    </cfRule>
    <cfRule type="expression" priority="1380" dxfId="2" stopIfTrue="0">
      <formula>AND(NOT('QAQC-2021-08-10'!$L$437),'QAQC-2021-08-10'!$C$437="Medium")</formula>
    </cfRule>
    <cfRule type="expression" priority="1471" dxfId="3" stopIfTrue="0">
      <formula>AND(NOT('QAQC-2021-08-10'!$L$47),'QAQC-2021-08-10'!$C$47="Medium Low")</formula>
    </cfRule>
    <cfRule type="expression" priority="1861" dxfId="3" stopIfTrue="0">
      <formula>AND(NOT('QAQC-2021-08-10'!$L$437),'QAQC-2021-08-10'!$C$437="Medium Low")</formula>
    </cfRule>
    <cfRule type="expression" priority="1952" dxfId="4" stopIfTrue="0">
      <formula>AND(NOT('QAQC-2021-08-10'!$L$47),'QAQC-2021-08-10'!$C$47="Low")</formula>
    </cfRule>
    <cfRule type="expression" priority="2342" dxfId="4" stopIfTrue="0">
      <formula>AND(NOT('QAQC-2021-08-10'!$L$437),'QAQC-2021-08-10'!$C$437="Low")</formula>
    </cfRule>
    <cfRule type="expression" priority="2420" dxfId="4" stopIfTrue="0">
      <formula>LEFT(K2&amp;"")="["</formula>
    </cfRule>
    <cfRule type="expression" priority="2511" dxfId="5" stopIfTrue="0">
      <formula>AND(NOT('QAQC-2021-08-10'!$L$47),'QAQC-2021-08-10'!$C$47="Very Low")</formula>
    </cfRule>
    <cfRule type="expression" priority="2901" dxfId="5" stopIfTrue="0">
      <formula>AND(NOT('QAQC-2021-08-10'!$L$437),'QAQC-2021-08-10'!$C$437="Very Low")</formula>
    </cfRule>
    <cfRule type="expression" priority="3018" dxfId="6" stopIfTrue="0">
      <formula>AND(NOT('QAQC-2021-08-10'!$L$47),'QAQC-2021-08-10'!$C$47="Good")</formula>
    </cfRule>
    <cfRule type="expression" priority="3408" dxfId="6" stopIfTrue="0">
      <formula>AND(NOT('QAQC-2021-08-10'!$L$437),'QAQC-2021-08-10'!$C$437="Good")</formula>
    </cfRule>
  </conditionalFormatting>
  <conditionalFormatting sqref="L2">
    <cfRule type="expression" priority="16" dxfId="0" stopIfTrue="0">
      <formula>AND(NOT('QAQC-2021-08-10'!$L$48),'QAQC-2021-08-10'!$C$48="Highest")</formula>
    </cfRule>
    <cfRule type="expression" priority="406" dxfId="0" stopIfTrue="0">
      <formula>AND(NOT('QAQC-2021-08-10'!$L$438),'QAQC-2021-08-10'!$C$438="Highest")</formula>
    </cfRule>
    <cfRule type="expression" priority="497" dxfId="1" stopIfTrue="0">
      <formula>AND(NOT('QAQC-2021-08-10'!$L$48),'QAQC-2021-08-10'!$C$48="High")</formula>
    </cfRule>
    <cfRule type="expression" priority="887" dxfId="1" stopIfTrue="0">
      <formula>AND(NOT('QAQC-2021-08-10'!$L$438),'QAQC-2021-08-10'!$C$438="High")</formula>
    </cfRule>
    <cfRule type="expression" priority="991" dxfId="2" stopIfTrue="0">
      <formula>AND(NOT('QAQC-2021-08-10'!$L$48),'QAQC-2021-08-10'!$C$48="Medium")</formula>
    </cfRule>
    <cfRule type="expression" priority="1381" dxfId="2" stopIfTrue="0">
      <formula>AND(NOT('QAQC-2021-08-10'!$L$438),'QAQC-2021-08-10'!$C$438="Medium")</formula>
    </cfRule>
    <cfRule type="expression" priority="1472" dxfId="3" stopIfTrue="0">
      <formula>AND(NOT('QAQC-2021-08-10'!$L$48),'QAQC-2021-08-10'!$C$48="Medium Low")</formula>
    </cfRule>
    <cfRule type="expression" priority="1862" dxfId="3" stopIfTrue="0">
      <formula>AND(NOT('QAQC-2021-08-10'!$L$438),'QAQC-2021-08-10'!$C$438="Medium Low")</formula>
    </cfRule>
    <cfRule type="expression" priority="1953" dxfId="4" stopIfTrue="0">
      <formula>AND(NOT('QAQC-2021-08-10'!$L$48),'QAQC-2021-08-10'!$C$48="Low")</formula>
    </cfRule>
    <cfRule type="expression" priority="2343" dxfId="4" stopIfTrue="0">
      <formula>AND(NOT('QAQC-2021-08-10'!$L$438),'QAQC-2021-08-10'!$C$438="Low")</formula>
    </cfRule>
    <cfRule type="expression" priority="2421" dxfId="4" stopIfTrue="0">
      <formula>LEFT(L2&amp;"")="["</formula>
    </cfRule>
    <cfRule type="expression" priority="2512" dxfId="5" stopIfTrue="0">
      <formula>AND(NOT('QAQC-2021-08-10'!$L$48),'QAQC-2021-08-10'!$C$48="Very Low")</formula>
    </cfRule>
    <cfRule type="expression" priority="2902" dxfId="5" stopIfTrue="0">
      <formula>AND(NOT('QAQC-2021-08-10'!$L$438),'QAQC-2021-08-10'!$C$438="Very Low")</formula>
    </cfRule>
    <cfRule type="expression" priority="3019" dxfId="6" stopIfTrue="0">
      <formula>AND(NOT('QAQC-2021-08-10'!$L$48),'QAQC-2021-08-10'!$C$48="Good")</formula>
    </cfRule>
    <cfRule type="expression" priority="3409" dxfId="6" stopIfTrue="0">
      <formula>AND(NOT('QAQC-2021-08-10'!$L$438),'QAQC-2021-08-10'!$C$438="Good")</formula>
    </cfRule>
  </conditionalFormatting>
  <conditionalFormatting sqref="V2">
    <cfRule type="expression" priority="17" dxfId="0" stopIfTrue="0">
      <formula>AND(NOT('QAQC-2021-08-10'!$L$49),'QAQC-2021-08-10'!$C$49="Highest")</formula>
    </cfRule>
    <cfRule type="expression" priority="407" dxfId="0" stopIfTrue="0">
      <formula>AND(NOT('QAQC-2021-08-10'!$L$439),'QAQC-2021-08-10'!$C$439="Highest")</formula>
    </cfRule>
    <cfRule type="expression" priority="498" dxfId="1" stopIfTrue="0">
      <formula>AND(NOT('QAQC-2021-08-10'!$L$49),'QAQC-2021-08-10'!$C$49="High")</formula>
    </cfRule>
    <cfRule type="expression" priority="888" dxfId="1" stopIfTrue="0">
      <formula>AND(NOT('QAQC-2021-08-10'!$L$439),'QAQC-2021-08-10'!$C$439="High")</formula>
    </cfRule>
    <cfRule type="expression" priority="992" dxfId="2" stopIfTrue="0">
      <formula>AND(NOT('QAQC-2021-08-10'!$L$49),'QAQC-2021-08-10'!$C$49="Medium")</formula>
    </cfRule>
    <cfRule type="expression" priority="1382" dxfId="2" stopIfTrue="0">
      <formula>AND(NOT('QAQC-2021-08-10'!$L$439),'QAQC-2021-08-10'!$C$439="Medium")</formula>
    </cfRule>
    <cfRule type="expression" priority="1473" dxfId="3" stopIfTrue="0">
      <formula>AND(NOT('QAQC-2021-08-10'!$L$49),'QAQC-2021-08-10'!$C$49="Medium Low")</formula>
    </cfRule>
    <cfRule type="expression" priority="1863" dxfId="3" stopIfTrue="0">
      <formula>AND(NOT('QAQC-2021-08-10'!$L$439),'QAQC-2021-08-10'!$C$439="Medium Low")</formula>
    </cfRule>
    <cfRule type="expression" priority="1954" dxfId="4" stopIfTrue="0">
      <formula>AND(NOT('QAQC-2021-08-10'!$L$49),'QAQC-2021-08-10'!$C$49="Low")</formula>
    </cfRule>
    <cfRule type="expression" priority="2344" dxfId="4" stopIfTrue="0">
      <formula>AND(NOT('QAQC-2021-08-10'!$L$439),'QAQC-2021-08-10'!$C$439="Low")</formula>
    </cfRule>
    <cfRule type="expression" priority="2422" dxfId="4" stopIfTrue="0">
      <formula>LEFT(V2&amp;"")="["</formula>
    </cfRule>
    <cfRule type="expression" priority="2513" dxfId="5" stopIfTrue="0">
      <formula>AND(NOT('QAQC-2021-08-10'!$L$49),'QAQC-2021-08-10'!$C$49="Very Low")</formula>
    </cfRule>
    <cfRule type="expression" priority="2903" dxfId="5" stopIfTrue="0">
      <formula>AND(NOT('QAQC-2021-08-10'!$L$439),'QAQC-2021-08-10'!$C$439="Very Low")</formula>
    </cfRule>
    <cfRule type="expression" priority="3020" dxfId="6" stopIfTrue="0">
      <formula>AND(NOT('QAQC-2021-08-10'!$L$49),'QAQC-2021-08-10'!$C$49="Good")</formula>
    </cfRule>
    <cfRule type="expression" priority="3410" dxfId="6" stopIfTrue="0">
      <formula>AND(NOT('QAQC-2021-08-10'!$L$439),'QAQC-2021-08-10'!$C$439="Good")</formula>
    </cfRule>
  </conditionalFormatting>
  <conditionalFormatting sqref="W2">
    <cfRule type="expression" priority="18" dxfId="0" stopIfTrue="0">
      <formula>AND(NOT('QAQC-2021-08-10'!$L$50),'QAQC-2021-08-10'!$C$50="Highest")</formula>
    </cfRule>
    <cfRule type="expression" priority="408" dxfId="0" stopIfTrue="0">
      <formula>AND(NOT('QAQC-2021-08-10'!$L$440),'QAQC-2021-08-10'!$C$440="Highest")</formula>
    </cfRule>
    <cfRule type="expression" priority="499" dxfId="1" stopIfTrue="0">
      <formula>AND(NOT('QAQC-2021-08-10'!$L$50),'QAQC-2021-08-10'!$C$50="High")</formula>
    </cfRule>
    <cfRule type="expression" priority="889" dxfId="1" stopIfTrue="0">
      <formula>AND(NOT('QAQC-2021-08-10'!$L$440),'QAQC-2021-08-10'!$C$440="High")</formula>
    </cfRule>
    <cfRule type="expression" priority="993" dxfId="2" stopIfTrue="0">
      <formula>AND(NOT('QAQC-2021-08-10'!$L$50),'QAQC-2021-08-10'!$C$50="Medium")</formula>
    </cfRule>
    <cfRule type="expression" priority="1383" dxfId="2" stopIfTrue="0">
      <formula>AND(NOT('QAQC-2021-08-10'!$L$440),'QAQC-2021-08-10'!$C$440="Medium")</formula>
    </cfRule>
    <cfRule type="expression" priority="1474" dxfId="3" stopIfTrue="0">
      <formula>AND(NOT('QAQC-2021-08-10'!$L$50),'QAQC-2021-08-10'!$C$50="Medium Low")</formula>
    </cfRule>
    <cfRule type="expression" priority="1864" dxfId="3" stopIfTrue="0">
      <formula>AND(NOT('QAQC-2021-08-10'!$L$440),'QAQC-2021-08-10'!$C$440="Medium Low")</formula>
    </cfRule>
    <cfRule type="expression" priority="1955" dxfId="4" stopIfTrue="0">
      <formula>AND(NOT('QAQC-2021-08-10'!$L$50),'QAQC-2021-08-10'!$C$50="Low")</formula>
    </cfRule>
    <cfRule type="expression" priority="2345" dxfId="4" stopIfTrue="0">
      <formula>AND(NOT('QAQC-2021-08-10'!$L$440),'QAQC-2021-08-10'!$C$440="Low")</formula>
    </cfRule>
    <cfRule type="expression" priority="2423" dxfId="4" stopIfTrue="0">
      <formula>LEFT(W2&amp;"")="["</formula>
    </cfRule>
    <cfRule type="expression" priority="2514" dxfId="5" stopIfTrue="0">
      <formula>AND(NOT('QAQC-2021-08-10'!$L$50),'QAQC-2021-08-10'!$C$50="Very Low")</formula>
    </cfRule>
    <cfRule type="expression" priority="2904" dxfId="5" stopIfTrue="0">
      <formula>AND(NOT('QAQC-2021-08-10'!$L$440),'QAQC-2021-08-10'!$C$440="Very Low")</formula>
    </cfRule>
    <cfRule type="expression" priority="3021" dxfId="6" stopIfTrue="0">
      <formula>AND(NOT('QAQC-2021-08-10'!$L$50),'QAQC-2021-08-10'!$C$50="Good")</formula>
    </cfRule>
    <cfRule type="expression" priority="3411" dxfId="6" stopIfTrue="0">
      <formula>AND(NOT('QAQC-2021-08-10'!$L$440),'QAQC-2021-08-10'!$C$440="Good")</formula>
    </cfRule>
  </conditionalFormatting>
  <conditionalFormatting sqref="X2">
    <cfRule type="expression" priority="19" dxfId="0" stopIfTrue="0">
      <formula>AND(NOT('QAQC-2021-08-10'!$L$51),'QAQC-2021-08-10'!$C$51="Highest")</formula>
    </cfRule>
    <cfRule type="expression" priority="409" dxfId="0" stopIfTrue="0">
      <formula>AND(NOT('QAQC-2021-08-10'!$L$441),'QAQC-2021-08-10'!$C$441="Highest")</formula>
    </cfRule>
    <cfRule type="expression" priority="500" dxfId="1" stopIfTrue="0">
      <formula>AND(NOT('QAQC-2021-08-10'!$L$51),'QAQC-2021-08-10'!$C$51="High")</formula>
    </cfRule>
    <cfRule type="expression" priority="890" dxfId="1" stopIfTrue="0">
      <formula>AND(NOT('QAQC-2021-08-10'!$L$441),'QAQC-2021-08-10'!$C$441="High")</formula>
    </cfRule>
    <cfRule type="expression" priority="994" dxfId="2" stopIfTrue="0">
      <formula>AND(NOT('QAQC-2021-08-10'!$L$51),'QAQC-2021-08-10'!$C$51="Medium")</formula>
    </cfRule>
    <cfRule type="expression" priority="1384" dxfId="2" stopIfTrue="0">
      <formula>AND(NOT('QAQC-2021-08-10'!$L$441),'QAQC-2021-08-10'!$C$441="Medium")</formula>
    </cfRule>
    <cfRule type="expression" priority="1475" dxfId="3" stopIfTrue="0">
      <formula>AND(NOT('QAQC-2021-08-10'!$L$51),'QAQC-2021-08-10'!$C$51="Medium Low")</formula>
    </cfRule>
    <cfRule type="expression" priority="1865" dxfId="3" stopIfTrue="0">
      <formula>AND(NOT('QAQC-2021-08-10'!$L$441),'QAQC-2021-08-10'!$C$441="Medium Low")</formula>
    </cfRule>
    <cfRule type="expression" priority="1956" dxfId="4" stopIfTrue="0">
      <formula>AND(NOT('QAQC-2021-08-10'!$L$51),'QAQC-2021-08-10'!$C$51="Low")</formula>
    </cfRule>
    <cfRule type="expression" priority="2346" dxfId="4" stopIfTrue="0">
      <formula>AND(NOT('QAQC-2021-08-10'!$L$441),'QAQC-2021-08-10'!$C$441="Low")</formula>
    </cfRule>
    <cfRule type="expression" priority="2424" dxfId="4" stopIfTrue="0">
      <formula>LEFT(X2&amp;"")="["</formula>
    </cfRule>
    <cfRule type="expression" priority="2515" dxfId="5" stopIfTrue="0">
      <formula>AND(NOT('QAQC-2021-08-10'!$L$51),'QAQC-2021-08-10'!$C$51="Very Low")</formula>
    </cfRule>
    <cfRule type="expression" priority="2905" dxfId="5" stopIfTrue="0">
      <formula>AND(NOT('QAQC-2021-08-10'!$L$441),'QAQC-2021-08-10'!$C$441="Very Low")</formula>
    </cfRule>
    <cfRule type="expression" priority="3022" dxfId="6" stopIfTrue="0">
      <formula>AND(NOT('QAQC-2021-08-10'!$L$51),'QAQC-2021-08-10'!$C$51="Good")</formula>
    </cfRule>
    <cfRule type="expression" priority="3412" dxfId="6" stopIfTrue="0">
      <formula>AND(NOT('QAQC-2021-08-10'!$L$441),'QAQC-2021-08-10'!$C$441="Good")</formula>
    </cfRule>
  </conditionalFormatting>
  <conditionalFormatting sqref="J3">
    <cfRule type="expression" priority="20" dxfId="0" stopIfTrue="0">
      <formula>AND(NOT('QAQC-2021-08-10'!$L$52),'QAQC-2021-08-10'!$C$52="Highest")</formula>
    </cfRule>
    <cfRule type="expression" priority="410" dxfId="0" stopIfTrue="0">
      <formula>AND(NOT('QAQC-2021-08-10'!$L$442),'QAQC-2021-08-10'!$C$442="Highest")</formula>
    </cfRule>
    <cfRule type="expression" priority="501" dxfId="1" stopIfTrue="0">
      <formula>AND(NOT('QAQC-2021-08-10'!$L$52),'QAQC-2021-08-10'!$C$52="High")</formula>
    </cfRule>
    <cfRule type="expression" priority="891" dxfId="1" stopIfTrue="0">
      <formula>AND(NOT('QAQC-2021-08-10'!$L$442),'QAQC-2021-08-10'!$C$442="High")</formula>
    </cfRule>
    <cfRule type="expression" priority="995" dxfId="2" stopIfTrue="0">
      <formula>AND(NOT('QAQC-2021-08-10'!$L$52),'QAQC-2021-08-10'!$C$52="Medium")</formula>
    </cfRule>
    <cfRule type="expression" priority="1385" dxfId="2" stopIfTrue="0">
      <formula>AND(NOT('QAQC-2021-08-10'!$L$442),'QAQC-2021-08-10'!$C$442="Medium")</formula>
    </cfRule>
    <cfRule type="expression" priority="1476" dxfId="3" stopIfTrue="0">
      <formula>AND(NOT('QAQC-2021-08-10'!$L$52),'QAQC-2021-08-10'!$C$52="Medium Low")</formula>
    </cfRule>
    <cfRule type="expression" priority="1866" dxfId="3" stopIfTrue="0">
      <formula>AND(NOT('QAQC-2021-08-10'!$L$442),'QAQC-2021-08-10'!$C$442="Medium Low")</formula>
    </cfRule>
    <cfRule type="expression" priority="1957" dxfId="4" stopIfTrue="0">
      <formula>AND(NOT('QAQC-2021-08-10'!$L$52),'QAQC-2021-08-10'!$C$52="Low")</formula>
    </cfRule>
    <cfRule type="expression" priority="2347" dxfId="4" stopIfTrue="0">
      <formula>AND(NOT('QAQC-2021-08-10'!$L$442),'QAQC-2021-08-10'!$C$442="Low")</formula>
    </cfRule>
    <cfRule type="expression" priority="2425" dxfId="4" stopIfTrue="0">
      <formula>LEFT(J3&amp;"")="["</formula>
    </cfRule>
    <cfRule type="expression" priority="2516" dxfId="5" stopIfTrue="0">
      <formula>AND(NOT('QAQC-2021-08-10'!$L$52),'QAQC-2021-08-10'!$C$52="Very Low")</formula>
    </cfRule>
    <cfRule type="expression" priority="2906" dxfId="5" stopIfTrue="0">
      <formula>AND(NOT('QAQC-2021-08-10'!$L$442),'QAQC-2021-08-10'!$C$442="Very Low")</formula>
    </cfRule>
    <cfRule type="expression" priority="3023" dxfId="6" stopIfTrue="0">
      <formula>AND(NOT('QAQC-2021-08-10'!$L$52),'QAQC-2021-08-10'!$C$52="Good")</formula>
    </cfRule>
    <cfRule type="expression" priority="3413" dxfId="6" stopIfTrue="0">
      <formula>AND(NOT('QAQC-2021-08-10'!$L$442),'QAQC-2021-08-10'!$C$442="Good")</formula>
    </cfRule>
  </conditionalFormatting>
  <conditionalFormatting sqref="K3">
    <cfRule type="expression" priority="21" dxfId="0" stopIfTrue="0">
      <formula>AND(NOT('QAQC-2021-08-10'!$L$53),'QAQC-2021-08-10'!$C$53="Highest")</formula>
    </cfRule>
    <cfRule type="expression" priority="411" dxfId="0" stopIfTrue="0">
      <formula>AND(NOT('QAQC-2021-08-10'!$L$443),'QAQC-2021-08-10'!$C$443="Highest")</formula>
    </cfRule>
    <cfRule type="expression" priority="502" dxfId="1" stopIfTrue="0">
      <formula>AND(NOT('QAQC-2021-08-10'!$L$53),'QAQC-2021-08-10'!$C$53="High")</formula>
    </cfRule>
    <cfRule type="expression" priority="892" dxfId="1" stopIfTrue="0">
      <formula>AND(NOT('QAQC-2021-08-10'!$L$443),'QAQC-2021-08-10'!$C$443="High")</formula>
    </cfRule>
    <cfRule type="expression" priority="996" dxfId="2" stopIfTrue="0">
      <formula>AND(NOT('QAQC-2021-08-10'!$L$53),'QAQC-2021-08-10'!$C$53="Medium")</formula>
    </cfRule>
    <cfRule type="expression" priority="1386" dxfId="2" stopIfTrue="0">
      <formula>AND(NOT('QAQC-2021-08-10'!$L$443),'QAQC-2021-08-10'!$C$443="Medium")</formula>
    </cfRule>
    <cfRule type="expression" priority="1477" dxfId="3" stopIfTrue="0">
      <formula>AND(NOT('QAQC-2021-08-10'!$L$53),'QAQC-2021-08-10'!$C$53="Medium Low")</formula>
    </cfRule>
    <cfRule type="expression" priority="1867" dxfId="3" stopIfTrue="0">
      <formula>AND(NOT('QAQC-2021-08-10'!$L$443),'QAQC-2021-08-10'!$C$443="Medium Low")</formula>
    </cfRule>
    <cfRule type="expression" priority="1958" dxfId="4" stopIfTrue="0">
      <formula>AND(NOT('QAQC-2021-08-10'!$L$53),'QAQC-2021-08-10'!$C$53="Low")</formula>
    </cfRule>
    <cfRule type="expression" priority="2348" dxfId="4" stopIfTrue="0">
      <formula>AND(NOT('QAQC-2021-08-10'!$L$443),'QAQC-2021-08-10'!$C$443="Low")</formula>
    </cfRule>
    <cfRule type="expression" priority="2426" dxfId="4" stopIfTrue="0">
      <formula>LEFT(K3&amp;"")="["</formula>
    </cfRule>
    <cfRule type="expression" priority="2517" dxfId="5" stopIfTrue="0">
      <formula>AND(NOT('QAQC-2021-08-10'!$L$53),'QAQC-2021-08-10'!$C$53="Very Low")</formula>
    </cfRule>
    <cfRule type="expression" priority="2907" dxfId="5" stopIfTrue="0">
      <formula>AND(NOT('QAQC-2021-08-10'!$L$443),'QAQC-2021-08-10'!$C$443="Very Low")</formula>
    </cfRule>
    <cfRule type="expression" priority="3024" dxfId="6" stopIfTrue="0">
      <formula>AND(NOT('QAQC-2021-08-10'!$L$53),'QAQC-2021-08-10'!$C$53="Good")</formula>
    </cfRule>
    <cfRule type="expression" priority="3414" dxfId="6" stopIfTrue="0">
      <formula>AND(NOT('QAQC-2021-08-10'!$L$443),'QAQC-2021-08-10'!$C$443="Good")</formula>
    </cfRule>
  </conditionalFormatting>
  <conditionalFormatting sqref="L3">
    <cfRule type="expression" priority="22" dxfId="0" stopIfTrue="0">
      <formula>AND(NOT('QAQC-2021-08-10'!$L$54),'QAQC-2021-08-10'!$C$54="Highest")</formula>
    </cfRule>
    <cfRule type="expression" priority="412" dxfId="0" stopIfTrue="0">
      <formula>AND(NOT('QAQC-2021-08-10'!$L$444),'QAQC-2021-08-10'!$C$444="Highest")</formula>
    </cfRule>
    <cfRule type="expression" priority="503" dxfId="1" stopIfTrue="0">
      <formula>AND(NOT('QAQC-2021-08-10'!$L$54),'QAQC-2021-08-10'!$C$54="High")</formula>
    </cfRule>
    <cfRule type="expression" priority="893" dxfId="1" stopIfTrue="0">
      <formula>AND(NOT('QAQC-2021-08-10'!$L$444),'QAQC-2021-08-10'!$C$444="High")</formula>
    </cfRule>
    <cfRule type="expression" priority="997" dxfId="2" stopIfTrue="0">
      <formula>AND(NOT('QAQC-2021-08-10'!$L$54),'QAQC-2021-08-10'!$C$54="Medium")</formula>
    </cfRule>
    <cfRule type="expression" priority="1387" dxfId="2" stopIfTrue="0">
      <formula>AND(NOT('QAQC-2021-08-10'!$L$444),'QAQC-2021-08-10'!$C$444="Medium")</formula>
    </cfRule>
    <cfRule type="expression" priority="1478" dxfId="3" stopIfTrue="0">
      <formula>AND(NOT('QAQC-2021-08-10'!$L$54),'QAQC-2021-08-10'!$C$54="Medium Low")</formula>
    </cfRule>
    <cfRule type="expression" priority="1868" dxfId="3" stopIfTrue="0">
      <formula>AND(NOT('QAQC-2021-08-10'!$L$444),'QAQC-2021-08-10'!$C$444="Medium Low")</formula>
    </cfRule>
    <cfRule type="expression" priority="1959" dxfId="4" stopIfTrue="0">
      <formula>AND(NOT('QAQC-2021-08-10'!$L$54),'QAQC-2021-08-10'!$C$54="Low")</formula>
    </cfRule>
    <cfRule type="expression" priority="2349" dxfId="4" stopIfTrue="0">
      <formula>AND(NOT('QAQC-2021-08-10'!$L$444),'QAQC-2021-08-10'!$C$444="Low")</formula>
    </cfRule>
    <cfRule type="expression" priority="2427" dxfId="4" stopIfTrue="0">
      <formula>LEFT(L3&amp;"")="["</formula>
    </cfRule>
    <cfRule type="expression" priority="2518" dxfId="5" stopIfTrue="0">
      <formula>AND(NOT('QAQC-2021-08-10'!$L$54),'QAQC-2021-08-10'!$C$54="Very Low")</formula>
    </cfRule>
    <cfRule type="expression" priority="2908" dxfId="5" stopIfTrue="0">
      <formula>AND(NOT('QAQC-2021-08-10'!$L$444),'QAQC-2021-08-10'!$C$444="Very Low")</formula>
    </cfRule>
    <cfRule type="expression" priority="3025" dxfId="6" stopIfTrue="0">
      <formula>AND(NOT('QAQC-2021-08-10'!$L$54),'QAQC-2021-08-10'!$C$54="Good")</formula>
    </cfRule>
    <cfRule type="expression" priority="3415" dxfId="6" stopIfTrue="0">
      <formula>AND(NOT('QAQC-2021-08-10'!$L$444),'QAQC-2021-08-10'!$C$444="Good")</formula>
    </cfRule>
  </conditionalFormatting>
  <conditionalFormatting sqref="V3">
    <cfRule type="expression" priority="23" dxfId="0" stopIfTrue="0">
      <formula>AND(NOT('QAQC-2021-08-10'!$L$55),'QAQC-2021-08-10'!$C$55="Highest")</formula>
    </cfRule>
    <cfRule type="expression" priority="413" dxfId="0" stopIfTrue="0">
      <formula>AND(NOT('QAQC-2021-08-10'!$L$445),'QAQC-2021-08-10'!$C$445="Highest")</formula>
    </cfRule>
    <cfRule type="expression" priority="504" dxfId="1" stopIfTrue="0">
      <formula>AND(NOT('QAQC-2021-08-10'!$L$55),'QAQC-2021-08-10'!$C$55="High")</formula>
    </cfRule>
    <cfRule type="expression" priority="894" dxfId="1" stopIfTrue="0">
      <formula>AND(NOT('QAQC-2021-08-10'!$L$445),'QAQC-2021-08-10'!$C$445="High")</formula>
    </cfRule>
    <cfRule type="expression" priority="998" dxfId="2" stopIfTrue="0">
      <formula>AND(NOT('QAQC-2021-08-10'!$L$55),'QAQC-2021-08-10'!$C$55="Medium")</formula>
    </cfRule>
    <cfRule type="expression" priority="1388" dxfId="2" stopIfTrue="0">
      <formula>AND(NOT('QAQC-2021-08-10'!$L$445),'QAQC-2021-08-10'!$C$445="Medium")</formula>
    </cfRule>
    <cfRule type="expression" priority="1479" dxfId="3" stopIfTrue="0">
      <formula>AND(NOT('QAQC-2021-08-10'!$L$55),'QAQC-2021-08-10'!$C$55="Medium Low")</formula>
    </cfRule>
    <cfRule type="expression" priority="1869" dxfId="3" stopIfTrue="0">
      <formula>AND(NOT('QAQC-2021-08-10'!$L$445),'QAQC-2021-08-10'!$C$445="Medium Low")</formula>
    </cfRule>
    <cfRule type="expression" priority="1960" dxfId="4" stopIfTrue="0">
      <formula>AND(NOT('QAQC-2021-08-10'!$L$55),'QAQC-2021-08-10'!$C$55="Low")</formula>
    </cfRule>
    <cfRule type="expression" priority="2350" dxfId="4" stopIfTrue="0">
      <formula>AND(NOT('QAQC-2021-08-10'!$L$445),'QAQC-2021-08-10'!$C$445="Low")</formula>
    </cfRule>
    <cfRule type="expression" priority="2428" dxfId="4" stopIfTrue="0">
      <formula>LEFT(V3&amp;"")="["</formula>
    </cfRule>
    <cfRule type="expression" priority="2519" dxfId="5" stopIfTrue="0">
      <formula>AND(NOT('QAQC-2021-08-10'!$L$55),'QAQC-2021-08-10'!$C$55="Very Low")</formula>
    </cfRule>
    <cfRule type="expression" priority="2909" dxfId="5" stopIfTrue="0">
      <formula>AND(NOT('QAQC-2021-08-10'!$L$445),'QAQC-2021-08-10'!$C$445="Very Low")</formula>
    </cfRule>
    <cfRule type="expression" priority="3026" dxfId="6" stopIfTrue="0">
      <formula>AND(NOT('QAQC-2021-08-10'!$L$55),'QAQC-2021-08-10'!$C$55="Good")</formula>
    </cfRule>
    <cfRule type="expression" priority="3416" dxfId="6" stopIfTrue="0">
      <formula>AND(NOT('QAQC-2021-08-10'!$L$445),'QAQC-2021-08-10'!$C$445="Good")</formula>
    </cfRule>
  </conditionalFormatting>
  <conditionalFormatting sqref="W3">
    <cfRule type="expression" priority="24" dxfId="0" stopIfTrue="0">
      <formula>AND(NOT('QAQC-2021-08-10'!$L$56),'QAQC-2021-08-10'!$C$56="Highest")</formula>
    </cfRule>
    <cfRule type="expression" priority="414" dxfId="0" stopIfTrue="0">
      <formula>AND(NOT('QAQC-2021-08-10'!$L$446),'QAQC-2021-08-10'!$C$446="Highest")</formula>
    </cfRule>
    <cfRule type="expression" priority="505" dxfId="1" stopIfTrue="0">
      <formula>AND(NOT('QAQC-2021-08-10'!$L$56),'QAQC-2021-08-10'!$C$56="High")</formula>
    </cfRule>
    <cfRule type="expression" priority="895" dxfId="1" stopIfTrue="0">
      <formula>AND(NOT('QAQC-2021-08-10'!$L$446),'QAQC-2021-08-10'!$C$446="High")</formula>
    </cfRule>
    <cfRule type="expression" priority="999" dxfId="2" stopIfTrue="0">
      <formula>AND(NOT('QAQC-2021-08-10'!$L$56),'QAQC-2021-08-10'!$C$56="Medium")</formula>
    </cfRule>
    <cfRule type="expression" priority="1389" dxfId="2" stopIfTrue="0">
      <formula>AND(NOT('QAQC-2021-08-10'!$L$446),'QAQC-2021-08-10'!$C$446="Medium")</formula>
    </cfRule>
    <cfRule type="expression" priority="1480" dxfId="3" stopIfTrue="0">
      <formula>AND(NOT('QAQC-2021-08-10'!$L$56),'QAQC-2021-08-10'!$C$56="Medium Low")</formula>
    </cfRule>
    <cfRule type="expression" priority="1870" dxfId="3" stopIfTrue="0">
      <formula>AND(NOT('QAQC-2021-08-10'!$L$446),'QAQC-2021-08-10'!$C$446="Medium Low")</formula>
    </cfRule>
    <cfRule type="expression" priority="1961" dxfId="4" stopIfTrue="0">
      <formula>AND(NOT('QAQC-2021-08-10'!$L$56),'QAQC-2021-08-10'!$C$56="Low")</formula>
    </cfRule>
    <cfRule type="expression" priority="2351" dxfId="4" stopIfTrue="0">
      <formula>AND(NOT('QAQC-2021-08-10'!$L$446),'QAQC-2021-08-10'!$C$446="Low")</formula>
    </cfRule>
    <cfRule type="expression" priority="2429" dxfId="4" stopIfTrue="0">
      <formula>LEFT(W3&amp;"")="["</formula>
    </cfRule>
    <cfRule type="expression" priority="2520" dxfId="5" stopIfTrue="0">
      <formula>AND(NOT('QAQC-2021-08-10'!$L$56),'QAQC-2021-08-10'!$C$56="Very Low")</formula>
    </cfRule>
    <cfRule type="expression" priority="2910" dxfId="5" stopIfTrue="0">
      <formula>AND(NOT('QAQC-2021-08-10'!$L$446),'QAQC-2021-08-10'!$C$446="Very Low")</formula>
    </cfRule>
    <cfRule type="expression" priority="3027" dxfId="6" stopIfTrue="0">
      <formula>AND(NOT('QAQC-2021-08-10'!$L$56),'QAQC-2021-08-10'!$C$56="Good")</formula>
    </cfRule>
    <cfRule type="expression" priority="3417" dxfId="6" stopIfTrue="0">
      <formula>AND(NOT('QAQC-2021-08-10'!$L$446),'QAQC-2021-08-10'!$C$446="Good")</formula>
    </cfRule>
  </conditionalFormatting>
  <conditionalFormatting sqref="X3">
    <cfRule type="expression" priority="25" dxfId="0" stopIfTrue="0">
      <formula>AND(NOT('QAQC-2021-08-10'!$L$57),'QAQC-2021-08-10'!$C$57="Highest")</formula>
    </cfRule>
    <cfRule type="expression" priority="415" dxfId="0" stopIfTrue="0">
      <formula>AND(NOT('QAQC-2021-08-10'!$L$447),'QAQC-2021-08-10'!$C$447="Highest")</formula>
    </cfRule>
    <cfRule type="expression" priority="506" dxfId="1" stopIfTrue="0">
      <formula>AND(NOT('QAQC-2021-08-10'!$L$57),'QAQC-2021-08-10'!$C$57="High")</formula>
    </cfRule>
    <cfRule type="expression" priority="896" dxfId="1" stopIfTrue="0">
      <formula>AND(NOT('QAQC-2021-08-10'!$L$447),'QAQC-2021-08-10'!$C$447="High")</formula>
    </cfRule>
    <cfRule type="expression" priority="1000" dxfId="2" stopIfTrue="0">
      <formula>AND(NOT('QAQC-2021-08-10'!$L$57),'QAQC-2021-08-10'!$C$57="Medium")</formula>
    </cfRule>
    <cfRule type="expression" priority="1390" dxfId="2" stopIfTrue="0">
      <formula>AND(NOT('QAQC-2021-08-10'!$L$447),'QAQC-2021-08-10'!$C$447="Medium")</formula>
    </cfRule>
    <cfRule type="expression" priority="1481" dxfId="3" stopIfTrue="0">
      <formula>AND(NOT('QAQC-2021-08-10'!$L$57),'QAQC-2021-08-10'!$C$57="Medium Low")</formula>
    </cfRule>
    <cfRule type="expression" priority="1871" dxfId="3" stopIfTrue="0">
      <formula>AND(NOT('QAQC-2021-08-10'!$L$447),'QAQC-2021-08-10'!$C$447="Medium Low")</formula>
    </cfRule>
    <cfRule type="expression" priority="1962" dxfId="4" stopIfTrue="0">
      <formula>AND(NOT('QAQC-2021-08-10'!$L$57),'QAQC-2021-08-10'!$C$57="Low")</formula>
    </cfRule>
    <cfRule type="expression" priority="2352" dxfId="4" stopIfTrue="0">
      <formula>AND(NOT('QAQC-2021-08-10'!$L$447),'QAQC-2021-08-10'!$C$447="Low")</formula>
    </cfRule>
    <cfRule type="expression" priority="2430" dxfId="4" stopIfTrue="0">
      <formula>LEFT(X3&amp;"")="["</formula>
    </cfRule>
    <cfRule type="expression" priority="2521" dxfId="5" stopIfTrue="0">
      <formula>AND(NOT('QAQC-2021-08-10'!$L$57),'QAQC-2021-08-10'!$C$57="Very Low")</formula>
    </cfRule>
    <cfRule type="expression" priority="2911" dxfId="5" stopIfTrue="0">
      <formula>AND(NOT('QAQC-2021-08-10'!$L$447),'QAQC-2021-08-10'!$C$447="Very Low")</formula>
    </cfRule>
    <cfRule type="expression" priority="3028" dxfId="6" stopIfTrue="0">
      <formula>AND(NOT('QAQC-2021-08-10'!$L$57),'QAQC-2021-08-10'!$C$57="Good")</formula>
    </cfRule>
    <cfRule type="expression" priority="3418" dxfId="6" stopIfTrue="0">
      <formula>AND(NOT('QAQC-2021-08-10'!$L$447),'QAQC-2021-08-10'!$C$447="Good")</formula>
    </cfRule>
  </conditionalFormatting>
  <conditionalFormatting sqref="J4">
    <cfRule type="expression" priority="26" dxfId="0" stopIfTrue="0">
      <formula>AND(NOT('QAQC-2021-08-10'!$L$58),'QAQC-2021-08-10'!$C$58="Highest")</formula>
    </cfRule>
    <cfRule type="expression" priority="416" dxfId="0" stopIfTrue="0">
      <formula>AND(NOT('QAQC-2021-08-10'!$L$448),'QAQC-2021-08-10'!$C$448="Highest")</formula>
    </cfRule>
    <cfRule type="expression" priority="507" dxfId="1" stopIfTrue="0">
      <formula>AND(NOT('QAQC-2021-08-10'!$L$58),'QAQC-2021-08-10'!$C$58="High")</formula>
    </cfRule>
    <cfRule type="expression" priority="897" dxfId="1" stopIfTrue="0">
      <formula>AND(NOT('QAQC-2021-08-10'!$L$448),'QAQC-2021-08-10'!$C$448="High")</formula>
    </cfRule>
    <cfRule type="expression" priority="1001" dxfId="2" stopIfTrue="0">
      <formula>AND(NOT('QAQC-2021-08-10'!$L$58),'QAQC-2021-08-10'!$C$58="Medium")</formula>
    </cfRule>
    <cfRule type="expression" priority="1391" dxfId="2" stopIfTrue="0">
      <formula>AND(NOT('QAQC-2021-08-10'!$L$448),'QAQC-2021-08-10'!$C$448="Medium")</formula>
    </cfRule>
    <cfRule type="expression" priority="1482" dxfId="3" stopIfTrue="0">
      <formula>AND(NOT('QAQC-2021-08-10'!$L$58),'QAQC-2021-08-10'!$C$58="Medium Low")</formula>
    </cfRule>
    <cfRule type="expression" priority="1872" dxfId="3" stopIfTrue="0">
      <formula>AND(NOT('QAQC-2021-08-10'!$L$448),'QAQC-2021-08-10'!$C$448="Medium Low")</formula>
    </cfRule>
    <cfRule type="expression" priority="1963" dxfId="4" stopIfTrue="0">
      <formula>AND(NOT('QAQC-2021-08-10'!$L$58),'QAQC-2021-08-10'!$C$58="Low")</formula>
    </cfRule>
    <cfRule type="expression" priority="2353" dxfId="4" stopIfTrue="0">
      <formula>AND(NOT('QAQC-2021-08-10'!$L$448),'QAQC-2021-08-10'!$C$448="Low")</formula>
    </cfRule>
    <cfRule type="expression" priority="2431" dxfId="4" stopIfTrue="0">
      <formula>LEFT(J4&amp;"")="["</formula>
    </cfRule>
    <cfRule type="expression" priority="2522" dxfId="5" stopIfTrue="0">
      <formula>AND(NOT('QAQC-2021-08-10'!$L$58),'QAQC-2021-08-10'!$C$58="Very Low")</formula>
    </cfRule>
    <cfRule type="expression" priority="2912" dxfId="5" stopIfTrue="0">
      <formula>AND(NOT('QAQC-2021-08-10'!$L$448),'QAQC-2021-08-10'!$C$448="Very Low")</formula>
    </cfRule>
    <cfRule type="expression" priority="3029" dxfId="6" stopIfTrue="0">
      <formula>AND(NOT('QAQC-2021-08-10'!$L$58),'QAQC-2021-08-10'!$C$58="Good")</formula>
    </cfRule>
    <cfRule type="expression" priority="3419" dxfId="6" stopIfTrue="0">
      <formula>AND(NOT('QAQC-2021-08-10'!$L$448),'QAQC-2021-08-10'!$C$448="Good")</formula>
    </cfRule>
  </conditionalFormatting>
  <conditionalFormatting sqref="K4">
    <cfRule type="expression" priority="27" dxfId="0" stopIfTrue="0">
      <formula>AND(NOT('QAQC-2021-08-10'!$L$59),'QAQC-2021-08-10'!$C$59="Highest")</formula>
    </cfRule>
    <cfRule type="expression" priority="417" dxfId="0" stopIfTrue="0">
      <formula>AND(NOT('QAQC-2021-08-10'!$L$449),'QAQC-2021-08-10'!$C$449="Highest")</formula>
    </cfRule>
    <cfRule type="expression" priority="508" dxfId="1" stopIfTrue="0">
      <formula>AND(NOT('QAQC-2021-08-10'!$L$59),'QAQC-2021-08-10'!$C$59="High")</formula>
    </cfRule>
    <cfRule type="expression" priority="898" dxfId="1" stopIfTrue="0">
      <formula>AND(NOT('QAQC-2021-08-10'!$L$449),'QAQC-2021-08-10'!$C$449="High")</formula>
    </cfRule>
    <cfRule type="expression" priority="1002" dxfId="2" stopIfTrue="0">
      <formula>AND(NOT('QAQC-2021-08-10'!$L$59),'QAQC-2021-08-10'!$C$59="Medium")</formula>
    </cfRule>
    <cfRule type="expression" priority="1392" dxfId="2" stopIfTrue="0">
      <formula>AND(NOT('QAQC-2021-08-10'!$L$449),'QAQC-2021-08-10'!$C$449="Medium")</formula>
    </cfRule>
    <cfRule type="expression" priority="1483" dxfId="3" stopIfTrue="0">
      <formula>AND(NOT('QAQC-2021-08-10'!$L$59),'QAQC-2021-08-10'!$C$59="Medium Low")</formula>
    </cfRule>
    <cfRule type="expression" priority="1873" dxfId="3" stopIfTrue="0">
      <formula>AND(NOT('QAQC-2021-08-10'!$L$449),'QAQC-2021-08-10'!$C$449="Medium Low")</formula>
    </cfRule>
    <cfRule type="expression" priority="1964" dxfId="4" stopIfTrue="0">
      <formula>AND(NOT('QAQC-2021-08-10'!$L$59),'QAQC-2021-08-10'!$C$59="Low")</formula>
    </cfRule>
    <cfRule type="expression" priority="2354" dxfId="4" stopIfTrue="0">
      <formula>AND(NOT('QAQC-2021-08-10'!$L$449),'QAQC-2021-08-10'!$C$449="Low")</formula>
    </cfRule>
    <cfRule type="expression" priority="2432" dxfId="4" stopIfTrue="0">
      <formula>LEFT(K4&amp;"")="["</formula>
    </cfRule>
    <cfRule type="expression" priority="2523" dxfId="5" stopIfTrue="0">
      <formula>AND(NOT('QAQC-2021-08-10'!$L$59),'QAQC-2021-08-10'!$C$59="Very Low")</formula>
    </cfRule>
    <cfRule type="expression" priority="2913" dxfId="5" stopIfTrue="0">
      <formula>AND(NOT('QAQC-2021-08-10'!$L$449),'QAQC-2021-08-10'!$C$449="Very Low")</formula>
    </cfRule>
    <cfRule type="expression" priority="3030" dxfId="6" stopIfTrue="0">
      <formula>AND(NOT('QAQC-2021-08-10'!$L$59),'QAQC-2021-08-10'!$C$59="Good")</formula>
    </cfRule>
    <cfRule type="expression" priority="3420" dxfId="6" stopIfTrue="0">
      <formula>AND(NOT('QAQC-2021-08-10'!$L$449),'QAQC-2021-08-10'!$C$449="Good")</formula>
    </cfRule>
  </conditionalFormatting>
  <conditionalFormatting sqref="L4">
    <cfRule type="expression" priority="28" dxfId="0" stopIfTrue="0">
      <formula>AND(NOT('QAQC-2021-08-10'!$L$60),'QAQC-2021-08-10'!$C$60="Highest")</formula>
    </cfRule>
    <cfRule type="expression" priority="418" dxfId="0" stopIfTrue="0">
      <formula>AND(NOT('QAQC-2021-08-10'!$L$450),'QAQC-2021-08-10'!$C$450="Highest")</formula>
    </cfRule>
    <cfRule type="expression" priority="509" dxfId="1" stopIfTrue="0">
      <formula>AND(NOT('QAQC-2021-08-10'!$L$60),'QAQC-2021-08-10'!$C$60="High")</formula>
    </cfRule>
    <cfRule type="expression" priority="899" dxfId="1" stopIfTrue="0">
      <formula>AND(NOT('QAQC-2021-08-10'!$L$450),'QAQC-2021-08-10'!$C$450="High")</formula>
    </cfRule>
    <cfRule type="expression" priority="1003" dxfId="2" stopIfTrue="0">
      <formula>AND(NOT('QAQC-2021-08-10'!$L$60),'QAQC-2021-08-10'!$C$60="Medium")</formula>
    </cfRule>
    <cfRule type="expression" priority="1393" dxfId="2" stopIfTrue="0">
      <formula>AND(NOT('QAQC-2021-08-10'!$L$450),'QAQC-2021-08-10'!$C$450="Medium")</formula>
    </cfRule>
    <cfRule type="expression" priority="1484" dxfId="3" stopIfTrue="0">
      <formula>AND(NOT('QAQC-2021-08-10'!$L$60),'QAQC-2021-08-10'!$C$60="Medium Low")</formula>
    </cfRule>
    <cfRule type="expression" priority="1874" dxfId="3" stopIfTrue="0">
      <formula>AND(NOT('QAQC-2021-08-10'!$L$450),'QAQC-2021-08-10'!$C$450="Medium Low")</formula>
    </cfRule>
    <cfRule type="expression" priority="1965" dxfId="4" stopIfTrue="0">
      <formula>AND(NOT('QAQC-2021-08-10'!$L$60),'QAQC-2021-08-10'!$C$60="Low")</formula>
    </cfRule>
    <cfRule type="expression" priority="2355" dxfId="4" stopIfTrue="0">
      <formula>AND(NOT('QAQC-2021-08-10'!$L$450),'QAQC-2021-08-10'!$C$450="Low")</formula>
    </cfRule>
    <cfRule type="expression" priority="2433" dxfId="4" stopIfTrue="0">
      <formula>LEFT(L4&amp;"")="["</formula>
    </cfRule>
    <cfRule type="expression" priority="2524" dxfId="5" stopIfTrue="0">
      <formula>AND(NOT('QAQC-2021-08-10'!$L$60),'QAQC-2021-08-10'!$C$60="Very Low")</formula>
    </cfRule>
    <cfRule type="expression" priority="2914" dxfId="5" stopIfTrue="0">
      <formula>AND(NOT('QAQC-2021-08-10'!$L$450),'QAQC-2021-08-10'!$C$450="Very Low")</formula>
    </cfRule>
    <cfRule type="expression" priority="3031" dxfId="6" stopIfTrue="0">
      <formula>AND(NOT('QAQC-2021-08-10'!$L$60),'QAQC-2021-08-10'!$C$60="Good")</formula>
    </cfRule>
    <cfRule type="expression" priority="3421" dxfId="6" stopIfTrue="0">
      <formula>AND(NOT('QAQC-2021-08-10'!$L$450),'QAQC-2021-08-10'!$C$450="Good")</formula>
    </cfRule>
  </conditionalFormatting>
  <conditionalFormatting sqref="V4">
    <cfRule type="expression" priority="29" dxfId="0" stopIfTrue="0">
      <formula>AND(NOT('QAQC-2021-08-10'!$L$61),'QAQC-2021-08-10'!$C$61="Highest")</formula>
    </cfRule>
    <cfRule type="expression" priority="419" dxfId="0" stopIfTrue="0">
      <formula>AND(NOT('QAQC-2021-08-10'!$L$451),'QAQC-2021-08-10'!$C$451="Highest")</formula>
    </cfRule>
    <cfRule type="expression" priority="510" dxfId="1" stopIfTrue="0">
      <formula>AND(NOT('QAQC-2021-08-10'!$L$61),'QAQC-2021-08-10'!$C$61="High")</formula>
    </cfRule>
    <cfRule type="expression" priority="900" dxfId="1" stopIfTrue="0">
      <formula>AND(NOT('QAQC-2021-08-10'!$L$451),'QAQC-2021-08-10'!$C$451="High")</formula>
    </cfRule>
    <cfRule type="expression" priority="1004" dxfId="2" stopIfTrue="0">
      <formula>AND(NOT('QAQC-2021-08-10'!$L$61),'QAQC-2021-08-10'!$C$61="Medium")</formula>
    </cfRule>
    <cfRule type="expression" priority="1394" dxfId="2" stopIfTrue="0">
      <formula>AND(NOT('QAQC-2021-08-10'!$L$451),'QAQC-2021-08-10'!$C$451="Medium")</formula>
    </cfRule>
    <cfRule type="expression" priority="1485" dxfId="3" stopIfTrue="0">
      <formula>AND(NOT('QAQC-2021-08-10'!$L$61),'QAQC-2021-08-10'!$C$61="Medium Low")</formula>
    </cfRule>
    <cfRule type="expression" priority="1875" dxfId="3" stopIfTrue="0">
      <formula>AND(NOT('QAQC-2021-08-10'!$L$451),'QAQC-2021-08-10'!$C$451="Medium Low")</formula>
    </cfRule>
    <cfRule type="expression" priority="1966" dxfId="4" stopIfTrue="0">
      <formula>AND(NOT('QAQC-2021-08-10'!$L$61),'QAQC-2021-08-10'!$C$61="Low")</formula>
    </cfRule>
    <cfRule type="expression" priority="2356" dxfId="4" stopIfTrue="0">
      <formula>AND(NOT('QAQC-2021-08-10'!$L$451),'QAQC-2021-08-10'!$C$451="Low")</formula>
    </cfRule>
    <cfRule type="expression" priority="2434" dxfId="4" stopIfTrue="0">
      <formula>LEFT(V4&amp;"")="["</formula>
    </cfRule>
    <cfRule type="expression" priority="2525" dxfId="5" stopIfTrue="0">
      <formula>AND(NOT('QAQC-2021-08-10'!$L$61),'QAQC-2021-08-10'!$C$61="Very Low")</formula>
    </cfRule>
    <cfRule type="expression" priority="2915" dxfId="5" stopIfTrue="0">
      <formula>AND(NOT('QAQC-2021-08-10'!$L$451),'QAQC-2021-08-10'!$C$451="Very Low")</formula>
    </cfRule>
    <cfRule type="expression" priority="3032" dxfId="6" stopIfTrue="0">
      <formula>AND(NOT('QAQC-2021-08-10'!$L$61),'QAQC-2021-08-10'!$C$61="Good")</formula>
    </cfRule>
    <cfRule type="expression" priority="3422" dxfId="6" stopIfTrue="0">
      <formula>AND(NOT('QAQC-2021-08-10'!$L$451),'QAQC-2021-08-10'!$C$451="Good")</formula>
    </cfRule>
  </conditionalFormatting>
  <conditionalFormatting sqref="W4">
    <cfRule type="expression" priority="30" dxfId="0" stopIfTrue="0">
      <formula>AND(NOT('QAQC-2021-08-10'!$L$62),'QAQC-2021-08-10'!$C$62="Highest")</formula>
    </cfRule>
    <cfRule type="expression" priority="420" dxfId="0" stopIfTrue="0">
      <formula>AND(NOT('QAQC-2021-08-10'!$L$452),'QAQC-2021-08-10'!$C$452="Highest")</formula>
    </cfRule>
    <cfRule type="expression" priority="511" dxfId="1" stopIfTrue="0">
      <formula>AND(NOT('QAQC-2021-08-10'!$L$62),'QAQC-2021-08-10'!$C$62="High")</formula>
    </cfRule>
    <cfRule type="expression" priority="901" dxfId="1" stopIfTrue="0">
      <formula>AND(NOT('QAQC-2021-08-10'!$L$452),'QAQC-2021-08-10'!$C$452="High")</formula>
    </cfRule>
    <cfRule type="expression" priority="1005" dxfId="2" stopIfTrue="0">
      <formula>AND(NOT('QAQC-2021-08-10'!$L$62),'QAQC-2021-08-10'!$C$62="Medium")</formula>
    </cfRule>
    <cfRule type="expression" priority="1395" dxfId="2" stopIfTrue="0">
      <formula>AND(NOT('QAQC-2021-08-10'!$L$452),'QAQC-2021-08-10'!$C$452="Medium")</formula>
    </cfRule>
    <cfRule type="expression" priority="1486" dxfId="3" stopIfTrue="0">
      <formula>AND(NOT('QAQC-2021-08-10'!$L$62),'QAQC-2021-08-10'!$C$62="Medium Low")</formula>
    </cfRule>
    <cfRule type="expression" priority="1876" dxfId="3" stopIfTrue="0">
      <formula>AND(NOT('QAQC-2021-08-10'!$L$452),'QAQC-2021-08-10'!$C$452="Medium Low")</formula>
    </cfRule>
    <cfRule type="expression" priority="1967" dxfId="4" stopIfTrue="0">
      <formula>AND(NOT('QAQC-2021-08-10'!$L$62),'QAQC-2021-08-10'!$C$62="Low")</formula>
    </cfRule>
    <cfRule type="expression" priority="2357" dxfId="4" stopIfTrue="0">
      <formula>AND(NOT('QAQC-2021-08-10'!$L$452),'QAQC-2021-08-10'!$C$452="Low")</formula>
    </cfRule>
    <cfRule type="expression" priority="2435" dxfId="4" stopIfTrue="0">
      <formula>LEFT(W4&amp;"")="["</formula>
    </cfRule>
    <cfRule type="expression" priority="2526" dxfId="5" stopIfTrue="0">
      <formula>AND(NOT('QAQC-2021-08-10'!$L$62),'QAQC-2021-08-10'!$C$62="Very Low")</formula>
    </cfRule>
    <cfRule type="expression" priority="2916" dxfId="5" stopIfTrue="0">
      <formula>AND(NOT('QAQC-2021-08-10'!$L$452),'QAQC-2021-08-10'!$C$452="Very Low")</formula>
    </cfRule>
    <cfRule type="expression" priority="3033" dxfId="6" stopIfTrue="0">
      <formula>AND(NOT('QAQC-2021-08-10'!$L$62),'QAQC-2021-08-10'!$C$62="Good")</formula>
    </cfRule>
    <cfRule type="expression" priority="3423" dxfId="6" stopIfTrue="0">
      <formula>AND(NOT('QAQC-2021-08-10'!$L$452),'QAQC-2021-08-10'!$C$452="Good")</formula>
    </cfRule>
  </conditionalFormatting>
  <conditionalFormatting sqref="X4">
    <cfRule type="expression" priority="31" dxfId="0" stopIfTrue="0">
      <formula>AND(NOT('QAQC-2021-08-10'!$L$63),'QAQC-2021-08-10'!$C$63="Highest")</formula>
    </cfRule>
    <cfRule type="expression" priority="421" dxfId="0" stopIfTrue="0">
      <formula>AND(NOT('QAQC-2021-08-10'!$L$453),'QAQC-2021-08-10'!$C$453="Highest")</formula>
    </cfRule>
    <cfRule type="expression" priority="512" dxfId="1" stopIfTrue="0">
      <formula>AND(NOT('QAQC-2021-08-10'!$L$63),'QAQC-2021-08-10'!$C$63="High")</formula>
    </cfRule>
    <cfRule type="expression" priority="902" dxfId="1" stopIfTrue="0">
      <formula>AND(NOT('QAQC-2021-08-10'!$L$453),'QAQC-2021-08-10'!$C$453="High")</formula>
    </cfRule>
    <cfRule type="expression" priority="1006" dxfId="2" stopIfTrue="0">
      <formula>AND(NOT('QAQC-2021-08-10'!$L$63),'QAQC-2021-08-10'!$C$63="Medium")</formula>
    </cfRule>
    <cfRule type="expression" priority="1396" dxfId="2" stopIfTrue="0">
      <formula>AND(NOT('QAQC-2021-08-10'!$L$453),'QAQC-2021-08-10'!$C$453="Medium")</formula>
    </cfRule>
    <cfRule type="expression" priority="1487" dxfId="3" stopIfTrue="0">
      <formula>AND(NOT('QAQC-2021-08-10'!$L$63),'QAQC-2021-08-10'!$C$63="Medium Low")</formula>
    </cfRule>
    <cfRule type="expression" priority="1877" dxfId="3" stopIfTrue="0">
      <formula>AND(NOT('QAQC-2021-08-10'!$L$453),'QAQC-2021-08-10'!$C$453="Medium Low")</formula>
    </cfRule>
    <cfRule type="expression" priority="1968" dxfId="4" stopIfTrue="0">
      <formula>AND(NOT('QAQC-2021-08-10'!$L$63),'QAQC-2021-08-10'!$C$63="Low")</formula>
    </cfRule>
    <cfRule type="expression" priority="2358" dxfId="4" stopIfTrue="0">
      <formula>AND(NOT('QAQC-2021-08-10'!$L$453),'QAQC-2021-08-10'!$C$453="Low")</formula>
    </cfRule>
    <cfRule type="expression" priority="2436" dxfId="4" stopIfTrue="0">
      <formula>LEFT(X4&amp;"")="["</formula>
    </cfRule>
    <cfRule type="expression" priority="2527" dxfId="5" stopIfTrue="0">
      <formula>AND(NOT('QAQC-2021-08-10'!$L$63),'QAQC-2021-08-10'!$C$63="Very Low")</formula>
    </cfRule>
    <cfRule type="expression" priority="2917" dxfId="5" stopIfTrue="0">
      <formula>AND(NOT('QAQC-2021-08-10'!$L$453),'QAQC-2021-08-10'!$C$453="Very Low")</formula>
    </cfRule>
    <cfRule type="expression" priority="3034" dxfId="6" stopIfTrue="0">
      <formula>AND(NOT('QAQC-2021-08-10'!$L$63),'QAQC-2021-08-10'!$C$63="Good")</formula>
    </cfRule>
    <cfRule type="expression" priority="3424" dxfId="6" stopIfTrue="0">
      <formula>AND(NOT('QAQC-2021-08-10'!$L$453),'QAQC-2021-08-10'!$C$453="Good")</formula>
    </cfRule>
  </conditionalFormatting>
  <conditionalFormatting sqref="J5">
    <cfRule type="expression" priority="32" dxfId="0" stopIfTrue="0">
      <formula>AND(NOT('QAQC-2021-08-10'!$L$64),'QAQC-2021-08-10'!$C$64="Highest")</formula>
    </cfRule>
    <cfRule type="expression" priority="422" dxfId="0" stopIfTrue="0">
      <formula>AND(NOT('QAQC-2021-08-10'!$L$454),'QAQC-2021-08-10'!$C$454="Highest")</formula>
    </cfRule>
    <cfRule type="expression" priority="513" dxfId="1" stopIfTrue="0">
      <formula>AND(NOT('QAQC-2021-08-10'!$L$64),'QAQC-2021-08-10'!$C$64="High")</formula>
    </cfRule>
    <cfRule type="expression" priority="903" dxfId="1" stopIfTrue="0">
      <formula>AND(NOT('QAQC-2021-08-10'!$L$454),'QAQC-2021-08-10'!$C$454="High")</formula>
    </cfRule>
    <cfRule type="expression" priority="1007" dxfId="2" stopIfTrue="0">
      <formula>AND(NOT('QAQC-2021-08-10'!$L$64),'QAQC-2021-08-10'!$C$64="Medium")</formula>
    </cfRule>
    <cfRule type="expression" priority="1397" dxfId="2" stopIfTrue="0">
      <formula>AND(NOT('QAQC-2021-08-10'!$L$454),'QAQC-2021-08-10'!$C$454="Medium")</formula>
    </cfRule>
    <cfRule type="expression" priority="1488" dxfId="3" stopIfTrue="0">
      <formula>AND(NOT('QAQC-2021-08-10'!$L$64),'QAQC-2021-08-10'!$C$64="Medium Low")</formula>
    </cfRule>
    <cfRule type="expression" priority="1878" dxfId="3" stopIfTrue="0">
      <formula>AND(NOT('QAQC-2021-08-10'!$L$454),'QAQC-2021-08-10'!$C$454="Medium Low")</formula>
    </cfRule>
    <cfRule type="expression" priority="1969" dxfId="4" stopIfTrue="0">
      <formula>AND(NOT('QAQC-2021-08-10'!$L$64),'QAQC-2021-08-10'!$C$64="Low")</formula>
    </cfRule>
    <cfRule type="expression" priority="2359" dxfId="4" stopIfTrue="0">
      <formula>AND(NOT('QAQC-2021-08-10'!$L$454),'QAQC-2021-08-10'!$C$454="Low")</formula>
    </cfRule>
    <cfRule type="expression" priority="2437" dxfId="4" stopIfTrue="0">
      <formula>LEFT(J5&amp;"")="["</formula>
    </cfRule>
    <cfRule type="expression" priority="2528" dxfId="5" stopIfTrue="0">
      <formula>AND(NOT('QAQC-2021-08-10'!$L$64),'QAQC-2021-08-10'!$C$64="Very Low")</formula>
    </cfRule>
    <cfRule type="expression" priority="2918" dxfId="5" stopIfTrue="0">
      <formula>AND(NOT('QAQC-2021-08-10'!$L$454),'QAQC-2021-08-10'!$C$454="Very Low")</formula>
    </cfRule>
    <cfRule type="expression" priority="3035" dxfId="6" stopIfTrue="0">
      <formula>AND(NOT('QAQC-2021-08-10'!$L$64),'QAQC-2021-08-10'!$C$64="Good")</formula>
    </cfRule>
    <cfRule type="expression" priority="3425" dxfId="6" stopIfTrue="0">
      <formula>AND(NOT('QAQC-2021-08-10'!$L$454),'QAQC-2021-08-10'!$C$454="Good")</formula>
    </cfRule>
  </conditionalFormatting>
  <conditionalFormatting sqref="K5">
    <cfRule type="expression" priority="33" dxfId="0" stopIfTrue="0">
      <formula>AND(NOT('QAQC-2021-08-10'!$L$65),'QAQC-2021-08-10'!$C$65="Highest")</formula>
    </cfRule>
    <cfRule type="expression" priority="423" dxfId="0" stopIfTrue="0">
      <formula>AND(NOT('QAQC-2021-08-10'!$L$455),'QAQC-2021-08-10'!$C$455="Highest")</formula>
    </cfRule>
    <cfRule type="expression" priority="514" dxfId="1" stopIfTrue="0">
      <formula>AND(NOT('QAQC-2021-08-10'!$L$65),'QAQC-2021-08-10'!$C$65="High")</formula>
    </cfRule>
    <cfRule type="expression" priority="904" dxfId="1" stopIfTrue="0">
      <formula>AND(NOT('QAQC-2021-08-10'!$L$455),'QAQC-2021-08-10'!$C$455="High")</formula>
    </cfRule>
    <cfRule type="expression" priority="1008" dxfId="2" stopIfTrue="0">
      <formula>AND(NOT('QAQC-2021-08-10'!$L$65),'QAQC-2021-08-10'!$C$65="Medium")</formula>
    </cfRule>
    <cfRule type="expression" priority="1398" dxfId="2" stopIfTrue="0">
      <formula>AND(NOT('QAQC-2021-08-10'!$L$455),'QAQC-2021-08-10'!$C$455="Medium")</formula>
    </cfRule>
    <cfRule type="expression" priority="1489" dxfId="3" stopIfTrue="0">
      <formula>AND(NOT('QAQC-2021-08-10'!$L$65),'QAQC-2021-08-10'!$C$65="Medium Low")</formula>
    </cfRule>
    <cfRule type="expression" priority="1879" dxfId="3" stopIfTrue="0">
      <formula>AND(NOT('QAQC-2021-08-10'!$L$455),'QAQC-2021-08-10'!$C$455="Medium Low")</formula>
    </cfRule>
    <cfRule type="expression" priority="1970" dxfId="4" stopIfTrue="0">
      <formula>AND(NOT('QAQC-2021-08-10'!$L$65),'QAQC-2021-08-10'!$C$65="Low")</formula>
    </cfRule>
    <cfRule type="expression" priority="2360" dxfId="4" stopIfTrue="0">
      <formula>AND(NOT('QAQC-2021-08-10'!$L$455),'QAQC-2021-08-10'!$C$455="Low")</formula>
    </cfRule>
    <cfRule type="expression" priority="2438" dxfId="4" stopIfTrue="0">
      <formula>LEFT(K5&amp;"")="["</formula>
    </cfRule>
    <cfRule type="expression" priority="2529" dxfId="5" stopIfTrue="0">
      <formula>AND(NOT('QAQC-2021-08-10'!$L$65),'QAQC-2021-08-10'!$C$65="Very Low")</formula>
    </cfRule>
    <cfRule type="expression" priority="2919" dxfId="5" stopIfTrue="0">
      <formula>AND(NOT('QAQC-2021-08-10'!$L$455),'QAQC-2021-08-10'!$C$455="Very Low")</formula>
    </cfRule>
    <cfRule type="expression" priority="3036" dxfId="6" stopIfTrue="0">
      <formula>AND(NOT('QAQC-2021-08-10'!$L$65),'QAQC-2021-08-10'!$C$65="Good")</formula>
    </cfRule>
    <cfRule type="expression" priority="3426" dxfId="6" stopIfTrue="0">
      <formula>AND(NOT('QAQC-2021-08-10'!$L$455),'QAQC-2021-08-10'!$C$455="Good")</formula>
    </cfRule>
  </conditionalFormatting>
  <conditionalFormatting sqref="L5">
    <cfRule type="expression" priority="34" dxfId="0" stopIfTrue="0">
      <formula>AND(NOT('QAQC-2021-08-10'!$L$66),'QAQC-2021-08-10'!$C$66="Highest")</formula>
    </cfRule>
    <cfRule type="expression" priority="424" dxfId="0" stopIfTrue="0">
      <formula>AND(NOT('QAQC-2021-08-10'!$L$456),'QAQC-2021-08-10'!$C$456="Highest")</formula>
    </cfRule>
    <cfRule type="expression" priority="515" dxfId="1" stopIfTrue="0">
      <formula>AND(NOT('QAQC-2021-08-10'!$L$66),'QAQC-2021-08-10'!$C$66="High")</formula>
    </cfRule>
    <cfRule type="expression" priority="905" dxfId="1" stopIfTrue="0">
      <formula>AND(NOT('QAQC-2021-08-10'!$L$456),'QAQC-2021-08-10'!$C$456="High")</formula>
    </cfRule>
    <cfRule type="expression" priority="1009" dxfId="2" stopIfTrue="0">
      <formula>AND(NOT('QAQC-2021-08-10'!$L$66),'QAQC-2021-08-10'!$C$66="Medium")</formula>
    </cfRule>
    <cfRule type="expression" priority="1399" dxfId="2" stopIfTrue="0">
      <formula>AND(NOT('QAQC-2021-08-10'!$L$456),'QAQC-2021-08-10'!$C$456="Medium")</formula>
    </cfRule>
    <cfRule type="expression" priority="1490" dxfId="3" stopIfTrue="0">
      <formula>AND(NOT('QAQC-2021-08-10'!$L$66),'QAQC-2021-08-10'!$C$66="Medium Low")</formula>
    </cfRule>
    <cfRule type="expression" priority="1880" dxfId="3" stopIfTrue="0">
      <formula>AND(NOT('QAQC-2021-08-10'!$L$456),'QAQC-2021-08-10'!$C$456="Medium Low")</formula>
    </cfRule>
    <cfRule type="expression" priority="1971" dxfId="4" stopIfTrue="0">
      <formula>AND(NOT('QAQC-2021-08-10'!$L$66),'QAQC-2021-08-10'!$C$66="Low")</formula>
    </cfRule>
    <cfRule type="expression" priority="2361" dxfId="4" stopIfTrue="0">
      <formula>AND(NOT('QAQC-2021-08-10'!$L$456),'QAQC-2021-08-10'!$C$456="Low")</formula>
    </cfRule>
    <cfRule type="expression" priority="2439" dxfId="4" stopIfTrue="0">
      <formula>LEFT(L5&amp;"")="["</formula>
    </cfRule>
    <cfRule type="expression" priority="2530" dxfId="5" stopIfTrue="0">
      <formula>AND(NOT('QAQC-2021-08-10'!$L$66),'QAQC-2021-08-10'!$C$66="Very Low")</formula>
    </cfRule>
    <cfRule type="expression" priority="2920" dxfId="5" stopIfTrue="0">
      <formula>AND(NOT('QAQC-2021-08-10'!$L$456),'QAQC-2021-08-10'!$C$456="Very Low")</formula>
    </cfRule>
    <cfRule type="expression" priority="3037" dxfId="6" stopIfTrue="0">
      <formula>AND(NOT('QAQC-2021-08-10'!$L$66),'QAQC-2021-08-10'!$C$66="Good")</formula>
    </cfRule>
    <cfRule type="expression" priority="3427" dxfId="6" stopIfTrue="0">
      <formula>AND(NOT('QAQC-2021-08-10'!$L$456),'QAQC-2021-08-10'!$C$456="Good")</formula>
    </cfRule>
  </conditionalFormatting>
  <conditionalFormatting sqref="V5">
    <cfRule type="expression" priority="35" dxfId="0" stopIfTrue="0">
      <formula>AND(NOT('QAQC-2021-08-10'!$L$67),'QAQC-2021-08-10'!$C$67="Highest")</formula>
    </cfRule>
    <cfRule type="expression" priority="425" dxfId="0" stopIfTrue="0">
      <formula>AND(NOT('QAQC-2021-08-10'!$L$457),'QAQC-2021-08-10'!$C$457="Highest")</formula>
    </cfRule>
    <cfRule type="expression" priority="516" dxfId="1" stopIfTrue="0">
      <formula>AND(NOT('QAQC-2021-08-10'!$L$67),'QAQC-2021-08-10'!$C$67="High")</formula>
    </cfRule>
    <cfRule type="expression" priority="906" dxfId="1" stopIfTrue="0">
      <formula>AND(NOT('QAQC-2021-08-10'!$L$457),'QAQC-2021-08-10'!$C$457="High")</formula>
    </cfRule>
    <cfRule type="expression" priority="1010" dxfId="2" stopIfTrue="0">
      <formula>AND(NOT('QAQC-2021-08-10'!$L$67),'QAQC-2021-08-10'!$C$67="Medium")</formula>
    </cfRule>
    <cfRule type="expression" priority="1400" dxfId="2" stopIfTrue="0">
      <formula>AND(NOT('QAQC-2021-08-10'!$L$457),'QAQC-2021-08-10'!$C$457="Medium")</formula>
    </cfRule>
    <cfRule type="expression" priority="1491" dxfId="3" stopIfTrue="0">
      <formula>AND(NOT('QAQC-2021-08-10'!$L$67),'QAQC-2021-08-10'!$C$67="Medium Low")</formula>
    </cfRule>
    <cfRule type="expression" priority="1881" dxfId="3" stopIfTrue="0">
      <formula>AND(NOT('QAQC-2021-08-10'!$L$457),'QAQC-2021-08-10'!$C$457="Medium Low")</formula>
    </cfRule>
    <cfRule type="expression" priority="1972" dxfId="4" stopIfTrue="0">
      <formula>AND(NOT('QAQC-2021-08-10'!$L$67),'QAQC-2021-08-10'!$C$67="Low")</formula>
    </cfRule>
    <cfRule type="expression" priority="2362" dxfId="4" stopIfTrue="0">
      <formula>AND(NOT('QAQC-2021-08-10'!$L$457),'QAQC-2021-08-10'!$C$457="Low")</formula>
    </cfRule>
    <cfRule type="expression" priority="2440" dxfId="4" stopIfTrue="0">
      <formula>LEFT(V5&amp;"")="["</formula>
    </cfRule>
    <cfRule type="expression" priority="2531" dxfId="5" stopIfTrue="0">
      <formula>AND(NOT('QAQC-2021-08-10'!$L$67),'QAQC-2021-08-10'!$C$67="Very Low")</formula>
    </cfRule>
    <cfRule type="expression" priority="2921" dxfId="5" stopIfTrue="0">
      <formula>AND(NOT('QAQC-2021-08-10'!$L$457),'QAQC-2021-08-10'!$C$457="Very Low")</formula>
    </cfRule>
    <cfRule type="expression" priority="3038" dxfId="6" stopIfTrue="0">
      <formula>AND(NOT('QAQC-2021-08-10'!$L$67),'QAQC-2021-08-10'!$C$67="Good")</formula>
    </cfRule>
    <cfRule type="expression" priority="3428" dxfId="6" stopIfTrue="0">
      <formula>AND(NOT('QAQC-2021-08-10'!$L$457),'QAQC-2021-08-10'!$C$457="Good")</formula>
    </cfRule>
  </conditionalFormatting>
  <conditionalFormatting sqref="W5">
    <cfRule type="expression" priority="36" dxfId="0" stopIfTrue="0">
      <formula>AND(NOT('QAQC-2021-08-10'!$L$68),'QAQC-2021-08-10'!$C$68="Highest")</formula>
    </cfRule>
    <cfRule type="expression" priority="426" dxfId="0" stopIfTrue="0">
      <formula>AND(NOT('QAQC-2021-08-10'!$L$458),'QAQC-2021-08-10'!$C$458="Highest")</formula>
    </cfRule>
    <cfRule type="expression" priority="517" dxfId="1" stopIfTrue="0">
      <formula>AND(NOT('QAQC-2021-08-10'!$L$68),'QAQC-2021-08-10'!$C$68="High")</formula>
    </cfRule>
    <cfRule type="expression" priority="907" dxfId="1" stopIfTrue="0">
      <formula>AND(NOT('QAQC-2021-08-10'!$L$458),'QAQC-2021-08-10'!$C$458="High")</formula>
    </cfRule>
    <cfRule type="expression" priority="1011" dxfId="2" stopIfTrue="0">
      <formula>AND(NOT('QAQC-2021-08-10'!$L$68),'QAQC-2021-08-10'!$C$68="Medium")</formula>
    </cfRule>
    <cfRule type="expression" priority="1401" dxfId="2" stopIfTrue="0">
      <formula>AND(NOT('QAQC-2021-08-10'!$L$458),'QAQC-2021-08-10'!$C$458="Medium")</formula>
    </cfRule>
    <cfRule type="expression" priority="1492" dxfId="3" stopIfTrue="0">
      <formula>AND(NOT('QAQC-2021-08-10'!$L$68),'QAQC-2021-08-10'!$C$68="Medium Low")</formula>
    </cfRule>
    <cfRule type="expression" priority="1882" dxfId="3" stopIfTrue="0">
      <formula>AND(NOT('QAQC-2021-08-10'!$L$458),'QAQC-2021-08-10'!$C$458="Medium Low")</formula>
    </cfRule>
    <cfRule type="expression" priority="1973" dxfId="4" stopIfTrue="0">
      <formula>AND(NOT('QAQC-2021-08-10'!$L$68),'QAQC-2021-08-10'!$C$68="Low")</formula>
    </cfRule>
    <cfRule type="expression" priority="2363" dxfId="4" stopIfTrue="0">
      <formula>AND(NOT('QAQC-2021-08-10'!$L$458),'QAQC-2021-08-10'!$C$458="Low")</formula>
    </cfRule>
    <cfRule type="expression" priority="2441" dxfId="4" stopIfTrue="0">
      <formula>LEFT(W5&amp;"")="["</formula>
    </cfRule>
    <cfRule type="expression" priority="2532" dxfId="5" stopIfTrue="0">
      <formula>AND(NOT('QAQC-2021-08-10'!$L$68),'QAQC-2021-08-10'!$C$68="Very Low")</formula>
    </cfRule>
    <cfRule type="expression" priority="2922" dxfId="5" stopIfTrue="0">
      <formula>AND(NOT('QAQC-2021-08-10'!$L$458),'QAQC-2021-08-10'!$C$458="Very Low")</formula>
    </cfRule>
    <cfRule type="expression" priority="3039" dxfId="6" stopIfTrue="0">
      <formula>AND(NOT('QAQC-2021-08-10'!$L$68),'QAQC-2021-08-10'!$C$68="Good")</formula>
    </cfRule>
    <cfRule type="expression" priority="3429" dxfId="6" stopIfTrue="0">
      <formula>AND(NOT('QAQC-2021-08-10'!$L$458),'QAQC-2021-08-10'!$C$458="Good")</formula>
    </cfRule>
  </conditionalFormatting>
  <conditionalFormatting sqref="X5">
    <cfRule type="expression" priority="37" dxfId="0" stopIfTrue="0">
      <formula>AND(NOT('QAQC-2021-08-10'!$L$69),'QAQC-2021-08-10'!$C$69="Highest")</formula>
    </cfRule>
    <cfRule type="expression" priority="427" dxfId="0" stopIfTrue="0">
      <formula>AND(NOT('QAQC-2021-08-10'!$L$459),'QAQC-2021-08-10'!$C$459="Highest")</formula>
    </cfRule>
    <cfRule type="expression" priority="518" dxfId="1" stopIfTrue="0">
      <formula>AND(NOT('QAQC-2021-08-10'!$L$69),'QAQC-2021-08-10'!$C$69="High")</formula>
    </cfRule>
    <cfRule type="expression" priority="908" dxfId="1" stopIfTrue="0">
      <formula>AND(NOT('QAQC-2021-08-10'!$L$459),'QAQC-2021-08-10'!$C$459="High")</formula>
    </cfRule>
    <cfRule type="expression" priority="1012" dxfId="2" stopIfTrue="0">
      <formula>AND(NOT('QAQC-2021-08-10'!$L$69),'QAQC-2021-08-10'!$C$69="Medium")</formula>
    </cfRule>
    <cfRule type="expression" priority="1402" dxfId="2" stopIfTrue="0">
      <formula>AND(NOT('QAQC-2021-08-10'!$L$459),'QAQC-2021-08-10'!$C$459="Medium")</formula>
    </cfRule>
    <cfRule type="expression" priority="1493" dxfId="3" stopIfTrue="0">
      <formula>AND(NOT('QAQC-2021-08-10'!$L$69),'QAQC-2021-08-10'!$C$69="Medium Low")</formula>
    </cfRule>
    <cfRule type="expression" priority="1883" dxfId="3" stopIfTrue="0">
      <formula>AND(NOT('QAQC-2021-08-10'!$L$459),'QAQC-2021-08-10'!$C$459="Medium Low")</formula>
    </cfRule>
    <cfRule type="expression" priority="1974" dxfId="4" stopIfTrue="0">
      <formula>AND(NOT('QAQC-2021-08-10'!$L$69),'QAQC-2021-08-10'!$C$69="Low")</formula>
    </cfRule>
    <cfRule type="expression" priority="2364" dxfId="4" stopIfTrue="0">
      <formula>AND(NOT('QAQC-2021-08-10'!$L$459),'QAQC-2021-08-10'!$C$459="Low")</formula>
    </cfRule>
    <cfRule type="expression" priority="2442" dxfId="4" stopIfTrue="0">
      <formula>LEFT(X5&amp;"")="["</formula>
    </cfRule>
    <cfRule type="expression" priority="2533" dxfId="5" stopIfTrue="0">
      <formula>AND(NOT('QAQC-2021-08-10'!$L$69),'QAQC-2021-08-10'!$C$69="Very Low")</formula>
    </cfRule>
    <cfRule type="expression" priority="2923" dxfId="5" stopIfTrue="0">
      <formula>AND(NOT('QAQC-2021-08-10'!$L$459),'QAQC-2021-08-10'!$C$459="Very Low")</formula>
    </cfRule>
    <cfRule type="expression" priority="3040" dxfId="6" stopIfTrue="0">
      <formula>AND(NOT('QAQC-2021-08-10'!$L$69),'QAQC-2021-08-10'!$C$69="Good")</formula>
    </cfRule>
    <cfRule type="expression" priority="3430" dxfId="6" stopIfTrue="0">
      <formula>AND(NOT('QAQC-2021-08-10'!$L$459),'QAQC-2021-08-10'!$C$459="Good")</formula>
    </cfRule>
  </conditionalFormatting>
  <conditionalFormatting sqref="J6">
    <cfRule type="expression" priority="38" dxfId="0" stopIfTrue="0">
      <formula>AND(NOT('QAQC-2021-08-10'!$L$70),'QAQC-2021-08-10'!$C$70="Highest")</formula>
    </cfRule>
    <cfRule type="expression" priority="428" dxfId="0" stopIfTrue="0">
      <formula>AND(NOT('QAQC-2021-08-10'!$L$460),'QAQC-2021-08-10'!$C$460="Highest")</formula>
    </cfRule>
    <cfRule type="expression" priority="519" dxfId="1" stopIfTrue="0">
      <formula>AND(NOT('QAQC-2021-08-10'!$L$70),'QAQC-2021-08-10'!$C$70="High")</formula>
    </cfRule>
    <cfRule type="expression" priority="909" dxfId="1" stopIfTrue="0">
      <formula>AND(NOT('QAQC-2021-08-10'!$L$460),'QAQC-2021-08-10'!$C$460="High")</formula>
    </cfRule>
    <cfRule type="expression" priority="1013" dxfId="2" stopIfTrue="0">
      <formula>AND(NOT('QAQC-2021-08-10'!$L$70),'QAQC-2021-08-10'!$C$70="Medium")</formula>
    </cfRule>
    <cfRule type="expression" priority="1403" dxfId="2" stopIfTrue="0">
      <formula>AND(NOT('QAQC-2021-08-10'!$L$460),'QAQC-2021-08-10'!$C$460="Medium")</formula>
    </cfRule>
    <cfRule type="expression" priority="1494" dxfId="3" stopIfTrue="0">
      <formula>AND(NOT('QAQC-2021-08-10'!$L$70),'QAQC-2021-08-10'!$C$70="Medium Low")</formula>
    </cfRule>
    <cfRule type="expression" priority="1884" dxfId="3" stopIfTrue="0">
      <formula>AND(NOT('QAQC-2021-08-10'!$L$460),'QAQC-2021-08-10'!$C$460="Medium Low")</formula>
    </cfRule>
    <cfRule type="expression" priority="1975" dxfId="4" stopIfTrue="0">
      <formula>AND(NOT('QAQC-2021-08-10'!$L$70),'QAQC-2021-08-10'!$C$70="Low")</formula>
    </cfRule>
    <cfRule type="expression" priority="2365" dxfId="4" stopIfTrue="0">
      <formula>AND(NOT('QAQC-2021-08-10'!$L$460),'QAQC-2021-08-10'!$C$460="Low")</formula>
    </cfRule>
    <cfRule type="expression" priority="2443" dxfId="4" stopIfTrue="0">
      <formula>LEFT(J6&amp;"")="["</formula>
    </cfRule>
    <cfRule type="expression" priority="2534" dxfId="5" stopIfTrue="0">
      <formula>AND(NOT('QAQC-2021-08-10'!$L$70),'QAQC-2021-08-10'!$C$70="Very Low")</formula>
    </cfRule>
    <cfRule type="expression" priority="2924" dxfId="5" stopIfTrue="0">
      <formula>AND(NOT('QAQC-2021-08-10'!$L$460),'QAQC-2021-08-10'!$C$460="Very Low")</formula>
    </cfRule>
    <cfRule type="expression" priority="3041" dxfId="6" stopIfTrue="0">
      <formula>AND(NOT('QAQC-2021-08-10'!$L$70),'QAQC-2021-08-10'!$C$70="Good")</formula>
    </cfRule>
    <cfRule type="expression" priority="3431" dxfId="6" stopIfTrue="0">
      <formula>AND(NOT('QAQC-2021-08-10'!$L$460),'QAQC-2021-08-10'!$C$460="Good")</formula>
    </cfRule>
  </conditionalFormatting>
  <conditionalFormatting sqref="K6">
    <cfRule type="expression" priority="39" dxfId="0" stopIfTrue="0">
      <formula>AND(NOT('QAQC-2021-08-10'!$L$71),'QAQC-2021-08-10'!$C$71="Highest")</formula>
    </cfRule>
    <cfRule type="expression" priority="429" dxfId="0" stopIfTrue="0">
      <formula>AND(NOT('QAQC-2021-08-10'!$L$461),'QAQC-2021-08-10'!$C$461="Highest")</formula>
    </cfRule>
    <cfRule type="expression" priority="520" dxfId="1" stopIfTrue="0">
      <formula>AND(NOT('QAQC-2021-08-10'!$L$71),'QAQC-2021-08-10'!$C$71="High")</formula>
    </cfRule>
    <cfRule type="expression" priority="910" dxfId="1" stopIfTrue="0">
      <formula>AND(NOT('QAQC-2021-08-10'!$L$461),'QAQC-2021-08-10'!$C$461="High")</formula>
    </cfRule>
    <cfRule type="expression" priority="1014" dxfId="2" stopIfTrue="0">
      <formula>AND(NOT('QAQC-2021-08-10'!$L$71),'QAQC-2021-08-10'!$C$71="Medium")</formula>
    </cfRule>
    <cfRule type="expression" priority="1404" dxfId="2" stopIfTrue="0">
      <formula>AND(NOT('QAQC-2021-08-10'!$L$461),'QAQC-2021-08-10'!$C$461="Medium")</formula>
    </cfRule>
    <cfRule type="expression" priority="1495" dxfId="3" stopIfTrue="0">
      <formula>AND(NOT('QAQC-2021-08-10'!$L$71),'QAQC-2021-08-10'!$C$71="Medium Low")</formula>
    </cfRule>
    <cfRule type="expression" priority="1885" dxfId="3" stopIfTrue="0">
      <formula>AND(NOT('QAQC-2021-08-10'!$L$461),'QAQC-2021-08-10'!$C$461="Medium Low")</formula>
    </cfRule>
    <cfRule type="expression" priority="1976" dxfId="4" stopIfTrue="0">
      <formula>AND(NOT('QAQC-2021-08-10'!$L$71),'QAQC-2021-08-10'!$C$71="Low")</formula>
    </cfRule>
    <cfRule type="expression" priority="2366" dxfId="4" stopIfTrue="0">
      <formula>AND(NOT('QAQC-2021-08-10'!$L$461),'QAQC-2021-08-10'!$C$461="Low")</formula>
    </cfRule>
    <cfRule type="expression" priority="2444" dxfId="4" stopIfTrue="0">
      <formula>LEFT(K6&amp;"")="["</formula>
    </cfRule>
    <cfRule type="expression" priority="2535" dxfId="5" stopIfTrue="0">
      <formula>AND(NOT('QAQC-2021-08-10'!$L$71),'QAQC-2021-08-10'!$C$71="Very Low")</formula>
    </cfRule>
    <cfRule type="expression" priority="2925" dxfId="5" stopIfTrue="0">
      <formula>AND(NOT('QAQC-2021-08-10'!$L$461),'QAQC-2021-08-10'!$C$461="Very Low")</formula>
    </cfRule>
    <cfRule type="expression" priority="3042" dxfId="6" stopIfTrue="0">
      <formula>AND(NOT('QAQC-2021-08-10'!$L$71),'QAQC-2021-08-10'!$C$71="Good")</formula>
    </cfRule>
    <cfRule type="expression" priority="3432" dxfId="6" stopIfTrue="0">
      <formula>AND(NOT('QAQC-2021-08-10'!$L$461),'QAQC-2021-08-10'!$C$461="Good")</formula>
    </cfRule>
  </conditionalFormatting>
  <conditionalFormatting sqref="L6">
    <cfRule type="expression" priority="40" dxfId="0" stopIfTrue="0">
      <formula>AND(NOT('QAQC-2021-08-10'!$L$72),'QAQC-2021-08-10'!$C$72="Highest")</formula>
    </cfRule>
    <cfRule type="expression" priority="430" dxfId="0" stopIfTrue="0">
      <formula>AND(NOT('QAQC-2021-08-10'!$L$462),'QAQC-2021-08-10'!$C$462="Highest")</formula>
    </cfRule>
    <cfRule type="expression" priority="521" dxfId="1" stopIfTrue="0">
      <formula>AND(NOT('QAQC-2021-08-10'!$L$72),'QAQC-2021-08-10'!$C$72="High")</formula>
    </cfRule>
    <cfRule type="expression" priority="911" dxfId="1" stopIfTrue="0">
      <formula>AND(NOT('QAQC-2021-08-10'!$L$462),'QAQC-2021-08-10'!$C$462="High")</formula>
    </cfRule>
    <cfRule type="expression" priority="1015" dxfId="2" stopIfTrue="0">
      <formula>AND(NOT('QAQC-2021-08-10'!$L$72),'QAQC-2021-08-10'!$C$72="Medium")</formula>
    </cfRule>
    <cfRule type="expression" priority="1405" dxfId="2" stopIfTrue="0">
      <formula>AND(NOT('QAQC-2021-08-10'!$L$462),'QAQC-2021-08-10'!$C$462="Medium")</formula>
    </cfRule>
    <cfRule type="expression" priority="1496" dxfId="3" stopIfTrue="0">
      <formula>AND(NOT('QAQC-2021-08-10'!$L$72),'QAQC-2021-08-10'!$C$72="Medium Low")</formula>
    </cfRule>
    <cfRule type="expression" priority="1886" dxfId="3" stopIfTrue="0">
      <formula>AND(NOT('QAQC-2021-08-10'!$L$462),'QAQC-2021-08-10'!$C$462="Medium Low")</formula>
    </cfRule>
    <cfRule type="expression" priority="1977" dxfId="4" stopIfTrue="0">
      <formula>AND(NOT('QAQC-2021-08-10'!$L$72),'QAQC-2021-08-10'!$C$72="Low")</formula>
    </cfRule>
    <cfRule type="expression" priority="2367" dxfId="4" stopIfTrue="0">
      <formula>AND(NOT('QAQC-2021-08-10'!$L$462),'QAQC-2021-08-10'!$C$462="Low")</formula>
    </cfRule>
    <cfRule type="expression" priority="2445" dxfId="4" stopIfTrue="0">
      <formula>LEFT(L6&amp;"")="["</formula>
    </cfRule>
    <cfRule type="expression" priority="2536" dxfId="5" stopIfTrue="0">
      <formula>AND(NOT('QAQC-2021-08-10'!$L$72),'QAQC-2021-08-10'!$C$72="Very Low")</formula>
    </cfRule>
    <cfRule type="expression" priority="2926" dxfId="5" stopIfTrue="0">
      <formula>AND(NOT('QAQC-2021-08-10'!$L$462),'QAQC-2021-08-10'!$C$462="Very Low")</formula>
    </cfRule>
    <cfRule type="expression" priority="3043" dxfId="6" stopIfTrue="0">
      <formula>AND(NOT('QAQC-2021-08-10'!$L$72),'QAQC-2021-08-10'!$C$72="Good")</formula>
    </cfRule>
    <cfRule type="expression" priority="3433" dxfId="6" stopIfTrue="0">
      <formula>AND(NOT('QAQC-2021-08-10'!$L$462),'QAQC-2021-08-10'!$C$462="Good")</formula>
    </cfRule>
  </conditionalFormatting>
  <conditionalFormatting sqref="V6">
    <cfRule type="expression" priority="41" dxfId="0" stopIfTrue="0">
      <formula>AND(NOT('QAQC-2021-08-10'!$L$73),'QAQC-2021-08-10'!$C$73="Highest")</formula>
    </cfRule>
    <cfRule type="expression" priority="431" dxfId="0" stopIfTrue="0">
      <formula>AND(NOT('QAQC-2021-08-10'!$L$463),'QAQC-2021-08-10'!$C$463="Highest")</formula>
    </cfRule>
    <cfRule type="expression" priority="522" dxfId="1" stopIfTrue="0">
      <formula>AND(NOT('QAQC-2021-08-10'!$L$73),'QAQC-2021-08-10'!$C$73="High")</formula>
    </cfRule>
    <cfRule type="expression" priority="912" dxfId="1" stopIfTrue="0">
      <formula>AND(NOT('QAQC-2021-08-10'!$L$463),'QAQC-2021-08-10'!$C$463="High")</formula>
    </cfRule>
    <cfRule type="expression" priority="1016" dxfId="2" stopIfTrue="0">
      <formula>AND(NOT('QAQC-2021-08-10'!$L$73),'QAQC-2021-08-10'!$C$73="Medium")</formula>
    </cfRule>
    <cfRule type="expression" priority="1406" dxfId="2" stopIfTrue="0">
      <formula>AND(NOT('QAQC-2021-08-10'!$L$463),'QAQC-2021-08-10'!$C$463="Medium")</formula>
    </cfRule>
    <cfRule type="expression" priority="1497" dxfId="3" stopIfTrue="0">
      <formula>AND(NOT('QAQC-2021-08-10'!$L$73),'QAQC-2021-08-10'!$C$73="Medium Low")</formula>
    </cfRule>
    <cfRule type="expression" priority="1887" dxfId="3" stopIfTrue="0">
      <formula>AND(NOT('QAQC-2021-08-10'!$L$463),'QAQC-2021-08-10'!$C$463="Medium Low")</formula>
    </cfRule>
    <cfRule type="expression" priority="1978" dxfId="4" stopIfTrue="0">
      <formula>AND(NOT('QAQC-2021-08-10'!$L$73),'QAQC-2021-08-10'!$C$73="Low")</formula>
    </cfRule>
    <cfRule type="expression" priority="2368" dxfId="4" stopIfTrue="0">
      <formula>AND(NOT('QAQC-2021-08-10'!$L$463),'QAQC-2021-08-10'!$C$463="Low")</formula>
    </cfRule>
    <cfRule type="expression" priority="2446" dxfId="4" stopIfTrue="0">
      <formula>LEFT(V6&amp;"")="["</formula>
    </cfRule>
    <cfRule type="expression" priority="2537" dxfId="5" stopIfTrue="0">
      <formula>AND(NOT('QAQC-2021-08-10'!$L$73),'QAQC-2021-08-10'!$C$73="Very Low")</formula>
    </cfRule>
    <cfRule type="expression" priority="2927" dxfId="5" stopIfTrue="0">
      <formula>AND(NOT('QAQC-2021-08-10'!$L$463),'QAQC-2021-08-10'!$C$463="Very Low")</formula>
    </cfRule>
    <cfRule type="expression" priority="3044" dxfId="6" stopIfTrue="0">
      <formula>AND(NOT('QAQC-2021-08-10'!$L$73),'QAQC-2021-08-10'!$C$73="Good")</formula>
    </cfRule>
    <cfRule type="expression" priority="3434" dxfId="6" stopIfTrue="0">
      <formula>AND(NOT('QAQC-2021-08-10'!$L$463),'QAQC-2021-08-10'!$C$463="Good")</formula>
    </cfRule>
  </conditionalFormatting>
  <conditionalFormatting sqref="W6">
    <cfRule type="expression" priority="42" dxfId="0" stopIfTrue="0">
      <formula>AND(NOT('QAQC-2021-08-10'!$L$74),'QAQC-2021-08-10'!$C$74="Highest")</formula>
    </cfRule>
    <cfRule type="expression" priority="432" dxfId="0" stopIfTrue="0">
      <formula>AND(NOT('QAQC-2021-08-10'!$L$464),'QAQC-2021-08-10'!$C$464="Highest")</formula>
    </cfRule>
    <cfRule type="expression" priority="523" dxfId="1" stopIfTrue="0">
      <formula>AND(NOT('QAQC-2021-08-10'!$L$74),'QAQC-2021-08-10'!$C$74="High")</formula>
    </cfRule>
    <cfRule type="expression" priority="913" dxfId="1" stopIfTrue="0">
      <formula>AND(NOT('QAQC-2021-08-10'!$L$464),'QAQC-2021-08-10'!$C$464="High")</formula>
    </cfRule>
    <cfRule type="expression" priority="1017" dxfId="2" stopIfTrue="0">
      <formula>AND(NOT('QAQC-2021-08-10'!$L$74),'QAQC-2021-08-10'!$C$74="Medium")</formula>
    </cfRule>
    <cfRule type="expression" priority="1407" dxfId="2" stopIfTrue="0">
      <formula>AND(NOT('QAQC-2021-08-10'!$L$464),'QAQC-2021-08-10'!$C$464="Medium")</formula>
    </cfRule>
    <cfRule type="expression" priority="1498" dxfId="3" stopIfTrue="0">
      <formula>AND(NOT('QAQC-2021-08-10'!$L$74),'QAQC-2021-08-10'!$C$74="Medium Low")</formula>
    </cfRule>
    <cfRule type="expression" priority="1888" dxfId="3" stopIfTrue="0">
      <formula>AND(NOT('QAQC-2021-08-10'!$L$464),'QAQC-2021-08-10'!$C$464="Medium Low")</formula>
    </cfRule>
    <cfRule type="expression" priority="1979" dxfId="4" stopIfTrue="0">
      <formula>AND(NOT('QAQC-2021-08-10'!$L$74),'QAQC-2021-08-10'!$C$74="Low")</formula>
    </cfRule>
    <cfRule type="expression" priority="2369" dxfId="4" stopIfTrue="0">
      <formula>AND(NOT('QAQC-2021-08-10'!$L$464),'QAQC-2021-08-10'!$C$464="Low")</formula>
    </cfRule>
    <cfRule type="expression" priority="2447" dxfId="4" stopIfTrue="0">
      <formula>LEFT(W6&amp;"")="["</formula>
    </cfRule>
    <cfRule type="expression" priority="2538" dxfId="5" stopIfTrue="0">
      <formula>AND(NOT('QAQC-2021-08-10'!$L$74),'QAQC-2021-08-10'!$C$74="Very Low")</formula>
    </cfRule>
    <cfRule type="expression" priority="2928" dxfId="5" stopIfTrue="0">
      <formula>AND(NOT('QAQC-2021-08-10'!$L$464),'QAQC-2021-08-10'!$C$464="Very Low")</formula>
    </cfRule>
    <cfRule type="expression" priority="3045" dxfId="6" stopIfTrue="0">
      <formula>AND(NOT('QAQC-2021-08-10'!$L$74),'QAQC-2021-08-10'!$C$74="Good")</formula>
    </cfRule>
    <cfRule type="expression" priority="3435" dxfId="6" stopIfTrue="0">
      <formula>AND(NOT('QAQC-2021-08-10'!$L$464),'QAQC-2021-08-10'!$C$464="Good")</formula>
    </cfRule>
  </conditionalFormatting>
  <conditionalFormatting sqref="X6">
    <cfRule type="expression" priority="43" dxfId="0" stopIfTrue="0">
      <formula>AND(NOT('QAQC-2021-08-10'!$L$75),'QAQC-2021-08-10'!$C$75="Highest")</formula>
    </cfRule>
    <cfRule type="expression" priority="433" dxfId="0" stopIfTrue="0">
      <formula>AND(NOT('QAQC-2021-08-10'!$L$465),'QAQC-2021-08-10'!$C$465="Highest")</formula>
    </cfRule>
    <cfRule type="expression" priority="524" dxfId="1" stopIfTrue="0">
      <formula>AND(NOT('QAQC-2021-08-10'!$L$75),'QAQC-2021-08-10'!$C$75="High")</formula>
    </cfRule>
    <cfRule type="expression" priority="914" dxfId="1" stopIfTrue="0">
      <formula>AND(NOT('QAQC-2021-08-10'!$L$465),'QAQC-2021-08-10'!$C$465="High")</formula>
    </cfRule>
    <cfRule type="expression" priority="1018" dxfId="2" stopIfTrue="0">
      <formula>AND(NOT('QAQC-2021-08-10'!$L$75),'QAQC-2021-08-10'!$C$75="Medium")</formula>
    </cfRule>
    <cfRule type="expression" priority="1408" dxfId="2" stopIfTrue="0">
      <formula>AND(NOT('QAQC-2021-08-10'!$L$465),'QAQC-2021-08-10'!$C$465="Medium")</formula>
    </cfRule>
    <cfRule type="expression" priority="1499" dxfId="3" stopIfTrue="0">
      <formula>AND(NOT('QAQC-2021-08-10'!$L$75),'QAQC-2021-08-10'!$C$75="Medium Low")</formula>
    </cfRule>
    <cfRule type="expression" priority="1889" dxfId="3" stopIfTrue="0">
      <formula>AND(NOT('QAQC-2021-08-10'!$L$465),'QAQC-2021-08-10'!$C$465="Medium Low")</formula>
    </cfRule>
    <cfRule type="expression" priority="1980" dxfId="4" stopIfTrue="0">
      <formula>AND(NOT('QAQC-2021-08-10'!$L$75),'QAQC-2021-08-10'!$C$75="Low")</formula>
    </cfRule>
    <cfRule type="expression" priority="2370" dxfId="4" stopIfTrue="0">
      <formula>AND(NOT('QAQC-2021-08-10'!$L$465),'QAQC-2021-08-10'!$C$465="Low")</formula>
    </cfRule>
    <cfRule type="expression" priority="2448" dxfId="4" stopIfTrue="0">
      <formula>LEFT(X6&amp;"")="["</formula>
    </cfRule>
    <cfRule type="expression" priority="2539" dxfId="5" stopIfTrue="0">
      <formula>AND(NOT('QAQC-2021-08-10'!$L$75),'QAQC-2021-08-10'!$C$75="Very Low")</formula>
    </cfRule>
    <cfRule type="expression" priority="2929" dxfId="5" stopIfTrue="0">
      <formula>AND(NOT('QAQC-2021-08-10'!$L$465),'QAQC-2021-08-10'!$C$465="Very Low")</formula>
    </cfRule>
    <cfRule type="expression" priority="3046" dxfId="6" stopIfTrue="0">
      <formula>AND(NOT('QAQC-2021-08-10'!$L$75),'QAQC-2021-08-10'!$C$75="Good")</formula>
    </cfRule>
    <cfRule type="expression" priority="3436" dxfId="6" stopIfTrue="0">
      <formula>AND(NOT('QAQC-2021-08-10'!$L$465),'QAQC-2021-08-10'!$C$465="Good")</formula>
    </cfRule>
  </conditionalFormatting>
  <conditionalFormatting sqref="J7">
    <cfRule type="expression" priority="44" dxfId="0" stopIfTrue="0">
      <formula>AND(NOT('QAQC-2021-08-10'!$L$76),'QAQC-2021-08-10'!$C$76="Highest")</formula>
    </cfRule>
    <cfRule type="expression" priority="434" dxfId="0" stopIfTrue="0">
      <formula>AND(NOT('QAQC-2021-08-10'!$L$466),'QAQC-2021-08-10'!$C$466="Highest")</formula>
    </cfRule>
    <cfRule type="expression" priority="525" dxfId="1" stopIfTrue="0">
      <formula>AND(NOT('QAQC-2021-08-10'!$L$76),'QAQC-2021-08-10'!$C$76="High")</formula>
    </cfRule>
    <cfRule type="expression" priority="915" dxfId="1" stopIfTrue="0">
      <formula>AND(NOT('QAQC-2021-08-10'!$L$466),'QAQC-2021-08-10'!$C$466="High")</formula>
    </cfRule>
    <cfRule type="expression" priority="1019" dxfId="2" stopIfTrue="0">
      <formula>AND(NOT('QAQC-2021-08-10'!$L$76),'QAQC-2021-08-10'!$C$76="Medium")</formula>
    </cfRule>
    <cfRule type="expression" priority="1409" dxfId="2" stopIfTrue="0">
      <formula>AND(NOT('QAQC-2021-08-10'!$L$466),'QAQC-2021-08-10'!$C$466="Medium")</formula>
    </cfRule>
    <cfRule type="expression" priority="1500" dxfId="3" stopIfTrue="0">
      <formula>AND(NOT('QAQC-2021-08-10'!$L$76),'QAQC-2021-08-10'!$C$76="Medium Low")</formula>
    </cfRule>
    <cfRule type="expression" priority="1890" dxfId="3" stopIfTrue="0">
      <formula>AND(NOT('QAQC-2021-08-10'!$L$466),'QAQC-2021-08-10'!$C$466="Medium Low")</formula>
    </cfRule>
    <cfRule type="expression" priority="1981" dxfId="4" stopIfTrue="0">
      <formula>AND(NOT('QAQC-2021-08-10'!$L$76),'QAQC-2021-08-10'!$C$76="Low")</formula>
    </cfRule>
    <cfRule type="expression" priority="2371" dxfId="4" stopIfTrue="0">
      <formula>AND(NOT('QAQC-2021-08-10'!$L$466),'QAQC-2021-08-10'!$C$466="Low")</formula>
    </cfRule>
    <cfRule type="expression" priority="2449" dxfId="4" stopIfTrue="0">
      <formula>LEFT(J7&amp;"")="["</formula>
    </cfRule>
    <cfRule type="expression" priority="2540" dxfId="5" stopIfTrue="0">
      <formula>AND(NOT('QAQC-2021-08-10'!$L$76),'QAQC-2021-08-10'!$C$76="Very Low")</formula>
    </cfRule>
    <cfRule type="expression" priority="2930" dxfId="5" stopIfTrue="0">
      <formula>AND(NOT('QAQC-2021-08-10'!$L$466),'QAQC-2021-08-10'!$C$466="Very Low")</formula>
    </cfRule>
    <cfRule type="expression" priority="3047" dxfId="6" stopIfTrue="0">
      <formula>AND(NOT('QAQC-2021-08-10'!$L$76),'QAQC-2021-08-10'!$C$76="Good")</formula>
    </cfRule>
    <cfRule type="expression" priority="3437" dxfId="6" stopIfTrue="0">
      <formula>AND(NOT('QAQC-2021-08-10'!$L$466),'QAQC-2021-08-10'!$C$466="Good")</formula>
    </cfRule>
  </conditionalFormatting>
  <conditionalFormatting sqref="K7">
    <cfRule type="expression" priority="45" dxfId="0" stopIfTrue="0">
      <formula>AND(NOT('QAQC-2021-08-10'!$L$77),'QAQC-2021-08-10'!$C$77="Highest")</formula>
    </cfRule>
    <cfRule type="expression" priority="435" dxfId="0" stopIfTrue="0">
      <formula>AND(NOT('QAQC-2021-08-10'!$L$467),'QAQC-2021-08-10'!$C$467="Highest")</formula>
    </cfRule>
    <cfRule type="expression" priority="526" dxfId="1" stopIfTrue="0">
      <formula>AND(NOT('QAQC-2021-08-10'!$L$77),'QAQC-2021-08-10'!$C$77="High")</formula>
    </cfRule>
    <cfRule type="expression" priority="916" dxfId="1" stopIfTrue="0">
      <formula>AND(NOT('QAQC-2021-08-10'!$L$467),'QAQC-2021-08-10'!$C$467="High")</formula>
    </cfRule>
    <cfRule type="expression" priority="1020" dxfId="2" stopIfTrue="0">
      <formula>AND(NOT('QAQC-2021-08-10'!$L$77),'QAQC-2021-08-10'!$C$77="Medium")</formula>
    </cfRule>
    <cfRule type="expression" priority="1410" dxfId="2" stopIfTrue="0">
      <formula>AND(NOT('QAQC-2021-08-10'!$L$467),'QAQC-2021-08-10'!$C$467="Medium")</formula>
    </cfRule>
    <cfRule type="expression" priority="1501" dxfId="3" stopIfTrue="0">
      <formula>AND(NOT('QAQC-2021-08-10'!$L$77),'QAQC-2021-08-10'!$C$77="Medium Low")</formula>
    </cfRule>
    <cfRule type="expression" priority="1891" dxfId="3" stopIfTrue="0">
      <formula>AND(NOT('QAQC-2021-08-10'!$L$467),'QAQC-2021-08-10'!$C$467="Medium Low")</formula>
    </cfRule>
    <cfRule type="expression" priority="1982" dxfId="4" stopIfTrue="0">
      <formula>AND(NOT('QAQC-2021-08-10'!$L$77),'QAQC-2021-08-10'!$C$77="Low")</formula>
    </cfRule>
    <cfRule type="expression" priority="2372" dxfId="4" stopIfTrue="0">
      <formula>AND(NOT('QAQC-2021-08-10'!$L$467),'QAQC-2021-08-10'!$C$467="Low")</formula>
    </cfRule>
    <cfRule type="expression" priority="2450" dxfId="4" stopIfTrue="0">
      <formula>LEFT(K7&amp;"")="["</formula>
    </cfRule>
    <cfRule type="expression" priority="2541" dxfId="5" stopIfTrue="0">
      <formula>AND(NOT('QAQC-2021-08-10'!$L$77),'QAQC-2021-08-10'!$C$77="Very Low")</formula>
    </cfRule>
    <cfRule type="expression" priority="2931" dxfId="5" stopIfTrue="0">
      <formula>AND(NOT('QAQC-2021-08-10'!$L$467),'QAQC-2021-08-10'!$C$467="Very Low")</formula>
    </cfRule>
    <cfRule type="expression" priority="3048" dxfId="6" stopIfTrue="0">
      <formula>AND(NOT('QAQC-2021-08-10'!$L$77),'QAQC-2021-08-10'!$C$77="Good")</formula>
    </cfRule>
    <cfRule type="expression" priority="3438" dxfId="6" stopIfTrue="0">
      <formula>AND(NOT('QAQC-2021-08-10'!$L$467),'QAQC-2021-08-10'!$C$467="Good")</formula>
    </cfRule>
  </conditionalFormatting>
  <conditionalFormatting sqref="L7">
    <cfRule type="expression" priority="46" dxfId="0" stopIfTrue="0">
      <formula>AND(NOT('QAQC-2021-08-10'!$L$78),'QAQC-2021-08-10'!$C$78="Highest")</formula>
    </cfRule>
    <cfRule type="expression" priority="436" dxfId="0" stopIfTrue="0">
      <formula>AND(NOT('QAQC-2021-08-10'!$L$468),'QAQC-2021-08-10'!$C$468="Highest")</formula>
    </cfRule>
    <cfRule type="expression" priority="527" dxfId="1" stopIfTrue="0">
      <formula>AND(NOT('QAQC-2021-08-10'!$L$78),'QAQC-2021-08-10'!$C$78="High")</formula>
    </cfRule>
    <cfRule type="expression" priority="917" dxfId="1" stopIfTrue="0">
      <formula>AND(NOT('QAQC-2021-08-10'!$L$468),'QAQC-2021-08-10'!$C$468="High")</formula>
    </cfRule>
    <cfRule type="expression" priority="1021" dxfId="2" stopIfTrue="0">
      <formula>AND(NOT('QAQC-2021-08-10'!$L$78),'QAQC-2021-08-10'!$C$78="Medium")</formula>
    </cfRule>
    <cfRule type="expression" priority="1411" dxfId="2" stopIfTrue="0">
      <formula>AND(NOT('QAQC-2021-08-10'!$L$468),'QAQC-2021-08-10'!$C$468="Medium")</formula>
    </cfRule>
    <cfRule type="expression" priority="1502" dxfId="3" stopIfTrue="0">
      <formula>AND(NOT('QAQC-2021-08-10'!$L$78),'QAQC-2021-08-10'!$C$78="Medium Low")</formula>
    </cfRule>
    <cfRule type="expression" priority="1892" dxfId="3" stopIfTrue="0">
      <formula>AND(NOT('QAQC-2021-08-10'!$L$468),'QAQC-2021-08-10'!$C$468="Medium Low")</formula>
    </cfRule>
    <cfRule type="expression" priority="1983" dxfId="4" stopIfTrue="0">
      <formula>AND(NOT('QAQC-2021-08-10'!$L$78),'QAQC-2021-08-10'!$C$78="Low")</formula>
    </cfRule>
    <cfRule type="expression" priority="2373" dxfId="4" stopIfTrue="0">
      <formula>AND(NOT('QAQC-2021-08-10'!$L$468),'QAQC-2021-08-10'!$C$468="Low")</formula>
    </cfRule>
    <cfRule type="expression" priority="2451" dxfId="4" stopIfTrue="0">
      <formula>LEFT(L7&amp;"")="["</formula>
    </cfRule>
    <cfRule type="expression" priority="2542" dxfId="5" stopIfTrue="0">
      <formula>AND(NOT('QAQC-2021-08-10'!$L$78),'QAQC-2021-08-10'!$C$78="Very Low")</formula>
    </cfRule>
    <cfRule type="expression" priority="2932" dxfId="5" stopIfTrue="0">
      <formula>AND(NOT('QAQC-2021-08-10'!$L$468),'QAQC-2021-08-10'!$C$468="Very Low")</formula>
    </cfRule>
    <cfRule type="expression" priority="3049" dxfId="6" stopIfTrue="0">
      <formula>AND(NOT('QAQC-2021-08-10'!$L$78),'QAQC-2021-08-10'!$C$78="Good")</formula>
    </cfRule>
    <cfRule type="expression" priority="3439" dxfId="6" stopIfTrue="0">
      <formula>AND(NOT('QAQC-2021-08-10'!$L$468),'QAQC-2021-08-10'!$C$468="Good")</formula>
    </cfRule>
  </conditionalFormatting>
  <conditionalFormatting sqref="V7">
    <cfRule type="expression" priority="47" dxfId="0" stopIfTrue="0">
      <formula>AND(NOT('QAQC-2021-08-10'!$L$79),'QAQC-2021-08-10'!$C$79="Highest")</formula>
    </cfRule>
    <cfRule type="expression" priority="437" dxfId="0" stopIfTrue="0">
      <formula>AND(NOT('QAQC-2021-08-10'!$L$469),'QAQC-2021-08-10'!$C$469="Highest")</formula>
    </cfRule>
    <cfRule type="expression" priority="528" dxfId="1" stopIfTrue="0">
      <formula>AND(NOT('QAQC-2021-08-10'!$L$79),'QAQC-2021-08-10'!$C$79="High")</formula>
    </cfRule>
    <cfRule type="expression" priority="918" dxfId="1" stopIfTrue="0">
      <formula>AND(NOT('QAQC-2021-08-10'!$L$469),'QAQC-2021-08-10'!$C$469="High")</formula>
    </cfRule>
    <cfRule type="expression" priority="1022" dxfId="2" stopIfTrue="0">
      <formula>AND(NOT('QAQC-2021-08-10'!$L$79),'QAQC-2021-08-10'!$C$79="Medium")</formula>
    </cfRule>
    <cfRule type="expression" priority="1412" dxfId="2" stopIfTrue="0">
      <formula>AND(NOT('QAQC-2021-08-10'!$L$469),'QAQC-2021-08-10'!$C$469="Medium")</formula>
    </cfRule>
    <cfRule type="expression" priority="1503" dxfId="3" stopIfTrue="0">
      <formula>AND(NOT('QAQC-2021-08-10'!$L$79),'QAQC-2021-08-10'!$C$79="Medium Low")</formula>
    </cfRule>
    <cfRule type="expression" priority="1893" dxfId="3" stopIfTrue="0">
      <formula>AND(NOT('QAQC-2021-08-10'!$L$469),'QAQC-2021-08-10'!$C$469="Medium Low")</formula>
    </cfRule>
    <cfRule type="expression" priority="1984" dxfId="4" stopIfTrue="0">
      <formula>AND(NOT('QAQC-2021-08-10'!$L$79),'QAQC-2021-08-10'!$C$79="Low")</formula>
    </cfRule>
    <cfRule type="expression" priority="2374" dxfId="4" stopIfTrue="0">
      <formula>AND(NOT('QAQC-2021-08-10'!$L$469),'QAQC-2021-08-10'!$C$469="Low")</formula>
    </cfRule>
    <cfRule type="expression" priority="2452" dxfId="4" stopIfTrue="0">
      <formula>LEFT(V7&amp;"")="["</formula>
    </cfRule>
    <cfRule type="expression" priority="2543" dxfId="5" stopIfTrue="0">
      <formula>AND(NOT('QAQC-2021-08-10'!$L$79),'QAQC-2021-08-10'!$C$79="Very Low")</formula>
    </cfRule>
    <cfRule type="expression" priority="2933" dxfId="5" stopIfTrue="0">
      <formula>AND(NOT('QAQC-2021-08-10'!$L$469),'QAQC-2021-08-10'!$C$469="Very Low")</formula>
    </cfRule>
    <cfRule type="expression" priority="3050" dxfId="6" stopIfTrue="0">
      <formula>AND(NOT('QAQC-2021-08-10'!$L$79),'QAQC-2021-08-10'!$C$79="Good")</formula>
    </cfRule>
    <cfRule type="expression" priority="3440" dxfId="6" stopIfTrue="0">
      <formula>AND(NOT('QAQC-2021-08-10'!$L$469),'QAQC-2021-08-10'!$C$469="Good")</formula>
    </cfRule>
  </conditionalFormatting>
  <conditionalFormatting sqref="W7">
    <cfRule type="expression" priority="48" dxfId="0" stopIfTrue="0">
      <formula>AND(NOT('QAQC-2021-08-10'!$L$80),'QAQC-2021-08-10'!$C$80="Highest")</formula>
    </cfRule>
    <cfRule type="expression" priority="438" dxfId="0" stopIfTrue="0">
      <formula>AND(NOT('QAQC-2021-08-10'!$L$470),'QAQC-2021-08-10'!$C$470="Highest")</formula>
    </cfRule>
    <cfRule type="expression" priority="529" dxfId="1" stopIfTrue="0">
      <formula>AND(NOT('QAQC-2021-08-10'!$L$80),'QAQC-2021-08-10'!$C$80="High")</formula>
    </cfRule>
    <cfRule type="expression" priority="919" dxfId="1" stopIfTrue="0">
      <formula>AND(NOT('QAQC-2021-08-10'!$L$470),'QAQC-2021-08-10'!$C$470="High")</formula>
    </cfRule>
    <cfRule type="expression" priority="1023" dxfId="2" stopIfTrue="0">
      <formula>AND(NOT('QAQC-2021-08-10'!$L$80),'QAQC-2021-08-10'!$C$80="Medium")</formula>
    </cfRule>
    <cfRule type="expression" priority="1413" dxfId="2" stopIfTrue="0">
      <formula>AND(NOT('QAQC-2021-08-10'!$L$470),'QAQC-2021-08-10'!$C$470="Medium")</formula>
    </cfRule>
    <cfRule type="expression" priority="1504" dxfId="3" stopIfTrue="0">
      <formula>AND(NOT('QAQC-2021-08-10'!$L$80),'QAQC-2021-08-10'!$C$80="Medium Low")</formula>
    </cfRule>
    <cfRule type="expression" priority="1894" dxfId="3" stopIfTrue="0">
      <formula>AND(NOT('QAQC-2021-08-10'!$L$470),'QAQC-2021-08-10'!$C$470="Medium Low")</formula>
    </cfRule>
    <cfRule type="expression" priority="1985" dxfId="4" stopIfTrue="0">
      <formula>AND(NOT('QAQC-2021-08-10'!$L$80),'QAQC-2021-08-10'!$C$80="Low")</formula>
    </cfRule>
    <cfRule type="expression" priority="2375" dxfId="4" stopIfTrue="0">
      <formula>AND(NOT('QAQC-2021-08-10'!$L$470),'QAQC-2021-08-10'!$C$470="Low")</formula>
    </cfRule>
    <cfRule type="expression" priority="2453" dxfId="4" stopIfTrue="0">
      <formula>LEFT(W7&amp;"")="["</formula>
    </cfRule>
    <cfRule type="expression" priority="2544" dxfId="5" stopIfTrue="0">
      <formula>AND(NOT('QAQC-2021-08-10'!$L$80),'QAQC-2021-08-10'!$C$80="Very Low")</formula>
    </cfRule>
    <cfRule type="expression" priority="2934" dxfId="5" stopIfTrue="0">
      <formula>AND(NOT('QAQC-2021-08-10'!$L$470),'QAQC-2021-08-10'!$C$470="Very Low")</formula>
    </cfRule>
    <cfRule type="expression" priority="3051" dxfId="6" stopIfTrue="0">
      <formula>AND(NOT('QAQC-2021-08-10'!$L$80),'QAQC-2021-08-10'!$C$80="Good")</formula>
    </cfRule>
    <cfRule type="expression" priority="3441" dxfId="6" stopIfTrue="0">
      <formula>AND(NOT('QAQC-2021-08-10'!$L$470),'QAQC-2021-08-10'!$C$470="Good")</formula>
    </cfRule>
  </conditionalFormatting>
  <conditionalFormatting sqref="X7">
    <cfRule type="expression" priority="49" dxfId="0" stopIfTrue="0">
      <formula>AND(NOT('QAQC-2021-08-10'!$L$81),'QAQC-2021-08-10'!$C$81="Highest")</formula>
    </cfRule>
    <cfRule type="expression" priority="439" dxfId="0" stopIfTrue="0">
      <formula>AND(NOT('QAQC-2021-08-10'!$L$471),'QAQC-2021-08-10'!$C$471="Highest")</formula>
    </cfRule>
    <cfRule type="expression" priority="530" dxfId="1" stopIfTrue="0">
      <formula>AND(NOT('QAQC-2021-08-10'!$L$81),'QAQC-2021-08-10'!$C$81="High")</formula>
    </cfRule>
    <cfRule type="expression" priority="920" dxfId="1" stopIfTrue="0">
      <formula>AND(NOT('QAQC-2021-08-10'!$L$471),'QAQC-2021-08-10'!$C$471="High")</formula>
    </cfRule>
    <cfRule type="expression" priority="1024" dxfId="2" stopIfTrue="0">
      <formula>AND(NOT('QAQC-2021-08-10'!$L$81),'QAQC-2021-08-10'!$C$81="Medium")</formula>
    </cfRule>
    <cfRule type="expression" priority="1414" dxfId="2" stopIfTrue="0">
      <formula>AND(NOT('QAQC-2021-08-10'!$L$471),'QAQC-2021-08-10'!$C$471="Medium")</formula>
    </cfRule>
    <cfRule type="expression" priority="1505" dxfId="3" stopIfTrue="0">
      <formula>AND(NOT('QAQC-2021-08-10'!$L$81),'QAQC-2021-08-10'!$C$81="Medium Low")</formula>
    </cfRule>
    <cfRule type="expression" priority="1895" dxfId="3" stopIfTrue="0">
      <formula>AND(NOT('QAQC-2021-08-10'!$L$471),'QAQC-2021-08-10'!$C$471="Medium Low")</formula>
    </cfRule>
    <cfRule type="expression" priority="1986" dxfId="4" stopIfTrue="0">
      <formula>AND(NOT('QAQC-2021-08-10'!$L$81),'QAQC-2021-08-10'!$C$81="Low")</formula>
    </cfRule>
    <cfRule type="expression" priority="2376" dxfId="4" stopIfTrue="0">
      <formula>AND(NOT('QAQC-2021-08-10'!$L$471),'QAQC-2021-08-10'!$C$471="Low")</formula>
    </cfRule>
    <cfRule type="expression" priority="2454" dxfId="4" stopIfTrue="0">
      <formula>LEFT(X7&amp;"")="["</formula>
    </cfRule>
    <cfRule type="expression" priority="2545" dxfId="5" stopIfTrue="0">
      <formula>AND(NOT('QAQC-2021-08-10'!$L$81),'QAQC-2021-08-10'!$C$81="Very Low")</formula>
    </cfRule>
    <cfRule type="expression" priority="2935" dxfId="5" stopIfTrue="0">
      <formula>AND(NOT('QAQC-2021-08-10'!$L$471),'QAQC-2021-08-10'!$C$471="Very Low")</formula>
    </cfRule>
    <cfRule type="expression" priority="3052" dxfId="6" stopIfTrue="0">
      <formula>AND(NOT('QAQC-2021-08-10'!$L$81),'QAQC-2021-08-10'!$C$81="Good")</formula>
    </cfRule>
    <cfRule type="expression" priority="3442" dxfId="6" stopIfTrue="0">
      <formula>AND(NOT('QAQC-2021-08-10'!$L$471),'QAQC-2021-08-10'!$C$471="Good")</formula>
    </cfRule>
  </conditionalFormatting>
  <conditionalFormatting sqref="J8">
    <cfRule type="expression" priority="50" dxfId="0" stopIfTrue="0">
      <formula>AND(NOT('QAQC-2021-08-10'!$L$82),'QAQC-2021-08-10'!$C$82="Highest")</formula>
    </cfRule>
    <cfRule type="expression" priority="440" dxfId="0" stopIfTrue="0">
      <formula>AND(NOT('QAQC-2021-08-10'!$L$472),'QAQC-2021-08-10'!$C$472="Highest")</formula>
    </cfRule>
    <cfRule type="expression" priority="531" dxfId="1" stopIfTrue="0">
      <formula>AND(NOT('QAQC-2021-08-10'!$L$82),'QAQC-2021-08-10'!$C$82="High")</formula>
    </cfRule>
    <cfRule type="expression" priority="921" dxfId="1" stopIfTrue="0">
      <formula>AND(NOT('QAQC-2021-08-10'!$L$472),'QAQC-2021-08-10'!$C$472="High")</formula>
    </cfRule>
    <cfRule type="expression" priority="1025" dxfId="2" stopIfTrue="0">
      <formula>AND(NOT('QAQC-2021-08-10'!$L$82),'QAQC-2021-08-10'!$C$82="Medium")</formula>
    </cfRule>
    <cfRule type="expression" priority="1415" dxfId="2" stopIfTrue="0">
      <formula>AND(NOT('QAQC-2021-08-10'!$L$472),'QAQC-2021-08-10'!$C$472="Medium")</formula>
    </cfRule>
    <cfRule type="expression" priority="1506" dxfId="3" stopIfTrue="0">
      <formula>AND(NOT('QAQC-2021-08-10'!$L$82),'QAQC-2021-08-10'!$C$82="Medium Low")</formula>
    </cfRule>
    <cfRule type="expression" priority="1896" dxfId="3" stopIfTrue="0">
      <formula>AND(NOT('QAQC-2021-08-10'!$L$472),'QAQC-2021-08-10'!$C$472="Medium Low")</formula>
    </cfRule>
    <cfRule type="expression" priority="1987" dxfId="4" stopIfTrue="0">
      <formula>AND(NOT('QAQC-2021-08-10'!$L$82),'QAQC-2021-08-10'!$C$82="Low")</formula>
    </cfRule>
    <cfRule type="expression" priority="2377" dxfId="4" stopIfTrue="0">
      <formula>AND(NOT('QAQC-2021-08-10'!$L$472),'QAQC-2021-08-10'!$C$472="Low")</formula>
    </cfRule>
    <cfRule type="expression" priority="2455" dxfId="4" stopIfTrue="0">
      <formula>LEFT(J8&amp;"")="["</formula>
    </cfRule>
    <cfRule type="expression" priority="2546" dxfId="5" stopIfTrue="0">
      <formula>AND(NOT('QAQC-2021-08-10'!$L$82),'QAQC-2021-08-10'!$C$82="Very Low")</formula>
    </cfRule>
    <cfRule type="expression" priority="2936" dxfId="5" stopIfTrue="0">
      <formula>AND(NOT('QAQC-2021-08-10'!$L$472),'QAQC-2021-08-10'!$C$472="Very Low")</formula>
    </cfRule>
    <cfRule type="expression" priority="3053" dxfId="6" stopIfTrue="0">
      <formula>AND(NOT('QAQC-2021-08-10'!$L$82),'QAQC-2021-08-10'!$C$82="Good")</formula>
    </cfRule>
    <cfRule type="expression" priority="3443" dxfId="6" stopIfTrue="0">
      <formula>AND(NOT('QAQC-2021-08-10'!$L$472),'QAQC-2021-08-10'!$C$472="Good")</formula>
    </cfRule>
  </conditionalFormatting>
  <conditionalFormatting sqref="K8">
    <cfRule type="expression" priority="51" dxfId="0" stopIfTrue="0">
      <formula>AND(NOT('QAQC-2021-08-10'!$L$83),'QAQC-2021-08-10'!$C$83="Highest")</formula>
    </cfRule>
    <cfRule type="expression" priority="441" dxfId="0" stopIfTrue="0">
      <formula>AND(NOT('QAQC-2021-08-10'!$L$473),'QAQC-2021-08-10'!$C$473="Highest")</formula>
    </cfRule>
    <cfRule type="expression" priority="532" dxfId="1" stopIfTrue="0">
      <formula>AND(NOT('QAQC-2021-08-10'!$L$83),'QAQC-2021-08-10'!$C$83="High")</formula>
    </cfRule>
    <cfRule type="expression" priority="922" dxfId="1" stopIfTrue="0">
      <formula>AND(NOT('QAQC-2021-08-10'!$L$473),'QAQC-2021-08-10'!$C$473="High")</formula>
    </cfRule>
    <cfRule type="expression" priority="1026" dxfId="2" stopIfTrue="0">
      <formula>AND(NOT('QAQC-2021-08-10'!$L$83),'QAQC-2021-08-10'!$C$83="Medium")</formula>
    </cfRule>
    <cfRule type="expression" priority="1416" dxfId="2" stopIfTrue="0">
      <formula>AND(NOT('QAQC-2021-08-10'!$L$473),'QAQC-2021-08-10'!$C$473="Medium")</formula>
    </cfRule>
    <cfRule type="expression" priority="1507" dxfId="3" stopIfTrue="0">
      <formula>AND(NOT('QAQC-2021-08-10'!$L$83),'QAQC-2021-08-10'!$C$83="Medium Low")</formula>
    </cfRule>
    <cfRule type="expression" priority="1897" dxfId="3" stopIfTrue="0">
      <formula>AND(NOT('QAQC-2021-08-10'!$L$473),'QAQC-2021-08-10'!$C$473="Medium Low")</formula>
    </cfRule>
    <cfRule type="expression" priority="1988" dxfId="4" stopIfTrue="0">
      <formula>AND(NOT('QAQC-2021-08-10'!$L$83),'QAQC-2021-08-10'!$C$83="Low")</formula>
    </cfRule>
    <cfRule type="expression" priority="2378" dxfId="4" stopIfTrue="0">
      <formula>AND(NOT('QAQC-2021-08-10'!$L$473),'QAQC-2021-08-10'!$C$473="Low")</formula>
    </cfRule>
    <cfRule type="expression" priority="2456" dxfId="4" stopIfTrue="0">
      <formula>LEFT(K8&amp;"")="["</formula>
    </cfRule>
    <cfRule type="expression" priority="2547" dxfId="5" stopIfTrue="0">
      <formula>AND(NOT('QAQC-2021-08-10'!$L$83),'QAQC-2021-08-10'!$C$83="Very Low")</formula>
    </cfRule>
    <cfRule type="expression" priority="2937" dxfId="5" stopIfTrue="0">
      <formula>AND(NOT('QAQC-2021-08-10'!$L$473),'QAQC-2021-08-10'!$C$473="Very Low")</formula>
    </cfRule>
    <cfRule type="expression" priority="3054" dxfId="6" stopIfTrue="0">
      <formula>AND(NOT('QAQC-2021-08-10'!$L$83),'QAQC-2021-08-10'!$C$83="Good")</formula>
    </cfRule>
    <cfRule type="expression" priority="3444" dxfId="6" stopIfTrue="0">
      <formula>AND(NOT('QAQC-2021-08-10'!$L$473),'QAQC-2021-08-10'!$C$473="Good")</formula>
    </cfRule>
  </conditionalFormatting>
  <conditionalFormatting sqref="L8">
    <cfRule type="expression" priority="52" dxfId="0" stopIfTrue="0">
      <formula>AND(NOT('QAQC-2021-08-10'!$L$84),'QAQC-2021-08-10'!$C$84="Highest")</formula>
    </cfRule>
    <cfRule type="expression" priority="442" dxfId="0" stopIfTrue="0">
      <formula>AND(NOT('QAQC-2021-08-10'!$L$474),'QAQC-2021-08-10'!$C$474="Highest")</formula>
    </cfRule>
    <cfRule type="expression" priority="533" dxfId="1" stopIfTrue="0">
      <formula>AND(NOT('QAQC-2021-08-10'!$L$84),'QAQC-2021-08-10'!$C$84="High")</formula>
    </cfRule>
    <cfRule type="expression" priority="923" dxfId="1" stopIfTrue="0">
      <formula>AND(NOT('QAQC-2021-08-10'!$L$474),'QAQC-2021-08-10'!$C$474="High")</formula>
    </cfRule>
    <cfRule type="expression" priority="1027" dxfId="2" stopIfTrue="0">
      <formula>AND(NOT('QAQC-2021-08-10'!$L$84),'QAQC-2021-08-10'!$C$84="Medium")</formula>
    </cfRule>
    <cfRule type="expression" priority="1417" dxfId="2" stopIfTrue="0">
      <formula>AND(NOT('QAQC-2021-08-10'!$L$474),'QAQC-2021-08-10'!$C$474="Medium")</formula>
    </cfRule>
    <cfRule type="expression" priority="1508" dxfId="3" stopIfTrue="0">
      <formula>AND(NOT('QAQC-2021-08-10'!$L$84),'QAQC-2021-08-10'!$C$84="Medium Low")</formula>
    </cfRule>
    <cfRule type="expression" priority="1898" dxfId="3" stopIfTrue="0">
      <formula>AND(NOT('QAQC-2021-08-10'!$L$474),'QAQC-2021-08-10'!$C$474="Medium Low")</formula>
    </cfRule>
    <cfRule type="expression" priority="1989" dxfId="4" stopIfTrue="0">
      <formula>AND(NOT('QAQC-2021-08-10'!$L$84),'QAQC-2021-08-10'!$C$84="Low")</formula>
    </cfRule>
    <cfRule type="expression" priority="2379" dxfId="4" stopIfTrue="0">
      <formula>AND(NOT('QAQC-2021-08-10'!$L$474),'QAQC-2021-08-10'!$C$474="Low")</formula>
    </cfRule>
    <cfRule type="expression" priority="2457" dxfId="4" stopIfTrue="0">
      <formula>LEFT(L8&amp;"")="["</formula>
    </cfRule>
    <cfRule type="expression" priority="2548" dxfId="5" stopIfTrue="0">
      <formula>AND(NOT('QAQC-2021-08-10'!$L$84),'QAQC-2021-08-10'!$C$84="Very Low")</formula>
    </cfRule>
    <cfRule type="expression" priority="2938" dxfId="5" stopIfTrue="0">
      <formula>AND(NOT('QAQC-2021-08-10'!$L$474),'QAQC-2021-08-10'!$C$474="Very Low")</formula>
    </cfRule>
    <cfRule type="expression" priority="3055" dxfId="6" stopIfTrue="0">
      <formula>AND(NOT('QAQC-2021-08-10'!$L$84),'QAQC-2021-08-10'!$C$84="Good")</formula>
    </cfRule>
    <cfRule type="expression" priority="3445" dxfId="6" stopIfTrue="0">
      <formula>AND(NOT('QAQC-2021-08-10'!$L$474),'QAQC-2021-08-10'!$C$474="Good")</formula>
    </cfRule>
  </conditionalFormatting>
  <conditionalFormatting sqref="V8">
    <cfRule type="expression" priority="53" dxfId="0" stopIfTrue="0">
      <formula>AND(NOT('QAQC-2021-08-10'!$L$85),'QAQC-2021-08-10'!$C$85="Highest")</formula>
    </cfRule>
    <cfRule type="expression" priority="443" dxfId="0" stopIfTrue="0">
      <formula>AND(NOT('QAQC-2021-08-10'!$L$475),'QAQC-2021-08-10'!$C$475="Highest")</formula>
    </cfRule>
    <cfRule type="expression" priority="534" dxfId="1" stopIfTrue="0">
      <formula>AND(NOT('QAQC-2021-08-10'!$L$85),'QAQC-2021-08-10'!$C$85="High")</formula>
    </cfRule>
    <cfRule type="expression" priority="924" dxfId="1" stopIfTrue="0">
      <formula>AND(NOT('QAQC-2021-08-10'!$L$475),'QAQC-2021-08-10'!$C$475="High")</formula>
    </cfRule>
    <cfRule type="expression" priority="1028" dxfId="2" stopIfTrue="0">
      <formula>AND(NOT('QAQC-2021-08-10'!$L$85),'QAQC-2021-08-10'!$C$85="Medium")</formula>
    </cfRule>
    <cfRule type="expression" priority="1418" dxfId="2" stopIfTrue="0">
      <formula>AND(NOT('QAQC-2021-08-10'!$L$475),'QAQC-2021-08-10'!$C$475="Medium")</formula>
    </cfRule>
    <cfRule type="expression" priority="1509" dxfId="3" stopIfTrue="0">
      <formula>AND(NOT('QAQC-2021-08-10'!$L$85),'QAQC-2021-08-10'!$C$85="Medium Low")</formula>
    </cfRule>
    <cfRule type="expression" priority="1899" dxfId="3" stopIfTrue="0">
      <formula>AND(NOT('QAQC-2021-08-10'!$L$475),'QAQC-2021-08-10'!$C$475="Medium Low")</formula>
    </cfRule>
    <cfRule type="expression" priority="1990" dxfId="4" stopIfTrue="0">
      <formula>AND(NOT('QAQC-2021-08-10'!$L$85),'QAQC-2021-08-10'!$C$85="Low")</formula>
    </cfRule>
    <cfRule type="expression" priority="2380" dxfId="4" stopIfTrue="0">
      <formula>AND(NOT('QAQC-2021-08-10'!$L$475),'QAQC-2021-08-10'!$C$475="Low")</formula>
    </cfRule>
    <cfRule type="expression" priority="2458" dxfId="4" stopIfTrue="0">
      <formula>LEFT(V8&amp;"")="["</formula>
    </cfRule>
    <cfRule type="expression" priority="2549" dxfId="5" stopIfTrue="0">
      <formula>AND(NOT('QAQC-2021-08-10'!$L$85),'QAQC-2021-08-10'!$C$85="Very Low")</formula>
    </cfRule>
    <cfRule type="expression" priority="2939" dxfId="5" stopIfTrue="0">
      <formula>AND(NOT('QAQC-2021-08-10'!$L$475),'QAQC-2021-08-10'!$C$475="Very Low")</formula>
    </cfRule>
    <cfRule type="expression" priority="3056" dxfId="6" stopIfTrue="0">
      <formula>AND(NOT('QAQC-2021-08-10'!$L$85),'QAQC-2021-08-10'!$C$85="Good")</formula>
    </cfRule>
    <cfRule type="expression" priority="3446" dxfId="6" stopIfTrue="0">
      <formula>AND(NOT('QAQC-2021-08-10'!$L$475),'QAQC-2021-08-10'!$C$475="Good")</formula>
    </cfRule>
  </conditionalFormatting>
  <conditionalFormatting sqref="W8">
    <cfRule type="expression" priority="54" dxfId="0" stopIfTrue="0">
      <formula>AND(NOT('QAQC-2021-08-10'!$L$86),'QAQC-2021-08-10'!$C$86="Highest")</formula>
    </cfRule>
    <cfRule type="expression" priority="444" dxfId="0" stopIfTrue="0">
      <formula>AND(NOT('QAQC-2021-08-10'!$L$476),'QAQC-2021-08-10'!$C$476="Highest")</formula>
    </cfRule>
    <cfRule type="expression" priority="535" dxfId="1" stopIfTrue="0">
      <formula>AND(NOT('QAQC-2021-08-10'!$L$86),'QAQC-2021-08-10'!$C$86="High")</formula>
    </cfRule>
    <cfRule type="expression" priority="925" dxfId="1" stopIfTrue="0">
      <formula>AND(NOT('QAQC-2021-08-10'!$L$476),'QAQC-2021-08-10'!$C$476="High")</formula>
    </cfRule>
    <cfRule type="expression" priority="1029" dxfId="2" stopIfTrue="0">
      <formula>AND(NOT('QAQC-2021-08-10'!$L$86),'QAQC-2021-08-10'!$C$86="Medium")</formula>
    </cfRule>
    <cfRule type="expression" priority="1419" dxfId="2" stopIfTrue="0">
      <formula>AND(NOT('QAQC-2021-08-10'!$L$476),'QAQC-2021-08-10'!$C$476="Medium")</formula>
    </cfRule>
    <cfRule type="expression" priority="1510" dxfId="3" stopIfTrue="0">
      <formula>AND(NOT('QAQC-2021-08-10'!$L$86),'QAQC-2021-08-10'!$C$86="Medium Low")</formula>
    </cfRule>
    <cfRule type="expression" priority="1900" dxfId="3" stopIfTrue="0">
      <formula>AND(NOT('QAQC-2021-08-10'!$L$476),'QAQC-2021-08-10'!$C$476="Medium Low")</formula>
    </cfRule>
    <cfRule type="expression" priority="1991" dxfId="4" stopIfTrue="0">
      <formula>AND(NOT('QAQC-2021-08-10'!$L$86),'QAQC-2021-08-10'!$C$86="Low")</formula>
    </cfRule>
    <cfRule type="expression" priority="2381" dxfId="4" stopIfTrue="0">
      <formula>AND(NOT('QAQC-2021-08-10'!$L$476),'QAQC-2021-08-10'!$C$476="Low")</formula>
    </cfRule>
    <cfRule type="expression" priority="2459" dxfId="4" stopIfTrue="0">
      <formula>LEFT(W8&amp;"")="["</formula>
    </cfRule>
    <cfRule type="expression" priority="2550" dxfId="5" stopIfTrue="0">
      <formula>AND(NOT('QAQC-2021-08-10'!$L$86),'QAQC-2021-08-10'!$C$86="Very Low")</formula>
    </cfRule>
    <cfRule type="expression" priority="2940" dxfId="5" stopIfTrue="0">
      <formula>AND(NOT('QAQC-2021-08-10'!$L$476),'QAQC-2021-08-10'!$C$476="Very Low")</formula>
    </cfRule>
    <cfRule type="expression" priority="3057" dxfId="6" stopIfTrue="0">
      <formula>AND(NOT('QAQC-2021-08-10'!$L$86),'QAQC-2021-08-10'!$C$86="Good")</formula>
    </cfRule>
    <cfRule type="expression" priority="3447" dxfId="6" stopIfTrue="0">
      <formula>AND(NOT('QAQC-2021-08-10'!$L$476),'QAQC-2021-08-10'!$C$476="Good")</formula>
    </cfRule>
  </conditionalFormatting>
  <conditionalFormatting sqref="X8">
    <cfRule type="expression" priority="55" dxfId="0" stopIfTrue="0">
      <formula>AND(NOT('QAQC-2021-08-10'!$L$87),'QAQC-2021-08-10'!$C$87="Highest")</formula>
    </cfRule>
    <cfRule type="expression" priority="445" dxfId="0" stopIfTrue="0">
      <formula>AND(NOT('QAQC-2021-08-10'!$L$477),'QAQC-2021-08-10'!$C$477="Highest")</formula>
    </cfRule>
    <cfRule type="expression" priority="536" dxfId="1" stopIfTrue="0">
      <formula>AND(NOT('QAQC-2021-08-10'!$L$87),'QAQC-2021-08-10'!$C$87="High")</formula>
    </cfRule>
    <cfRule type="expression" priority="926" dxfId="1" stopIfTrue="0">
      <formula>AND(NOT('QAQC-2021-08-10'!$L$477),'QAQC-2021-08-10'!$C$477="High")</formula>
    </cfRule>
    <cfRule type="expression" priority="1030" dxfId="2" stopIfTrue="0">
      <formula>AND(NOT('QAQC-2021-08-10'!$L$87),'QAQC-2021-08-10'!$C$87="Medium")</formula>
    </cfRule>
    <cfRule type="expression" priority="1420" dxfId="2" stopIfTrue="0">
      <formula>AND(NOT('QAQC-2021-08-10'!$L$477),'QAQC-2021-08-10'!$C$477="Medium")</formula>
    </cfRule>
    <cfRule type="expression" priority="1511" dxfId="3" stopIfTrue="0">
      <formula>AND(NOT('QAQC-2021-08-10'!$L$87),'QAQC-2021-08-10'!$C$87="Medium Low")</formula>
    </cfRule>
    <cfRule type="expression" priority="1901" dxfId="3" stopIfTrue="0">
      <formula>AND(NOT('QAQC-2021-08-10'!$L$477),'QAQC-2021-08-10'!$C$477="Medium Low")</formula>
    </cfRule>
    <cfRule type="expression" priority="1992" dxfId="4" stopIfTrue="0">
      <formula>AND(NOT('QAQC-2021-08-10'!$L$87),'QAQC-2021-08-10'!$C$87="Low")</formula>
    </cfRule>
    <cfRule type="expression" priority="2382" dxfId="4" stopIfTrue="0">
      <formula>AND(NOT('QAQC-2021-08-10'!$L$477),'QAQC-2021-08-10'!$C$477="Low")</formula>
    </cfRule>
    <cfRule type="expression" priority="2460" dxfId="4" stopIfTrue="0">
      <formula>LEFT(X8&amp;"")="["</formula>
    </cfRule>
    <cfRule type="expression" priority="2551" dxfId="5" stopIfTrue="0">
      <formula>AND(NOT('QAQC-2021-08-10'!$L$87),'QAQC-2021-08-10'!$C$87="Very Low")</formula>
    </cfRule>
    <cfRule type="expression" priority="2941" dxfId="5" stopIfTrue="0">
      <formula>AND(NOT('QAQC-2021-08-10'!$L$477),'QAQC-2021-08-10'!$C$477="Very Low")</formula>
    </cfRule>
    <cfRule type="expression" priority="3058" dxfId="6" stopIfTrue="0">
      <formula>AND(NOT('QAQC-2021-08-10'!$L$87),'QAQC-2021-08-10'!$C$87="Good")</formula>
    </cfRule>
    <cfRule type="expression" priority="3448" dxfId="6" stopIfTrue="0">
      <formula>AND(NOT('QAQC-2021-08-10'!$L$477),'QAQC-2021-08-10'!$C$477="Good")</formula>
    </cfRule>
  </conditionalFormatting>
  <conditionalFormatting sqref="J9">
    <cfRule type="expression" priority="56" dxfId="0" stopIfTrue="0">
      <formula>AND(NOT('QAQC-2021-08-10'!$L$88),'QAQC-2021-08-10'!$C$88="Highest")</formula>
    </cfRule>
    <cfRule type="expression" priority="446" dxfId="0" stopIfTrue="0">
      <formula>AND(NOT('QAQC-2021-08-10'!$L$478),'QAQC-2021-08-10'!$C$478="Highest")</formula>
    </cfRule>
    <cfRule type="expression" priority="537" dxfId="1" stopIfTrue="0">
      <formula>AND(NOT('QAQC-2021-08-10'!$L$88),'QAQC-2021-08-10'!$C$88="High")</formula>
    </cfRule>
    <cfRule type="expression" priority="927" dxfId="1" stopIfTrue="0">
      <formula>AND(NOT('QAQC-2021-08-10'!$L$478),'QAQC-2021-08-10'!$C$478="High")</formula>
    </cfRule>
    <cfRule type="expression" priority="1031" dxfId="2" stopIfTrue="0">
      <formula>AND(NOT('QAQC-2021-08-10'!$L$88),'QAQC-2021-08-10'!$C$88="Medium")</formula>
    </cfRule>
    <cfRule type="expression" priority="1421" dxfId="2" stopIfTrue="0">
      <formula>AND(NOT('QAQC-2021-08-10'!$L$478),'QAQC-2021-08-10'!$C$478="Medium")</formula>
    </cfRule>
    <cfRule type="expression" priority="1512" dxfId="3" stopIfTrue="0">
      <formula>AND(NOT('QAQC-2021-08-10'!$L$88),'QAQC-2021-08-10'!$C$88="Medium Low")</formula>
    </cfRule>
    <cfRule type="expression" priority="1902" dxfId="3" stopIfTrue="0">
      <formula>AND(NOT('QAQC-2021-08-10'!$L$478),'QAQC-2021-08-10'!$C$478="Medium Low")</formula>
    </cfRule>
    <cfRule type="expression" priority="1993" dxfId="4" stopIfTrue="0">
      <formula>AND(NOT('QAQC-2021-08-10'!$L$88),'QAQC-2021-08-10'!$C$88="Low")</formula>
    </cfRule>
    <cfRule type="expression" priority="2383" dxfId="4" stopIfTrue="0">
      <formula>AND(NOT('QAQC-2021-08-10'!$L$478),'QAQC-2021-08-10'!$C$478="Low")</formula>
    </cfRule>
    <cfRule type="expression" priority="2461" dxfId="4" stopIfTrue="0">
      <formula>LEFT(J9&amp;"")="["</formula>
    </cfRule>
    <cfRule type="expression" priority="2552" dxfId="5" stopIfTrue="0">
      <formula>AND(NOT('QAQC-2021-08-10'!$L$88),'QAQC-2021-08-10'!$C$88="Very Low")</formula>
    </cfRule>
    <cfRule type="expression" priority="2942" dxfId="5" stopIfTrue="0">
      <formula>AND(NOT('QAQC-2021-08-10'!$L$478),'QAQC-2021-08-10'!$C$478="Very Low")</formula>
    </cfRule>
    <cfRule type="expression" priority="3059" dxfId="6" stopIfTrue="0">
      <formula>AND(NOT('QAQC-2021-08-10'!$L$88),'QAQC-2021-08-10'!$C$88="Good")</formula>
    </cfRule>
    <cfRule type="expression" priority="3449" dxfId="6" stopIfTrue="0">
      <formula>AND(NOT('QAQC-2021-08-10'!$L$478),'QAQC-2021-08-10'!$C$478="Good")</formula>
    </cfRule>
  </conditionalFormatting>
  <conditionalFormatting sqref="K9">
    <cfRule type="expression" priority="57" dxfId="0" stopIfTrue="0">
      <formula>AND(NOT('QAQC-2021-08-10'!$L$89),'QAQC-2021-08-10'!$C$89="Highest")</formula>
    </cfRule>
    <cfRule type="expression" priority="447" dxfId="0" stopIfTrue="0">
      <formula>AND(NOT('QAQC-2021-08-10'!$L$479),'QAQC-2021-08-10'!$C$479="Highest")</formula>
    </cfRule>
    <cfRule type="expression" priority="538" dxfId="1" stopIfTrue="0">
      <formula>AND(NOT('QAQC-2021-08-10'!$L$89),'QAQC-2021-08-10'!$C$89="High")</formula>
    </cfRule>
    <cfRule type="expression" priority="928" dxfId="1" stopIfTrue="0">
      <formula>AND(NOT('QAQC-2021-08-10'!$L$479),'QAQC-2021-08-10'!$C$479="High")</formula>
    </cfRule>
    <cfRule type="expression" priority="1032" dxfId="2" stopIfTrue="0">
      <formula>AND(NOT('QAQC-2021-08-10'!$L$89),'QAQC-2021-08-10'!$C$89="Medium")</formula>
    </cfRule>
    <cfRule type="expression" priority="1422" dxfId="2" stopIfTrue="0">
      <formula>AND(NOT('QAQC-2021-08-10'!$L$479),'QAQC-2021-08-10'!$C$479="Medium")</formula>
    </cfRule>
    <cfRule type="expression" priority="1513" dxfId="3" stopIfTrue="0">
      <formula>AND(NOT('QAQC-2021-08-10'!$L$89),'QAQC-2021-08-10'!$C$89="Medium Low")</formula>
    </cfRule>
    <cfRule type="expression" priority="1903" dxfId="3" stopIfTrue="0">
      <formula>AND(NOT('QAQC-2021-08-10'!$L$479),'QAQC-2021-08-10'!$C$479="Medium Low")</formula>
    </cfRule>
    <cfRule type="expression" priority="1994" dxfId="4" stopIfTrue="0">
      <formula>AND(NOT('QAQC-2021-08-10'!$L$89),'QAQC-2021-08-10'!$C$89="Low")</formula>
    </cfRule>
    <cfRule type="expression" priority="2384" dxfId="4" stopIfTrue="0">
      <formula>AND(NOT('QAQC-2021-08-10'!$L$479),'QAQC-2021-08-10'!$C$479="Low")</formula>
    </cfRule>
    <cfRule type="expression" priority="2462" dxfId="4" stopIfTrue="0">
      <formula>LEFT(K9&amp;"")="["</formula>
    </cfRule>
    <cfRule type="expression" priority="2553" dxfId="5" stopIfTrue="0">
      <formula>AND(NOT('QAQC-2021-08-10'!$L$89),'QAQC-2021-08-10'!$C$89="Very Low")</formula>
    </cfRule>
    <cfRule type="expression" priority="2943" dxfId="5" stopIfTrue="0">
      <formula>AND(NOT('QAQC-2021-08-10'!$L$479),'QAQC-2021-08-10'!$C$479="Very Low")</formula>
    </cfRule>
    <cfRule type="expression" priority="3060" dxfId="6" stopIfTrue="0">
      <formula>AND(NOT('QAQC-2021-08-10'!$L$89),'QAQC-2021-08-10'!$C$89="Good")</formula>
    </cfRule>
    <cfRule type="expression" priority="3450" dxfId="6" stopIfTrue="0">
      <formula>AND(NOT('QAQC-2021-08-10'!$L$479),'QAQC-2021-08-10'!$C$479="Good")</formula>
    </cfRule>
  </conditionalFormatting>
  <conditionalFormatting sqref="L9">
    <cfRule type="expression" priority="58" dxfId="0" stopIfTrue="0">
      <formula>AND(NOT('QAQC-2021-08-10'!$L$90),'QAQC-2021-08-10'!$C$90="Highest")</formula>
    </cfRule>
    <cfRule type="expression" priority="448" dxfId="0" stopIfTrue="0">
      <formula>AND(NOT('QAQC-2021-08-10'!$L$480),'QAQC-2021-08-10'!$C$480="Highest")</formula>
    </cfRule>
    <cfRule type="expression" priority="539" dxfId="1" stopIfTrue="0">
      <formula>AND(NOT('QAQC-2021-08-10'!$L$90),'QAQC-2021-08-10'!$C$90="High")</formula>
    </cfRule>
    <cfRule type="expression" priority="929" dxfId="1" stopIfTrue="0">
      <formula>AND(NOT('QAQC-2021-08-10'!$L$480),'QAQC-2021-08-10'!$C$480="High")</formula>
    </cfRule>
    <cfRule type="expression" priority="1033" dxfId="2" stopIfTrue="0">
      <formula>AND(NOT('QAQC-2021-08-10'!$L$90),'QAQC-2021-08-10'!$C$90="Medium")</formula>
    </cfRule>
    <cfRule type="expression" priority="1423" dxfId="2" stopIfTrue="0">
      <formula>AND(NOT('QAQC-2021-08-10'!$L$480),'QAQC-2021-08-10'!$C$480="Medium")</formula>
    </cfRule>
    <cfRule type="expression" priority="1514" dxfId="3" stopIfTrue="0">
      <formula>AND(NOT('QAQC-2021-08-10'!$L$90),'QAQC-2021-08-10'!$C$90="Medium Low")</formula>
    </cfRule>
    <cfRule type="expression" priority="1904" dxfId="3" stopIfTrue="0">
      <formula>AND(NOT('QAQC-2021-08-10'!$L$480),'QAQC-2021-08-10'!$C$480="Medium Low")</formula>
    </cfRule>
    <cfRule type="expression" priority="1995" dxfId="4" stopIfTrue="0">
      <formula>AND(NOT('QAQC-2021-08-10'!$L$90),'QAQC-2021-08-10'!$C$90="Low")</formula>
    </cfRule>
    <cfRule type="expression" priority="2385" dxfId="4" stopIfTrue="0">
      <formula>AND(NOT('QAQC-2021-08-10'!$L$480),'QAQC-2021-08-10'!$C$480="Low")</formula>
    </cfRule>
    <cfRule type="expression" priority="2463" dxfId="4" stopIfTrue="0">
      <formula>LEFT(L9&amp;"")="["</formula>
    </cfRule>
    <cfRule type="expression" priority="2554" dxfId="5" stopIfTrue="0">
      <formula>AND(NOT('QAQC-2021-08-10'!$L$90),'QAQC-2021-08-10'!$C$90="Very Low")</formula>
    </cfRule>
    <cfRule type="expression" priority="2944" dxfId="5" stopIfTrue="0">
      <formula>AND(NOT('QAQC-2021-08-10'!$L$480),'QAQC-2021-08-10'!$C$480="Very Low")</formula>
    </cfRule>
    <cfRule type="expression" priority="3061" dxfId="6" stopIfTrue="0">
      <formula>AND(NOT('QAQC-2021-08-10'!$L$90),'QAQC-2021-08-10'!$C$90="Good")</formula>
    </cfRule>
    <cfRule type="expression" priority="3451" dxfId="6" stopIfTrue="0">
      <formula>AND(NOT('QAQC-2021-08-10'!$L$480),'QAQC-2021-08-10'!$C$480="Good")</formula>
    </cfRule>
  </conditionalFormatting>
  <conditionalFormatting sqref="V9">
    <cfRule type="expression" priority="59" dxfId="0" stopIfTrue="0">
      <formula>AND(NOT('QAQC-2021-08-10'!$L$91),'QAQC-2021-08-10'!$C$91="Highest")</formula>
    </cfRule>
    <cfRule type="expression" priority="449" dxfId="0" stopIfTrue="0">
      <formula>AND(NOT('QAQC-2021-08-10'!$L$481),'QAQC-2021-08-10'!$C$481="Highest")</formula>
    </cfRule>
    <cfRule type="expression" priority="540" dxfId="1" stopIfTrue="0">
      <formula>AND(NOT('QAQC-2021-08-10'!$L$91),'QAQC-2021-08-10'!$C$91="High")</formula>
    </cfRule>
    <cfRule type="expression" priority="930" dxfId="1" stopIfTrue="0">
      <formula>AND(NOT('QAQC-2021-08-10'!$L$481),'QAQC-2021-08-10'!$C$481="High")</formula>
    </cfRule>
    <cfRule type="expression" priority="1034" dxfId="2" stopIfTrue="0">
      <formula>AND(NOT('QAQC-2021-08-10'!$L$91),'QAQC-2021-08-10'!$C$91="Medium")</formula>
    </cfRule>
    <cfRule type="expression" priority="1424" dxfId="2" stopIfTrue="0">
      <formula>AND(NOT('QAQC-2021-08-10'!$L$481),'QAQC-2021-08-10'!$C$481="Medium")</formula>
    </cfRule>
    <cfRule type="expression" priority="1515" dxfId="3" stopIfTrue="0">
      <formula>AND(NOT('QAQC-2021-08-10'!$L$91),'QAQC-2021-08-10'!$C$91="Medium Low")</formula>
    </cfRule>
    <cfRule type="expression" priority="1905" dxfId="3" stopIfTrue="0">
      <formula>AND(NOT('QAQC-2021-08-10'!$L$481),'QAQC-2021-08-10'!$C$481="Medium Low")</formula>
    </cfRule>
    <cfRule type="expression" priority="1996" dxfId="4" stopIfTrue="0">
      <formula>AND(NOT('QAQC-2021-08-10'!$L$91),'QAQC-2021-08-10'!$C$91="Low")</formula>
    </cfRule>
    <cfRule type="expression" priority="2386" dxfId="4" stopIfTrue="0">
      <formula>AND(NOT('QAQC-2021-08-10'!$L$481),'QAQC-2021-08-10'!$C$481="Low")</formula>
    </cfRule>
    <cfRule type="expression" priority="2464" dxfId="4" stopIfTrue="0">
      <formula>LEFT(V9&amp;"")="["</formula>
    </cfRule>
    <cfRule type="expression" priority="2555" dxfId="5" stopIfTrue="0">
      <formula>AND(NOT('QAQC-2021-08-10'!$L$91),'QAQC-2021-08-10'!$C$91="Very Low")</formula>
    </cfRule>
    <cfRule type="expression" priority="2945" dxfId="5" stopIfTrue="0">
      <formula>AND(NOT('QAQC-2021-08-10'!$L$481),'QAQC-2021-08-10'!$C$481="Very Low")</formula>
    </cfRule>
    <cfRule type="expression" priority="3062" dxfId="6" stopIfTrue="0">
      <formula>AND(NOT('QAQC-2021-08-10'!$L$91),'QAQC-2021-08-10'!$C$91="Good")</formula>
    </cfRule>
    <cfRule type="expression" priority="3452" dxfId="6" stopIfTrue="0">
      <formula>AND(NOT('QAQC-2021-08-10'!$L$481),'QAQC-2021-08-10'!$C$481="Good")</formula>
    </cfRule>
  </conditionalFormatting>
  <conditionalFormatting sqref="W9">
    <cfRule type="expression" priority="60" dxfId="0" stopIfTrue="0">
      <formula>AND(NOT('QAQC-2021-08-10'!$L$92),'QAQC-2021-08-10'!$C$92="Highest")</formula>
    </cfRule>
    <cfRule type="expression" priority="450" dxfId="0" stopIfTrue="0">
      <formula>AND(NOT('QAQC-2021-08-10'!$L$482),'QAQC-2021-08-10'!$C$482="Highest")</formula>
    </cfRule>
    <cfRule type="expression" priority="541" dxfId="1" stopIfTrue="0">
      <formula>AND(NOT('QAQC-2021-08-10'!$L$92),'QAQC-2021-08-10'!$C$92="High")</formula>
    </cfRule>
    <cfRule type="expression" priority="931" dxfId="1" stopIfTrue="0">
      <formula>AND(NOT('QAQC-2021-08-10'!$L$482),'QAQC-2021-08-10'!$C$482="High")</formula>
    </cfRule>
    <cfRule type="expression" priority="1035" dxfId="2" stopIfTrue="0">
      <formula>AND(NOT('QAQC-2021-08-10'!$L$92),'QAQC-2021-08-10'!$C$92="Medium")</formula>
    </cfRule>
    <cfRule type="expression" priority="1425" dxfId="2" stopIfTrue="0">
      <formula>AND(NOT('QAQC-2021-08-10'!$L$482),'QAQC-2021-08-10'!$C$482="Medium")</formula>
    </cfRule>
    <cfRule type="expression" priority="1516" dxfId="3" stopIfTrue="0">
      <formula>AND(NOT('QAQC-2021-08-10'!$L$92),'QAQC-2021-08-10'!$C$92="Medium Low")</formula>
    </cfRule>
    <cfRule type="expression" priority="1906" dxfId="3" stopIfTrue="0">
      <formula>AND(NOT('QAQC-2021-08-10'!$L$482),'QAQC-2021-08-10'!$C$482="Medium Low")</formula>
    </cfRule>
    <cfRule type="expression" priority="1997" dxfId="4" stopIfTrue="0">
      <formula>AND(NOT('QAQC-2021-08-10'!$L$92),'QAQC-2021-08-10'!$C$92="Low")</formula>
    </cfRule>
    <cfRule type="expression" priority="2387" dxfId="4" stopIfTrue="0">
      <formula>AND(NOT('QAQC-2021-08-10'!$L$482),'QAQC-2021-08-10'!$C$482="Low")</formula>
    </cfRule>
    <cfRule type="expression" priority="2465" dxfId="4" stopIfTrue="0">
      <formula>LEFT(W9&amp;"")="["</formula>
    </cfRule>
    <cfRule type="expression" priority="2556" dxfId="5" stopIfTrue="0">
      <formula>AND(NOT('QAQC-2021-08-10'!$L$92),'QAQC-2021-08-10'!$C$92="Very Low")</formula>
    </cfRule>
    <cfRule type="expression" priority="2946" dxfId="5" stopIfTrue="0">
      <formula>AND(NOT('QAQC-2021-08-10'!$L$482),'QAQC-2021-08-10'!$C$482="Very Low")</formula>
    </cfRule>
    <cfRule type="expression" priority="3063" dxfId="6" stopIfTrue="0">
      <formula>AND(NOT('QAQC-2021-08-10'!$L$92),'QAQC-2021-08-10'!$C$92="Good")</formula>
    </cfRule>
    <cfRule type="expression" priority="3453" dxfId="6" stopIfTrue="0">
      <formula>AND(NOT('QAQC-2021-08-10'!$L$482),'QAQC-2021-08-10'!$C$482="Good")</formula>
    </cfRule>
  </conditionalFormatting>
  <conditionalFormatting sqref="X9">
    <cfRule type="expression" priority="61" dxfId="0" stopIfTrue="0">
      <formula>AND(NOT('QAQC-2021-08-10'!$L$93),'QAQC-2021-08-10'!$C$93="Highest")</formula>
    </cfRule>
    <cfRule type="expression" priority="451" dxfId="0" stopIfTrue="0">
      <formula>AND(NOT('QAQC-2021-08-10'!$L$483),'QAQC-2021-08-10'!$C$483="Highest")</formula>
    </cfRule>
    <cfRule type="expression" priority="542" dxfId="1" stopIfTrue="0">
      <formula>AND(NOT('QAQC-2021-08-10'!$L$93),'QAQC-2021-08-10'!$C$93="High")</formula>
    </cfRule>
    <cfRule type="expression" priority="932" dxfId="1" stopIfTrue="0">
      <formula>AND(NOT('QAQC-2021-08-10'!$L$483),'QAQC-2021-08-10'!$C$483="High")</formula>
    </cfRule>
    <cfRule type="expression" priority="1036" dxfId="2" stopIfTrue="0">
      <formula>AND(NOT('QAQC-2021-08-10'!$L$93),'QAQC-2021-08-10'!$C$93="Medium")</formula>
    </cfRule>
    <cfRule type="expression" priority="1426" dxfId="2" stopIfTrue="0">
      <formula>AND(NOT('QAQC-2021-08-10'!$L$483),'QAQC-2021-08-10'!$C$483="Medium")</formula>
    </cfRule>
    <cfRule type="expression" priority="1517" dxfId="3" stopIfTrue="0">
      <formula>AND(NOT('QAQC-2021-08-10'!$L$93),'QAQC-2021-08-10'!$C$93="Medium Low")</formula>
    </cfRule>
    <cfRule type="expression" priority="1907" dxfId="3" stopIfTrue="0">
      <formula>AND(NOT('QAQC-2021-08-10'!$L$483),'QAQC-2021-08-10'!$C$483="Medium Low")</formula>
    </cfRule>
    <cfRule type="expression" priority="1998" dxfId="4" stopIfTrue="0">
      <formula>AND(NOT('QAQC-2021-08-10'!$L$93),'QAQC-2021-08-10'!$C$93="Low")</formula>
    </cfRule>
    <cfRule type="expression" priority="2388" dxfId="4" stopIfTrue="0">
      <formula>AND(NOT('QAQC-2021-08-10'!$L$483),'QAQC-2021-08-10'!$C$483="Low")</formula>
    </cfRule>
    <cfRule type="expression" priority="2466" dxfId="4" stopIfTrue="0">
      <formula>LEFT(X9&amp;"")="["</formula>
    </cfRule>
    <cfRule type="expression" priority="2557" dxfId="5" stopIfTrue="0">
      <formula>AND(NOT('QAQC-2021-08-10'!$L$93),'QAQC-2021-08-10'!$C$93="Very Low")</formula>
    </cfRule>
    <cfRule type="expression" priority="2947" dxfId="5" stopIfTrue="0">
      <formula>AND(NOT('QAQC-2021-08-10'!$L$483),'QAQC-2021-08-10'!$C$483="Very Low")</formula>
    </cfRule>
    <cfRule type="expression" priority="3064" dxfId="6" stopIfTrue="0">
      <formula>AND(NOT('QAQC-2021-08-10'!$L$93),'QAQC-2021-08-10'!$C$93="Good")</formula>
    </cfRule>
    <cfRule type="expression" priority="3454" dxfId="6" stopIfTrue="0">
      <formula>AND(NOT('QAQC-2021-08-10'!$L$483),'QAQC-2021-08-10'!$C$483="Good")</formula>
    </cfRule>
  </conditionalFormatting>
  <conditionalFormatting sqref="J10">
    <cfRule type="expression" priority="62" dxfId="0" stopIfTrue="0">
      <formula>AND(NOT('QAQC-2021-08-10'!$L$94),'QAQC-2021-08-10'!$C$94="Highest")</formula>
    </cfRule>
    <cfRule type="expression" priority="452" dxfId="0" stopIfTrue="0">
      <formula>AND(NOT('QAQC-2021-08-10'!$L$484),'QAQC-2021-08-10'!$C$484="Highest")</formula>
    </cfRule>
    <cfRule type="expression" priority="543" dxfId="1" stopIfTrue="0">
      <formula>AND(NOT('QAQC-2021-08-10'!$L$94),'QAQC-2021-08-10'!$C$94="High")</formula>
    </cfRule>
    <cfRule type="expression" priority="933" dxfId="1" stopIfTrue="0">
      <formula>AND(NOT('QAQC-2021-08-10'!$L$484),'QAQC-2021-08-10'!$C$484="High")</formula>
    </cfRule>
    <cfRule type="expression" priority="1037" dxfId="2" stopIfTrue="0">
      <formula>AND(NOT('QAQC-2021-08-10'!$L$94),'QAQC-2021-08-10'!$C$94="Medium")</formula>
    </cfRule>
    <cfRule type="expression" priority="1427" dxfId="2" stopIfTrue="0">
      <formula>AND(NOT('QAQC-2021-08-10'!$L$484),'QAQC-2021-08-10'!$C$484="Medium")</formula>
    </cfRule>
    <cfRule type="expression" priority="1518" dxfId="3" stopIfTrue="0">
      <formula>AND(NOT('QAQC-2021-08-10'!$L$94),'QAQC-2021-08-10'!$C$94="Medium Low")</formula>
    </cfRule>
    <cfRule type="expression" priority="1908" dxfId="3" stopIfTrue="0">
      <formula>AND(NOT('QAQC-2021-08-10'!$L$484),'QAQC-2021-08-10'!$C$484="Medium Low")</formula>
    </cfRule>
    <cfRule type="expression" priority="1999" dxfId="4" stopIfTrue="0">
      <formula>AND(NOT('QAQC-2021-08-10'!$L$94),'QAQC-2021-08-10'!$C$94="Low")</formula>
    </cfRule>
    <cfRule type="expression" priority="2389" dxfId="4" stopIfTrue="0">
      <formula>AND(NOT('QAQC-2021-08-10'!$L$484),'QAQC-2021-08-10'!$C$484="Low")</formula>
    </cfRule>
    <cfRule type="expression" priority="2467" dxfId="4" stopIfTrue="0">
      <formula>LEFT(J10&amp;"")="["</formula>
    </cfRule>
    <cfRule type="expression" priority="2558" dxfId="5" stopIfTrue="0">
      <formula>AND(NOT('QAQC-2021-08-10'!$L$94),'QAQC-2021-08-10'!$C$94="Very Low")</formula>
    </cfRule>
    <cfRule type="expression" priority="2948" dxfId="5" stopIfTrue="0">
      <formula>AND(NOT('QAQC-2021-08-10'!$L$484),'QAQC-2021-08-10'!$C$484="Very Low")</formula>
    </cfRule>
    <cfRule type="expression" priority="3065" dxfId="6" stopIfTrue="0">
      <formula>AND(NOT('QAQC-2021-08-10'!$L$94),'QAQC-2021-08-10'!$C$94="Good")</formula>
    </cfRule>
    <cfRule type="expression" priority="3455" dxfId="6" stopIfTrue="0">
      <formula>AND(NOT('QAQC-2021-08-10'!$L$484),'QAQC-2021-08-10'!$C$484="Good")</formula>
    </cfRule>
  </conditionalFormatting>
  <conditionalFormatting sqref="K10">
    <cfRule type="expression" priority="63" dxfId="0" stopIfTrue="0">
      <formula>AND(NOT('QAQC-2021-08-10'!$L$95),'QAQC-2021-08-10'!$C$95="Highest")</formula>
    </cfRule>
    <cfRule type="expression" priority="453" dxfId="0" stopIfTrue="0">
      <formula>AND(NOT('QAQC-2021-08-10'!$L$485),'QAQC-2021-08-10'!$C$485="Highest")</formula>
    </cfRule>
    <cfRule type="expression" priority="544" dxfId="1" stopIfTrue="0">
      <formula>AND(NOT('QAQC-2021-08-10'!$L$95),'QAQC-2021-08-10'!$C$95="High")</formula>
    </cfRule>
    <cfRule type="expression" priority="934" dxfId="1" stopIfTrue="0">
      <formula>AND(NOT('QAQC-2021-08-10'!$L$485),'QAQC-2021-08-10'!$C$485="High")</formula>
    </cfRule>
    <cfRule type="expression" priority="1038" dxfId="2" stopIfTrue="0">
      <formula>AND(NOT('QAQC-2021-08-10'!$L$95),'QAQC-2021-08-10'!$C$95="Medium")</formula>
    </cfRule>
    <cfRule type="expression" priority="1428" dxfId="2" stopIfTrue="0">
      <formula>AND(NOT('QAQC-2021-08-10'!$L$485),'QAQC-2021-08-10'!$C$485="Medium")</formula>
    </cfRule>
    <cfRule type="expression" priority="1519" dxfId="3" stopIfTrue="0">
      <formula>AND(NOT('QAQC-2021-08-10'!$L$95),'QAQC-2021-08-10'!$C$95="Medium Low")</formula>
    </cfRule>
    <cfRule type="expression" priority="1909" dxfId="3" stopIfTrue="0">
      <formula>AND(NOT('QAQC-2021-08-10'!$L$485),'QAQC-2021-08-10'!$C$485="Medium Low")</formula>
    </cfRule>
    <cfRule type="expression" priority="2000" dxfId="4" stopIfTrue="0">
      <formula>AND(NOT('QAQC-2021-08-10'!$L$95),'QAQC-2021-08-10'!$C$95="Low")</formula>
    </cfRule>
    <cfRule type="expression" priority="2390" dxfId="4" stopIfTrue="0">
      <formula>AND(NOT('QAQC-2021-08-10'!$L$485),'QAQC-2021-08-10'!$C$485="Low")</formula>
    </cfRule>
    <cfRule type="expression" priority="2468" dxfId="4" stopIfTrue="0">
      <formula>LEFT(K10&amp;"")="["</formula>
    </cfRule>
    <cfRule type="expression" priority="2559" dxfId="5" stopIfTrue="0">
      <formula>AND(NOT('QAQC-2021-08-10'!$L$95),'QAQC-2021-08-10'!$C$95="Very Low")</formula>
    </cfRule>
    <cfRule type="expression" priority="2949" dxfId="5" stopIfTrue="0">
      <formula>AND(NOT('QAQC-2021-08-10'!$L$485),'QAQC-2021-08-10'!$C$485="Very Low")</formula>
    </cfRule>
    <cfRule type="expression" priority="3066" dxfId="6" stopIfTrue="0">
      <formula>AND(NOT('QAQC-2021-08-10'!$L$95),'QAQC-2021-08-10'!$C$95="Good")</formula>
    </cfRule>
    <cfRule type="expression" priority="3456" dxfId="6" stopIfTrue="0">
      <formula>AND(NOT('QAQC-2021-08-10'!$L$485),'QAQC-2021-08-10'!$C$485="Good")</formula>
    </cfRule>
  </conditionalFormatting>
  <conditionalFormatting sqref="L10">
    <cfRule type="expression" priority="64" dxfId="0" stopIfTrue="0">
      <formula>AND(NOT('QAQC-2021-08-10'!$L$96),'QAQC-2021-08-10'!$C$96="Highest")</formula>
    </cfRule>
    <cfRule type="expression" priority="454" dxfId="0" stopIfTrue="0">
      <formula>AND(NOT('QAQC-2021-08-10'!$L$486),'QAQC-2021-08-10'!$C$486="Highest")</formula>
    </cfRule>
    <cfRule type="expression" priority="545" dxfId="1" stopIfTrue="0">
      <formula>AND(NOT('QAQC-2021-08-10'!$L$96),'QAQC-2021-08-10'!$C$96="High")</formula>
    </cfRule>
    <cfRule type="expression" priority="935" dxfId="1" stopIfTrue="0">
      <formula>AND(NOT('QAQC-2021-08-10'!$L$486),'QAQC-2021-08-10'!$C$486="High")</formula>
    </cfRule>
    <cfRule type="expression" priority="1039" dxfId="2" stopIfTrue="0">
      <formula>AND(NOT('QAQC-2021-08-10'!$L$96),'QAQC-2021-08-10'!$C$96="Medium")</formula>
    </cfRule>
    <cfRule type="expression" priority="1429" dxfId="2" stopIfTrue="0">
      <formula>AND(NOT('QAQC-2021-08-10'!$L$486),'QAQC-2021-08-10'!$C$486="Medium")</formula>
    </cfRule>
    <cfRule type="expression" priority="1520" dxfId="3" stopIfTrue="0">
      <formula>AND(NOT('QAQC-2021-08-10'!$L$96),'QAQC-2021-08-10'!$C$96="Medium Low")</formula>
    </cfRule>
    <cfRule type="expression" priority="1910" dxfId="3" stopIfTrue="0">
      <formula>AND(NOT('QAQC-2021-08-10'!$L$486),'QAQC-2021-08-10'!$C$486="Medium Low")</formula>
    </cfRule>
    <cfRule type="expression" priority="2001" dxfId="4" stopIfTrue="0">
      <formula>AND(NOT('QAQC-2021-08-10'!$L$96),'QAQC-2021-08-10'!$C$96="Low")</formula>
    </cfRule>
    <cfRule type="expression" priority="2391" dxfId="4" stopIfTrue="0">
      <formula>AND(NOT('QAQC-2021-08-10'!$L$486),'QAQC-2021-08-10'!$C$486="Low")</formula>
    </cfRule>
    <cfRule type="expression" priority="2469" dxfId="4" stopIfTrue="0">
      <formula>LEFT(L10&amp;"")="["</formula>
    </cfRule>
    <cfRule type="expression" priority="2560" dxfId="5" stopIfTrue="0">
      <formula>AND(NOT('QAQC-2021-08-10'!$L$96),'QAQC-2021-08-10'!$C$96="Very Low")</formula>
    </cfRule>
    <cfRule type="expression" priority="2950" dxfId="5" stopIfTrue="0">
      <formula>AND(NOT('QAQC-2021-08-10'!$L$486),'QAQC-2021-08-10'!$C$486="Very Low")</formula>
    </cfRule>
    <cfRule type="expression" priority="3067" dxfId="6" stopIfTrue="0">
      <formula>AND(NOT('QAQC-2021-08-10'!$L$96),'QAQC-2021-08-10'!$C$96="Good")</formula>
    </cfRule>
    <cfRule type="expression" priority="3457" dxfId="6" stopIfTrue="0">
      <formula>AND(NOT('QAQC-2021-08-10'!$L$486),'QAQC-2021-08-10'!$C$486="Good")</formula>
    </cfRule>
  </conditionalFormatting>
  <conditionalFormatting sqref="V10">
    <cfRule type="expression" priority="65" dxfId="0" stopIfTrue="0">
      <formula>AND(NOT('QAQC-2021-08-10'!$L$97),'QAQC-2021-08-10'!$C$97="Highest")</formula>
    </cfRule>
    <cfRule type="expression" priority="455" dxfId="0" stopIfTrue="0">
      <formula>AND(NOT('QAQC-2021-08-10'!$L$487),'QAQC-2021-08-10'!$C$487="Highest")</formula>
    </cfRule>
    <cfRule type="expression" priority="546" dxfId="1" stopIfTrue="0">
      <formula>AND(NOT('QAQC-2021-08-10'!$L$97),'QAQC-2021-08-10'!$C$97="High")</formula>
    </cfRule>
    <cfRule type="expression" priority="936" dxfId="1" stopIfTrue="0">
      <formula>AND(NOT('QAQC-2021-08-10'!$L$487),'QAQC-2021-08-10'!$C$487="High")</formula>
    </cfRule>
    <cfRule type="expression" priority="1040" dxfId="2" stopIfTrue="0">
      <formula>AND(NOT('QAQC-2021-08-10'!$L$97),'QAQC-2021-08-10'!$C$97="Medium")</formula>
    </cfRule>
    <cfRule type="expression" priority="1430" dxfId="2" stopIfTrue="0">
      <formula>AND(NOT('QAQC-2021-08-10'!$L$487),'QAQC-2021-08-10'!$C$487="Medium")</formula>
    </cfRule>
    <cfRule type="expression" priority="1521" dxfId="3" stopIfTrue="0">
      <formula>AND(NOT('QAQC-2021-08-10'!$L$97),'QAQC-2021-08-10'!$C$97="Medium Low")</formula>
    </cfRule>
    <cfRule type="expression" priority="1911" dxfId="3" stopIfTrue="0">
      <formula>AND(NOT('QAQC-2021-08-10'!$L$487),'QAQC-2021-08-10'!$C$487="Medium Low")</formula>
    </cfRule>
    <cfRule type="expression" priority="2002" dxfId="4" stopIfTrue="0">
      <formula>AND(NOT('QAQC-2021-08-10'!$L$97),'QAQC-2021-08-10'!$C$97="Low")</formula>
    </cfRule>
    <cfRule type="expression" priority="2392" dxfId="4" stopIfTrue="0">
      <formula>AND(NOT('QAQC-2021-08-10'!$L$487),'QAQC-2021-08-10'!$C$487="Low")</formula>
    </cfRule>
    <cfRule type="expression" priority="2470" dxfId="4" stopIfTrue="0">
      <formula>LEFT(V10&amp;"")="["</formula>
    </cfRule>
    <cfRule type="expression" priority="2561" dxfId="5" stopIfTrue="0">
      <formula>AND(NOT('QAQC-2021-08-10'!$L$97),'QAQC-2021-08-10'!$C$97="Very Low")</formula>
    </cfRule>
    <cfRule type="expression" priority="2951" dxfId="5" stopIfTrue="0">
      <formula>AND(NOT('QAQC-2021-08-10'!$L$487),'QAQC-2021-08-10'!$C$487="Very Low")</formula>
    </cfRule>
    <cfRule type="expression" priority="3068" dxfId="6" stopIfTrue="0">
      <formula>AND(NOT('QAQC-2021-08-10'!$L$97),'QAQC-2021-08-10'!$C$97="Good")</formula>
    </cfRule>
    <cfRule type="expression" priority="3458" dxfId="6" stopIfTrue="0">
      <formula>AND(NOT('QAQC-2021-08-10'!$L$487),'QAQC-2021-08-10'!$C$487="Good")</formula>
    </cfRule>
  </conditionalFormatting>
  <conditionalFormatting sqref="W10">
    <cfRule type="expression" priority="66" dxfId="0" stopIfTrue="0">
      <formula>AND(NOT('QAQC-2021-08-10'!$L$98),'QAQC-2021-08-10'!$C$98="Highest")</formula>
    </cfRule>
    <cfRule type="expression" priority="456" dxfId="0" stopIfTrue="0">
      <formula>AND(NOT('QAQC-2021-08-10'!$L$488),'QAQC-2021-08-10'!$C$488="Highest")</formula>
    </cfRule>
    <cfRule type="expression" priority="547" dxfId="1" stopIfTrue="0">
      <formula>AND(NOT('QAQC-2021-08-10'!$L$98),'QAQC-2021-08-10'!$C$98="High")</formula>
    </cfRule>
    <cfRule type="expression" priority="937" dxfId="1" stopIfTrue="0">
      <formula>AND(NOT('QAQC-2021-08-10'!$L$488),'QAQC-2021-08-10'!$C$488="High")</formula>
    </cfRule>
    <cfRule type="expression" priority="1041" dxfId="2" stopIfTrue="0">
      <formula>AND(NOT('QAQC-2021-08-10'!$L$98),'QAQC-2021-08-10'!$C$98="Medium")</formula>
    </cfRule>
    <cfRule type="expression" priority="1431" dxfId="2" stopIfTrue="0">
      <formula>AND(NOT('QAQC-2021-08-10'!$L$488),'QAQC-2021-08-10'!$C$488="Medium")</formula>
    </cfRule>
    <cfRule type="expression" priority="1522" dxfId="3" stopIfTrue="0">
      <formula>AND(NOT('QAQC-2021-08-10'!$L$98),'QAQC-2021-08-10'!$C$98="Medium Low")</formula>
    </cfRule>
    <cfRule type="expression" priority="1912" dxfId="3" stopIfTrue="0">
      <formula>AND(NOT('QAQC-2021-08-10'!$L$488),'QAQC-2021-08-10'!$C$488="Medium Low")</formula>
    </cfRule>
    <cfRule type="expression" priority="2003" dxfId="4" stopIfTrue="0">
      <formula>AND(NOT('QAQC-2021-08-10'!$L$98),'QAQC-2021-08-10'!$C$98="Low")</formula>
    </cfRule>
    <cfRule type="expression" priority="2393" dxfId="4" stopIfTrue="0">
      <formula>AND(NOT('QAQC-2021-08-10'!$L$488),'QAQC-2021-08-10'!$C$488="Low")</formula>
    </cfRule>
    <cfRule type="expression" priority="2471" dxfId="4" stopIfTrue="0">
      <formula>LEFT(W10&amp;"")="["</formula>
    </cfRule>
    <cfRule type="expression" priority="2562" dxfId="5" stopIfTrue="0">
      <formula>AND(NOT('QAQC-2021-08-10'!$L$98),'QAQC-2021-08-10'!$C$98="Very Low")</formula>
    </cfRule>
    <cfRule type="expression" priority="2952" dxfId="5" stopIfTrue="0">
      <formula>AND(NOT('QAQC-2021-08-10'!$L$488),'QAQC-2021-08-10'!$C$488="Very Low")</formula>
    </cfRule>
    <cfRule type="expression" priority="3069" dxfId="6" stopIfTrue="0">
      <formula>AND(NOT('QAQC-2021-08-10'!$L$98),'QAQC-2021-08-10'!$C$98="Good")</formula>
    </cfRule>
    <cfRule type="expression" priority="3459" dxfId="6" stopIfTrue="0">
      <formula>AND(NOT('QAQC-2021-08-10'!$L$488),'QAQC-2021-08-10'!$C$488="Good")</formula>
    </cfRule>
  </conditionalFormatting>
  <conditionalFormatting sqref="X10">
    <cfRule type="expression" priority="67" dxfId="0" stopIfTrue="0">
      <formula>AND(NOT('QAQC-2021-08-10'!$L$99),'QAQC-2021-08-10'!$C$99="Highest")</formula>
    </cfRule>
    <cfRule type="expression" priority="457" dxfId="0" stopIfTrue="0">
      <formula>AND(NOT('QAQC-2021-08-10'!$L$489),'QAQC-2021-08-10'!$C$489="Highest")</formula>
    </cfRule>
    <cfRule type="expression" priority="548" dxfId="1" stopIfTrue="0">
      <formula>AND(NOT('QAQC-2021-08-10'!$L$99),'QAQC-2021-08-10'!$C$99="High")</formula>
    </cfRule>
    <cfRule type="expression" priority="938" dxfId="1" stopIfTrue="0">
      <formula>AND(NOT('QAQC-2021-08-10'!$L$489),'QAQC-2021-08-10'!$C$489="High")</formula>
    </cfRule>
    <cfRule type="expression" priority="1042" dxfId="2" stopIfTrue="0">
      <formula>AND(NOT('QAQC-2021-08-10'!$L$99),'QAQC-2021-08-10'!$C$99="Medium")</formula>
    </cfRule>
    <cfRule type="expression" priority="1432" dxfId="2" stopIfTrue="0">
      <formula>AND(NOT('QAQC-2021-08-10'!$L$489),'QAQC-2021-08-10'!$C$489="Medium")</formula>
    </cfRule>
    <cfRule type="expression" priority="1523" dxfId="3" stopIfTrue="0">
      <formula>AND(NOT('QAQC-2021-08-10'!$L$99),'QAQC-2021-08-10'!$C$99="Medium Low")</formula>
    </cfRule>
    <cfRule type="expression" priority="1913" dxfId="3" stopIfTrue="0">
      <formula>AND(NOT('QAQC-2021-08-10'!$L$489),'QAQC-2021-08-10'!$C$489="Medium Low")</formula>
    </cfRule>
    <cfRule type="expression" priority="2004" dxfId="4" stopIfTrue="0">
      <formula>AND(NOT('QAQC-2021-08-10'!$L$99),'QAQC-2021-08-10'!$C$99="Low")</formula>
    </cfRule>
    <cfRule type="expression" priority="2394" dxfId="4" stopIfTrue="0">
      <formula>AND(NOT('QAQC-2021-08-10'!$L$489),'QAQC-2021-08-10'!$C$489="Low")</formula>
    </cfRule>
    <cfRule type="expression" priority="2472" dxfId="4" stopIfTrue="0">
      <formula>LEFT(X10&amp;"")="["</formula>
    </cfRule>
    <cfRule type="expression" priority="2563" dxfId="5" stopIfTrue="0">
      <formula>AND(NOT('QAQC-2021-08-10'!$L$99),'QAQC-2021-08-10'!$C$99="Very Low")</formula>
    </cfRule>
    <cfRule type="expression" priority="2953" dxfId="5" stopIfTrue="0">
      <formula>AND(NOT('QAQC-2021-08-10'!$L$489),'QAQC-2021-08-10'!$C$489="Very Low")</formula>
    </cfRule>
    <cfRule type="expression" priority="3070" dxfId="6" stopIfTrue="0">
      <formula>AND(NOT('QAQC-2021-08-10'!$L$99),'QAQC-2021-08-10'!$C$99="Good")</formula>
    </cfRule>
    <cfRule type="expression" priority="3460" dxfId="6" stopIfTrue="0">
      <formula>AND(NOT('QAQC-2021-08-10'!$L$489),'QAQC-2021-08-10'!$C$489="Good")</formula>
    </cfRule>
  </conditionalFormatting>
  <conditionalFormatting sqref="J11">
    <cfRule type="expression" priority="68" dxfId="0" stopIfTrue="0">
      <formula>AND(NOT('QAQC-2021-08-10'!$L$100),'QAQC-2021-08-10'!$C$100="Highest")</formula>
    </cfRule>
    <cfRule type="expression" priority="458" dxfId="0" stopIfTrue="0">
      <formula>AND(NOT('QAQC-2021-08-10'!$L$490),'QAQC-2021-08-10'!$C$490="Highest")</formula>
    </cfRule>
    <cfRule type="expression" priority="549" dxfId="1" stopIfTrue="0">
      <formula>AND(NOT('QAQC-2021-08-10'!$L$100),'QAQC-2021-08-10'!$C$100="High")</formula>
    </cfRule>
    <cfRule type="expression" priority="939" dxfId="1" stopIfTrue="0">
      <formula>AND(NOT('QAQC-2021-08-10'!$L$490),'QAQC-2021-08-10'!$C$490="High")</formula>
    </cfRule>
    <cfRule type="expression" priority="1043" dxfId="2" stopIfTrue="0">
      <formula>AND(NOT('QAQC-2021-08-10'!$L$100),'QAQC-2021-08-10'!$C$100="Medium")</formula>
    </cfRule>
    <cfRule type="expression" priority="1433" dxfId="2" stopIfTrue="0">
      <formula>AND(NOT('QAQC-2021-08-10'!$L$490),'QAQC-2021-08-10'!$C$490="Medium")</formula>
    </cfRule>
    <cfRule type="expression" priority="1524" dxfId="3" stopIfTrue="0">
      <formula>AND(NOT('QAQC-2021-08-10'!$L$100),'QAQC-2021-08-10'!$C$100="Medium Low")</formula>
    </cfRule>
    <cfRule type="expression" priority="1914" dxfId="3" stopIfTrue="0">
      <formula>AND(NOT('QAQC-2021-08-10'!$L$490),'QAQC-2021-08-10'!$C$490="Medium Low")</formula>
    </cfRule>
    <cfRule type="expression" priority="2005" dxfId="4" stopIfTrue="0">
      <formula>AND(NOT('QAQC-2021-08-10'!$L$100),'QAQC-2021-08-10'!$C$100="Low")</formula>
    </cfRule>
    <cfRule type="expression" priority="2395" dxfId="4" stopIfTrue="0">
      <formula>AND(NOT('QAQC-2021-08-10'!$L$490),'QAQC-2021-08-10'!$C$490="Low")</formula>
    </cfRule>
    <cfRule type="expression" priority="2473" dxfId="4" stopIfTrue="0">
      <formula>LEFT(J11&amp;"")="["</formula>
    </cfRule>
    <cfRule type="expression" priority="2564" dxfId="5" stopIfTrue="0">
      <formula>AND(NOT('QAQC-2021-08-10'!$L$100),'QAQC-2021-08-10'!$C$100="Very Low")</formula>
    </cfRule>
    <cfRule type="expression" priority="2954" dxfId="5" stopIfTrue="0">
      <formula>AND(NOT('QAQC-2021-08-10'!$L$490),'QAQC-2021-08-10'!$C$490="Very Low")</formula>
    </cfRule>
    <cfRule type="expression" priority="3071" dxfId="6" stopIfTrue="0">
      <formula>AND(NOT('QAQC-2021-08-10'!$L$100),'QAQC-2021-08-10'!$C$100="Good")</formula>
    </cfRule>
    <cfRule type="expression" priority="3461" dxfId="6" stopIfTrue="0">
      <formula>AND(NOT('QAQC-2021-08-10'!$L$490),'QAQC-2021-08-10'!$C$490="Good")</formula>
    </cfRule>
  </conditionalFormatting>
  <conditionalFormatting sqref="K11">
    <cfRule type="expression" priority="69" dxfId="0" stopIfTrue="0">
      <formula>AND(NOT('QAQC-2021-08-10'!$L$101),'QAQC-2021-08-10'!$C$101="Highest")</formula>
    </cfRule>
    <cfRule type="expression" priority="459" dxfId="0" stopIfTrue="0">
      <formula>AND(NOT('QAQC-2021-08-10'!$L$491),'QAQC-2021-08-10'!$C$491="Highest")</formula>
    </cfRule>
    <cfRule type="expression" priority="550" dxfId="1" stopIfTrue="0">
      <formula>AND(NOT('QAQC-2021-08-10'!$L$101),'QAQC-2021-08-10'!$C$101="High")</formula>
    </cfRule>
    <cfRule type="expression" priority="940" dxfId="1" stopIfTrue="0">
      <formula>AND(NOT('QAQC-2021-08-10'!$L$491),'QAQC-2021-08-10'!$C$491="High")</formula>
    </cfRule>
    <cfRule type="expression" priority="1044" dxfId="2" stopIfTrue="0">
      <formula>AND(NOT('QAQC-2021-08-10'!$L$101),'QAQC-2021-08-10'!$C$101="Medium")</formula>
    </cfRule>
    <cfRule type="expression" priority="1434" dxfId="2" stopIfTrue="0">
      <formula>AND(NOT('QAQC-2021-08-10'!$L$491),'QAQC-2021-08-10'!$C$491="Medium")</formula>
    </cfRule>
    <cfRule type="expression" priority="1525" dxfId="3" stopIfTrue="0">
      <formula>AND(NOT('QAQC-2021-08-10'!$L$101),'QAQC-2021-08-10'!$C$101="Medium Low")</formula>
    </cfRule>
    <cfRule type="expression" priority="1915" dxfId="3" stopIfTrue="0">
      <formula>AND(NOT('QAQC-2021-08-10'!$L$491),'QAQC-2021-08-10'!$C$491="Medium Low")</formula>
    </cfRule>
    <cfRule type="expression" priority="2006" dxfId="4" stopIfTrue="0">
      <formula>AND(NOT('QAQC-2021-08-10'!$L$101),'QAQC-2021-08-10'!$C$101="Low")</formula>
    </cfRule>
    <cfRule type="expression" priority="2396" dxfId="4" stopIfTrue="0">
      <formula>AND(NOT('QAQC-2021-08-10'!$L$491),'QAQC-2021-08-10'!$C$491="Low")</formula>
    </cfRule>
    <cfRule type="expression" priority="2474" dxfId="4" stopIfTrue="0">
      <formula>LEFT(K11&amp;"")="["</formula>
    </cfRule>
    <cfRule type="expression" priority="2565" dxfId="5" stopIfTrue="0">
      <formula>AND(NOT('QAQC-2021-08-10'!$L$101),'QAQC-2021-08-10'!$C$101="Very Low")</formula>
    </cfRule>
    <cfRule type="expression" priority="2955" dxfId="5" stopIfTrue="0">
      <formula>AND(NOT('QAQC-2021-08-10'!$L$491),'QAQC-2021-08-10'!$C$491="Very Low")</formula>
    </cfRule>
    <cfRule type="expression" priority="3072" dxfId="6" stopIfTrue="0">
      <formula>AND(NOT('QAQC-2021-08-10'!$L$101),'QAQC-2021-08-10'!$C$101="Good")</formula>
    </cfRule>
    <cfRule type="expression" priority="3462" dxfId="6" stopIfTrue="0">
      <formula>AND(NOT('QAQC-2021-08-10'!$L$491),'QAQC-2021-08-10'!$C$491="Good")</formula>
    </cfRule>
  </conditionalFormatting>
  <conditionalFormatting sqref="L11">
    <cfRule type="expression" priority="70" dxfId="0" stopIfTrue="0">
      <formula>AND(NOT('QAQC-2021-08-10'!$L$102),'QAQC-2021-08-10'!$C$102="Highest")</formula>
    </cfRule>
    <cfRule type="expression" priority="460" dxfId="0" stopIfTrue="0">
      <formula>AND(NOT('QAQC-2021-08-10'!$L$492),'QAQC-2021-08-10'!$C$492="Highest")</formula>
    </cfRule>
    <cfRule type="expression" priority="551" dxfId="1" stopIfTrue="0">
      <formula>AND(NOT('QAQC-2021-08-10'!$L$102),'QAQC-2021-08-10'!$C$102="High")</formula>
    </cfRule>
    <cfRule type="expression" priority="941" dxfId="1" stopIfTrue="0">
      <formula>AND(NOT('QAQC-2021-08-10'!$L$492),'QAQC-2021-08-10'!$C$492="High")</formula>
    </cfRule>
    <cfRule type="expression" priority="1045" dxfId="2" stopIfTrue="0">
      <formula>AND(NOT('QAQC-2021-08-10'!$L$102),'QAQC-2021-08-10'!$C$102="Medium")</formula>
    </cfRule>
    <cfRule type="expression" priority="1435" dxfId="2" stopIfTrue="0">
      <formula>AND(NOT('QAQC-2021-08-10'!$L$492),'QAQC-2021-08-10'!$C$492="Medium")</formula>
    </cfRule>
    <cfRule type="expression" priority="1526" dxfId="3" stopIfTrue="0">
      <formula>AND(NOT('QAQC-2021-08-10'!$L$102),'QAQC-2021-08-10'!$C$102="Medium Low")</formula>
    </cfRule>
    <cfRule type="expression" priority="1916" dxfId="3" stopIfTrue="0">
      <formula>AND(NOT('QAQC-2021-08-10'!$L$492),'QAQC-2021-08-10'!$C$492="Medium Low")</formula>
    </cfRule>
    <cfRule type="expression" priority="2007" dxfId="4" stopIfTrue="0">
      <formula>AND(NOT('QAQC-2021-08-10'!$L$102),'QAQC-2021-08-10'!$C$102="Low")</formula>
    </cfRule>
    <cfRule type="expression" priority="2397" dxfId="4" stopIfTrue="0">
      <formula>AND(NOT('QAQC-2021-08-10'!$L$492),'QAQC-2021-08-10'!$C$492="Low")</formula>
    </cfRule>
    <cfRule type="expression" priority="2475" dxfId="4" stopIfTrue="0">
      <formula>LEFT(L11&amp;"")="["</formula>
    </cfRule>
    <cfRule type="expression" priority="2566" dxfId="5" stopIfTrue="0">
      <formula>AND(NOT('QAQC-2021-08-10'!$L$102),'QAQC-2021-08-10'!$C$102="Very Low")</formula>
    </cfRule>
    <cfRule type="expression" priority="2956" dxfId="5" stopIfTrue="0">
      <formula>AND(NOT('QAQC-2021-08-10'!$L$492),'QAQC-2021-08-10'!$C$492="Very Low")</formula>
    </cfRule>
    <cfRule type="expression" priority="3073" dxfId="6" stopIfTrue="0">
      <formula>AND(NOT('QAQC-2021-08-10'!$L$102),'QAQC-2021-08-10'!$C$102="Good")</formula>
    </cfRule>
    <cfRule type="expression" priority="3463" dxfId="6" stopIfTrue="0">
      <formula>AND(NOT('QAQC-2021-08-10'!$L$492),'QAQC-2021-08-10'!$C$492="Good")</formula>
    </cfRule>
  </conditionalFormatting>
  <conditionalFormatting sqref="V11">
    <cfRule type="expression" priority="71" dxfId="0" stopIfTrue="0">
      <formula>AND(NOT('QAQC-2021-08-10'!$L$103),'QAQC-2021-08-10'!$C$103="Highest")</formula>
    </cfRule>
    <cfRule type="expression" priority="461" dxfId="0" stopIfTrue="0">
      <formula>AND(NOT('QAQC-2021-08-10'!$L$493),'QAQC-2021-08-10'!$C$493="Highest")</formula>
    </cfRule>
    <cfRule type="expression" priority="552" dxfId="1" stopIfTrue="0">
      <formula>AND(NOT('QAQC-2021-08-10'!$L$103),'QAQC-2021-08-10'!$C$103="High")</formula>
    </cfRule>
    <cfRule type="expression" priority="942" dxfId="1" stopIfTrue="0">
      <formula>AND(NOT('QAQC-2021-08-10'!$L$493),'QAQC-2021-08-10'!$C$493="High")</formula>
    </cfRule>
    <cfRule type="expression" priority="1046" dxfId="2" stopIfTrue="0">
      <formula>AND(NOT('QAQC-2021-08-10'!$L$103),'QAQC-2021-08-10'!$C$103="Medium")</formula>
    </cfRule>
    <cfRule type="expression" priority="1436" dxfId="2" stopIfTrue="0">
      <formula>AND(NOT('QAQC-2021-08-10'!$L$493),'QAQC-2021-08-10'!$C$493="Medium")</formula>
    </cfRule>
    <cfRule type="expression" priority="1527" dxfId="3" stopIfTrue="0">
      <formula>AND(NOT('QAQC-2021-08-10'!$L$103),'QAQC-2021-08-10'!$C$103="Medium Low")</formula>
    </cfRule>
    <cfRule type="expression" priority="1917" dxfId="3" stopIfTrue="0">
      <formula>AND(NOT('QAQC-2021-08-10'!$L$493),'QAQC-2021-08-10'!$C$493="Medium Low")</formula>
    </cfRule>
    <cfRule type="expression" priority="2008" dxfId="4" stopIfTrue="0">
      <formula>AND(NOT('QAQC-2021-08-10'!$L$103),'QAQC-2021-08-10'!$C$103="Low")</formula>
    </cfRule>
    <cfRule type="expression" priority="2398" dxfId="4" stopIfTrue="0">
      <formula>AND(NOT('QAQC-2021-08-10'!$L$493),'QAQC-2021-08-10'!$C$493="Low")</formula>
    </cfRule>
    <cfRule type="expression" priority="2476" dxfId="4" stopIfTrue="0">
      <formula>LEFT(V11&amp;"")="["</formula>
    </cfRule>
    <cfRule type="expression" priority="2567" dxfId="5" stopIfTrue="0">
      <formula>AND(NOT('QAQC-2021-08-10'!$L$103),'QAQC-2021-08-10'!$C$103="Very Low")</formula>
    </cfRule>
    <cfRule type="expression" priority="2957" dxfId="5" stopIfTrue="0">
      <formula>AND(NOT('QAQC-2021-08-10'!$L$493),'QAQC-2021-08-10'!$C$493="Very Low")</formula>
    </cfRule>
    <cfRule type="expression" priority="3074" dxfId="6" stopIfTrue="0">
      <formula>AND(NOT('QAQC-2021-08-10'!$L$103),'QAQC-2021-08-10'!$C$103="Good")</formula>
    </cfRule>
    <cfRule type="expression" priority="3464" dxfId="6" stopIfTrue="0">
      <formula>AND(NOT('QAQC-2021-08-10'!$L$493),'QAQC-2021-08-10'!$C$493="Good")</formula>
    </cfRule>
  </conditionalFormatting>
  <conditionalFormatting sqref="W11">
    <cfRule type="expression" priority="72" dxfId="0" stopIfTrue="0">
      <formula>AND(NOT('QAQC-2021-08-10'!$L$104),'QAQC-2021-08-10'!$C$104="Highest")</formula>
    </cfRule>
    <cfRule type="expression" priority="462" dxfId="0" stopIfTrue="0">
      <formula>AND(NOT('QAQC-2021-08-10'!$L$494),'QAQC-2021-08-10'!$C$494="Highest")</formula>
    </cfRule>
    <cfRule type="expression" priority="553" dxfId="1" stopIfTrue="0">
      <formula>AND(NOT('QAQC-2021-08-10'!$L$104),'QAQC-2021-08-10'!$C$104="High")</formula>
    </cfRule>
    <cfRule type="expression" priority="943" dxfId="1" stopIfTrue="0">
      <formula>AND(NOT('QAQC-2021-08-10'!$L$494),'QAQC-2021-08-10'!$C$494="High")</formula>
    </cfRule>
    <cfRule type="expression" priority="1047" dxfId="2" stopIfTrue="0">
      <formula>AND(NOT('QAQC-2021-08-10'!$L$104),'QAQC-2021-08-10'!$C$104="Medium")</formula>
    </cfRule>
    <cfRule type="expression" priority="1437" dxfId="2" stopIfTrue="0">
      <formula>AND(NOT('QAQC-2021-08-10'!$L$494),'QAQC-2021-08-10'!$C$494="Medium")</formula>
    </cfRule>
    <cfRule type="expression" priority="1528" dxfId="3" stopIfTrue="0">
      <formula>AND(NOT('QAQC-2021-08-10'!$L$104),'QAQC-2021-08-10'!$C$104="Medium Low")</formula>
    </cfRule>
    <cfRule type="expression" priority="1918" dxfId="3" stopIfTrue="0">
      <formula>AND(NOT('QAQC-2021-08-10'!$L$494),'QAQC-2021-08-10'!$C$494="Medium Low")</formula>
    </cfRule>
    <cfRule type="expression" priority="2009" dxfId="4" stopIfTrue="0">
      <formula>AND(NOT('QAQC-2021-08-10'!$L$104),'QAQC-2021-08-10'!$C$104="Low")</formula>
    </cfRule>
    <cfRule type="expression" priority="2399" dxfId="4" stopIfTrue="0">
      <formula>AND(NOT('QAQC-2021-08-10'!$L$494),'QAQC-2021-08-10'!$C$494="Low")</formula>
    </cfRule>
    <cfRule type="expression" priority="2477" dxfId="4" stopIfTrue="0">
      <formula>LEFT(W11&amp;"")="["</formula>
    </cfRule>
    <cfRule type="expression" priority="2568" dxfId="5" stopIfTrue="0">
      <formula>AND(NOT('QAQC-2021-08-10'!$L$104),'QAQC-2021-08-10'!$C$104="Very Low")</formula>
    </cfRule>
    <cfRule type="expression" priority="2958" dxfId="5" stopIfTrue="0">
      <formula>AND(NOT('QAQC-2021-08-10'!$L$494),'QAQC-2021-08-10'!$C$494="Very Low")</formula>
    </cfRule>
    <cfRule type="expression" priority="3075" dxfId="6" stopIfTrue="0">
      <formula>AND(NOT('QAQC-2021-08-10'!$L$104),'QAQC-2021-08-10'!$C$104="Good")</formula>
    </cfRule>
    <cfRule type="expression" priority="3465" dxfId="6" stopIfTrue="0">
      <formula>AND(NOT('QAQC-2021-08-10'!$L$494),'QAQC-2021-08-10'!$C$494="Good")</formula>
    </cfRule>
  </conditionalFormatting>
  <conditionalFormatting sqref="X11">
    <cfRule type="expression" priority="73" dxfId="0" stopIfTrue="0">
      <formula>AND(NOT('QAQC-2021-08-10'!$L$105),'QAQC-2021-08-10'!$C$105="Highest")</formula>
    </cfRule>
    <cfRule type="expression" priority="463" dxfId="0" stopIfTrue="0">
      <formula>AND(NOT('QAQC-2021-08-10'!$L$495),'QAQC-2021-08-10'!$C$495="Highest")</formula>
    </cfRule>
    <cfRule type="expression" priority="554" dxfId="1" stopIfTrue="0">
      <formula>AND(NOT('QAQC-2021-08-10'!$L$105),'QAQC-2021-08-10'!$C$105="High")</formula>
    </cfRule>
    <cfRule type="expression" priority="944" dxfId="1" stopIfTrue="0">
      <formula>AND(NOT('QAQC-2021-08-10'!$L$495),'QAQC-2021-08-10'!$C$495="High")</formula>
    </cfRule>
    <cfRule type="expression" priority="1048" dxfId="2" stopIfTrue="0">
      <formula>AND(NOT('QAQC-2021-08-10'!$L$105),'QAQC-2021-08-10'!$C$105="Medium")</formula>
    </cfRule>
    <cfRule type="expression" priority="1438" dxfId="2" stopIfTrue="0">
      <formula>AND(NOT('QAQC-2021-08-10'!$L$495),'QAQC-2021-08-10'!$C$495="Medium")</formula>
    </cfRule>
    <cfRule type="expression" priority="1529" dxfId="3" stopIfTrue="0">
      <formula>AND(NOT('QAQC-2021-08-10'!$L$105),'QAQC-2021-08-10'!$C$105="Medium Low")</formula>
    </cfRule>
    <cfRule type="expression" priority="1919" dxfId="3" stopIfTrue="0">
      <formula>AND(NOT('QAQC-2021-08-10'!$L$495),'QAQC-2021-08-10'!$C$495="Medium Low")</formula>
    </cfRule>
    <cfRule type="expression" priority="2010" dxfId="4" stopIfTrue="0">
      <formula>AND(NOT('QAQC-2021-08-10'!$L$105),'QAQC-2021-08-10'!$C$105="Low")</formula>
    </cfRule>
    <cfRule type="expression" priority="2400" dxfId="4" stopIfTrue="0">
      <formula>AND(NOT('QAQC-2021-08-10'!$L$495),'QAQC-2021-08-10'!$C$495="Low")</formula>
    </cfRule>
    <cfRule type="expression" priority="2478" dxfId="4" stopIfTrue="0">
      <formula>LEFT(X11&amp;"")="["</formula>
    </cfRule>
    <cfRule type="expression" priority="2569" dxfId="5" stopIfTrue="0">
      <formula>AND(NOT('QAQC-2021-08-10'!$L$105),'QAQC-2021-08-10'!$C$105="Very Low")</formula>
    </cfRule>
    <cfRule type="expression" priority="2959" dxfId="5" stopIfTrue="0">
      <formula>AND(NOT('QAQC-2021-08-10'!$L$495),'QAQC-2021-08-10'!$C$495="Very Low")</formula>
    </cfRule>
    <cfRule type="expression" priority="3076" dxfId="6" stopIfTrue="0">
      <formula>AND(NOT('QAQC-2021-08-10'!$L$105),'QAQC-2021-08-10'!$C$105="Good")</formula>
    </cfRule>
    <cfRule type="expression" priority="3466" dxfId="6" stopIfTrue="0">
      <formula>AND(NOT('QAQC-2021-08-10'!$L$495),'QAQC-2021-08-10'!$C$495="Good")</formula>
    </cfRule>
  </conditionalFormatting>
  <conditionalFormatting sqref="J12">
    <cfRule type="expression" priority="74" dxfId="0" stopIfTrue="0">
      <formula>AND(NOT('QAQC-2021-08-10'!$L$106),'QAQC-2021-08-10'!$C$106="Highest")</formula>
    </cfRule>
    <cfRule type="expression" priority="464" dxfId="0" stopIfTrue="0">
      <formula>AND(NOT('QAQC-2021-08-10'!$L$496),'QAQC-2021-08-10'!$C$496="Highest")</formula>
    </cfRule>
    <cfRule type="expression" priority="555" dxfId="1" stopIfTrue="0">
      <formula>AND(NOT('QAQC-2021-08-10'!$L$106),'QAQC-2021-08-10'!$C$106="High")</formula>
    </cfRule>
    <cfRule type="expression" priority="945" dxfId="1" stopIfTrue="0">
      <formula>AND(NOT('QAQC-2021-08-10'!$L$496),'QAQC-2021-08-10'!$C$496="High")</formula>
    </cfRule>
    <cfRule type="expression" priority="1049" dxfId="2" stopIfTrue="0">
      <formula>AND(NOT('QAQC-2021-08-10'!$L$106),'QAQC-2021-08-10'!$C$106="Medium")</formula>
    </cfRule>
    <cfRule type="expression" priority="1439" dxfId="2" stopIfTrue="0">
      <formula>AND(NOT('QAQC-2021-08-10'!$L$496),'QAQC-2021-08-10'!$C$496="Medium")</formula>
    </cfRule>
    <cfRule type="expression" priority="1530" dxfId="3" stopIfTrue="0">
      <formula>AND(NOT('QAQC-2021-08-10'!$L$106),'QAQC-2021-08-10'!$C$106="Medium Low")</formula>
    </cfRule>
    <cfRule type="expression" priority="1920" dxfId="3" stopIfTrue="0">
      <formula>AND(NOT('QAQC-2021-08-10'!$L$496),'QAQC-2021-08-10'!$C$496="Medium Low")</formula>
    </cfRule>
    <cfRule type="expression" priority="2011" dxfId="4" stopIfTrue="0">
      <formula>AND(NOT('QAQC-2021-08-10'!$L$106),'QAQC-2021-08-10'!$C$106="Low")</formula>
    </cfRule>
    <cfRule type="expression" priority="2401" dxfId="4" stopIfTrue="0">
      <formula>AND(NOT('QAQC-2021-08-10'!$L$496),'QAQC-2021-08-10'!$C$496="Low")</formula>
    </cfRule>
    <cfRule type="expression" priority="2479" dxfId="4" stopIfTrue="0">
      <formula>LEFT(J12&amp;"")="["</formula>
    </cfRule>
    <cfRule type="expression" priority="2570" dxfId="5" stopIfTrue="0">
      <formula>AND(NOT('QAQC-2021-08-10'!$L$106),'QAQC-2021-08-10'!$C$106="Very Low")</formula>
    </cfRule>
    <cfRule type="expression" priority="2960" dxfId="5" stopIfTrue="0">
      <formula>AND(NOT('QAQC-2021-08-10'!$L$496),'QAQC-2021-08-10'!$C$496="Very Low")</formula>
    </cfRule>
    <cfRule type="expression" priority="3077" dxfId="6" stopIfTrue="0">
      <formula>AND(NOT('QAQC-2021-08-10'!$L$106),'QAQC-2021-08-10'!$C$106="Good")</formula>
    </cfRule>
    <cfRule type="expression" priority="3467" dxfId="6" stopIfTrue="0">
      <formula>AND(NOT('QAQC-2021-08-10'!$L$496),'QAQC-2021-08-10'!$C$496="Good")</formula>
    </cfRule>
  </conditionalFormatting>
  <conditionalFormatting sqref="K12">
    <cfRule type="expression" priority="75" dxfId="0" stopIfTrue="0">
      <formula>AND(NOT('QAQC-2021-08-10'!$L$107),'QAQC-2021-08-10'!$C$107="Highest")</formula>
    </cfRule>
    <cfRule type="expression" priority="465" dxfId="0" stopIfTrue="0">
      <formula>AND(NOT('QAQC-2021-08-10'!$L$497),'QAQC-2021-08-10'!$C$497="Highest")</formula>
    </cfRule>
    <cfRule type="expression" priority="556" dxfId="1" stopIfTrue="0">
      <formula>AND(NOT('QAQC-2021-08-10'!$L$107),'QAQC-2021-08-10'!$C$107="High")</formula>
    </cfRule>
    <cfRule type="expression" priority="946" dxfId="1" stopIfTrue="0">
      <formula>AND(NOT('QAQC-2021-08-10'!$L$497),'QAQC-2021-08-10'!$C$497="High")</formula>
    </cfRule>
    <cfRule type="expression" priority="1050" dxfId="2" stopIfTrue="0">
      <formula>AND(NOT('QAQC-2021-08-10'!$L$107),'QAQC-2021-08-10'!$C$107="Medium")</formula>
    </cfRule>
    <cfRule type="expression" priority="1440" dxfId="2" stopIfTrue="0">
      <formula>AND(NOT('QAQC-2021-08-10'!$L$497),'QAQC-2021-08-10'!$C$497="Medium")</formula>
    </cfRule>
    <cfRule type="expression" priority="1531" dxfId="3" stopIfTrue="0">
      <formula>AND(NOT('QAQC-2021-08-10'!$L$107),'QAQC-2021-08-10'!$C$107="Medium Low")</formula>
    </cfRule>
    <cfRule type="expression" priority="1921" dxfId="3" stopIfTrue="0">
      <formula>AND(NOT('QAQC-2021-08-10'!$L$497),'QAQC-2021-08-10'!$C$497="Medium Low")</formula>
    </cfRule>
    <cfRule type="expression" priority="2012" dxfId="4" stopIfTrue="0">
      <formula>AND(NOT('QAQC-2021-08-10'!$L$107),'QAQC-2021-08-10'!$C$107="Low")</formula>
    </cfRule>
    <cfRule type="expression" priority="2402" dxfId="4" stopIfTrue="0">
      <formula>AND(NOT('QAQC-2021-08-10'!$L$497),'QAQC-2021-08-10'!$C$497="Low")</formula>
    </cfRule>
    <cfRule type="expression" priority="2480" dxfId="4" stopIfTrue="0">
      <formula>LEFT(K12&amp;"")="["</formula>
    </cfRule>
    <cfRule type="expression" priority="2571" dxfId="5" stopIfTrue="0">
      <formula>AND(NOT('QAQC-2021-08-10'!$L$107),'QAQC-2021-08-10'!$C$107="Very Low")</formula>
    </cfRule>
    <cfRule type="expression" priority="2961" dxfId="5" stopIfTrue="0">
      <formula>AND(NOT('QAQC-2021-08-10'!$L$497),'QAQC-2021-08-10'!$C$497="Very Low")</formula>
    </cfRule>
    <cfRule type="expression" priority="3078" dxfId="6" stopIfTrue="0">
      <formula>AND(NOT('QAQC-2021-08-10'!$L$107),'QAQC-2021-08-10'!$C$107="Good")</formula>
    </cfRule>
    <cfRule type="expression" priority="3468" dxfId="6" stopIfTrue="0">
      <formula>AND(NOT('QAQC-2021-08-10'!$L$497),'QAQC-2021-08-10'!$C$497="Good")</formula>
    </cfRule>
  </conditionalFormatting>
  <conditionalFormatting sqref="L12">
    <cfRule type="expression" priority="76" dxfId="0" stopIfTrue="0">
      <formula>AND(NOT('QAQC-2021-08-10'!$L$108),'QAQC-2021-08-10'!$C$108="Highest")</formula>
    </cfRule>
    <cfRule type="expression" priority="466" dxfId="0" stopIfTrue="0">
      <formula>AND(NOT('QAQC-2021-08-10'!$L$498),'QAQC-2021-08-10'!$C$498="Highest")</formula>
    </cfRule>
    <cfRule type="expression" priority="557" dxfId="1" stopIfTrue="0">
      <formula>AND(NOT('QAQC-2021-08-10'!$L$108),'QAQC-2021-08-10'!$C$108="High")</formula>
    </cfRule>
    <cfRule type="expression" priority="947" dxfId="1" stopIfTrue="0">
      <formula>AND(NOT('QAQC-2021-08-10'!$L$498),'QAQC-2021-08-10'!$C$498="High")</formula>
    </cfRule>
    <cfRule type="expression" priority="1051" dxfId="2" stopIfTrue="0">
      <formula>AND(NOT('QAQC-2021-08-10'!$L$108),'QAQC-2021-08-10'!$C$108="Medium")</formula>
    </cfRule>
    <cfRule type="expression" priority="1441" dxfId="2" stopIfTrue="0">
      <formula>AND(NOT('QAQC-2021-08-10'!$L$498),'QAQC-2021-08-10'!$C$498="Medium")</formula>
    </cfRule>
    <cfRule type="expression" priority="1532" dxfId="3" stopIfTrue="0">
      <formula>AND(NOT('QAQC-2021-08-10'!$L$108),'QAQC-2021-08-10'!$C$108="Medium Low")</formula>
    </cfRule>
    <cfRule type="expression" priority="1922" dxfId="3" stopIfTrue="0">
      <formula>AND(NOT('QAQC-2021-08-10'!$L$498),'QAQC-2021-08-10'!$C$498="Medium Low")</formula>
    </cfRule>
    <cfRule type="expression" priority="2013" dxfId="4" stopIfTrue="0">
      <formula>AND(NOT('QAQC-2021-08-10'!$L$108),'QAQC-2021-08-10'!$C$108="Low")</formula>
    </cfRule>
    <cfRule type="expression" priority="2403" dxfId="4" stopIfTrue="0">
      <formula>AND(NOT('QAQC-2021-08-10'!$L$498),'QAQC-2021-08-10'!$C$498="Low")</formula>
    </cfRule>
    <cfRule type="expression" priority="2481" dxfId="4" stopIfTrue="0">
      <formula>LEFT(L12&amp;"")="["</formula>
    </cfRule>
    <cfRule type="expression" priority="2572" dxfId="5" stopIfTrue="0">
      <formula>AND(NOT('QAQC-2021-08-10'!$L$108),'QAQC-2021-08-10'!$C$108="Very Low")</formula>
    </cfRule>
    <cfRule type="expression" priority="2962" dxfId="5" stopIfTrue="0">
      <formula>AND(NOT('QAQC-2021-08-10'!$L$498),'QAQC-2021-08-10'!$C$498="Very Low")</formula>
    </cfRule>
    <cfRule type="expression" priority="3079" dxfId="6" stopIfTrue="0">
      <formula>AND(NOT('QAQC-2021-08-10'!$L$108),'QAQC-2021-08-10'!$C$108="Good")</formula>
    </cfRule>
    <cfRule type="expression" priority="3469" dxfId="6" stopIfTrue="0">
      <formula>AND(NOT('QAQC-2021-08-10'!$L$498),'QAQC-2021-08-10'!$C$498="Good")</formula>
    </cfRule>
  </conditionalFormatting>
  <conditionalFormatting sqref="V12">
    <cfRule type="expression" priority="77" dxfId="0" stopIfTrue="0">
      <formula>AND(NOT('QAQC-2021-08-10'!$L$109),'QAQC-2021-08-10'!$C$109="Highest")</formula>
    </cfRule>
    <cfRule type="expression" priority="467" dxfId="0" stopIfTrue="0">
      <formula>AND(NOT('QAQC-2021-08-10'!$L$499),'QAQC-2021-08-10'!$C$499="Highest")</formula>
    </cfRule>
    <cfRule type="expression" priority="558" dxfId="1" stopIfTrue="0">
      <formula>AND(NOT('QAQC-2021-08-10'!$L$109),'QAQC-2021-08-10'!$C$109="High")</formula>
    </cfRule>
    <cfRule type="expression" priority="948" dxfId="1" stopIfTrue="0">
      <formula>AND(NOT('QAQC-2021-08-10'!$L$499),'QAQC-2021-08-10'!$C$499="High")</formula>
    </cfRule>
    <cfRule type="expression" priority="1052" dxfId="2" stopIfTrue="0">
      <formula>AND(NOT('QAQC-2021-08-10'!$L$109),'QAQC-2021-08-10'!$C$109="Medium")</formula>
    </cfRule>
    <cfRule type="expression" priority="1442" dxfId="2" stopIfTrue="0">
      <formula>AND(NOT('QAQC-2021-08-10'!$L$499),'QAQC-2021-08-10'!$C$499="Medium")</formula>
    </cfRule>
    <cfRule type="expression" priority="1533" dxfId="3" stopIfTrue="0">
      <formula>AND(NOT('QAQC-2021-08-10'!$L$109),'QAQC-2021-08-10'!$C$109="Medium Low")</formula>
    </cfRule>
    <cfRule type="expression" priority="1923" dxfId="3" stopIfTrue="0">
      <formula>AND(NOT('QAQC-2021-08-10'!$L$499),'QAQC-2021-08-10'!$C$499="Medium Low")</formula>
    </cfRule>
    <cfRule type="expression" priority="2014" dxfId="4" stopIfTrue="0">
      <formula>AND(NOT('QAQC-2021-08-10'!$L$109),'QAQC-2021-08-10'!$C$109="Low")</formula>
    </cfRule>
    <cfRule type="expression" priority="2404" dxfId="4" stopIfTrue="0">
      <formula>AND(NOT('QAQC-2021-08-10'!$L$499),'QAQC-2021-08-10'!$C$499="Low")</formula>
    </cfRule>
    <cfRule type="expression" priority="2482" dxfId="4" stopIfTrue="0">
      <formula>LEFT(V12&amp;"")="["</formula>
    </cfRule>
    <cfRule type="expression" priority="2573" dxfId="5" stopIfTrue="0">
      <formula>AND(NOT('QAQC-2021-08-10'!$L$109),'QAQC-2021-08-10'!$C$109="Very Low")</formula>
    </cfRule>
    <cfRule type="expression" priority="2963" dxfId="5" stopIfTrue="0">
      <formula>AND(NOT('QAQC-2021-08-10'!$L$499),'QAQC-2021-08-10'!$C$499="Very Low")</formula>
    </cfRule>
    <cfRule type="expression" priority="3080" dxfId="6" stopIfTrue="0">
      <formula>AND(NOT('QAQC-2021-08-10'!$L$109),'QAQC-2021-08-10'!$C$109="Good")</formula>
    </cfRule>
    <cfRule type="expression" priority="3470" dxfId="6" stopIfTrue="0">
      <formula>AND(NOT('QAQC-2021-08-10'!$L$499),'QAQC-2021-08-10'!$C$499="Good")</formula>
    </cfRule>
  </conditionalFormatting>
  <conditionalFormatting sqref="W12">
    <cfRule type="expression" priority="78" dxfId="0" stopIfTrue="0">
      <formula>AND(NOT('QAQC-2021-08-10'!$L$110),'QAQC-2021-08-10'!$C$110="Highest")</formula>
    </cfRule>
    <cfRule type="expression" priority="468" dxfId="0" stopIfTrue="0">
      <formula>AND(NOT('QAQC-2021-08-10'!$L$500),'QAQC-2021-08-10'!$C$500="Highest")</formula>
    </cfRule>
    <cfRule type="expression" priority="559" dxfId="1" stopIfTrue="0">
      <formula>AND(NOT('QAQC-2021-08-10'!$L$110),'QAQC-2021-08-10'!$C$110="High")</formula>
    </cfRule>
    <cfRule type="expression" priority="949" dxfId="1" stopIfTrue="0">
      <formula>AND(NOT('QAQC-2021-08-10'!$L$500),'QAQC-2021-08-10'!$C$500="High")</formula>
    </cfRule>
    <cfRule type="expression" priority="1053" dxfId="2" stopIfTrue="0">
      <formula>AND(NOT('QAQC-2021-08-10'!$L$110),'QAQC-2021-08-10'!$C$110="Medium")</formula>
    </cfRule>
    <cfRule type="expression" priority="1443" dxfId="2" stopIfTrue="0">
      <formula>AND(NOT('QAQC-2021-08-10'!$L$500),'QAQC-2021-08-10'!$C$500="Medium")</formula>
    </cfRule>
    <cfRule type="expression" priority="1534" dxfId="3" stopIfTrue="0">
      <formula>AND(NOT('QAQC-2021-08-10'!$L$110),'QAQC-2021-08-10'!$C$110="Medium Low")</formula>
    </cfRule>
    <cfRule type="expression" priority="1924" dxfId="3" stopIfTrue="0">
      <formula>AND(NOT('QAQC-2021-08-10'!$L$500),'QAQC-2021-08-10'!$C$500="Medium Low")</formula>
    </cfRule>
    <cfRule type="expression" priority="2015" dxfId="4" stopIfTrue="0">
      <formula>AND(NOT('QAQC-2021-08-10'!$L$110),'QAQC-2021-08-10'!$C$110="Low")</formula>
    </cfRule>
    <cfRule type="expression" priority="2405" dxfId="4" stopIfTrue="0">
      <formula>AND(NOT('QAQC-2021-08-10'!$L$500),'QAQC-2021-08-10'!$C$500="Low")</formula>
    </cfRule>
    <cfRule type="expression" priority="2483" dxfId="4" stopIfTrue="0">
      <formula>LEFT(W12&amp;"")="["</formula>
    </cfRule>
    <cfRule type="expression" priority="2574" dxfId="5" stopIfTrue="0">
      <formula>AND(NOT('QAQC-2021-08-10'!$L$110),'QAQC-2021-08-10'!$C$110="Very Low")</formula>
    </cfRule>
    <cfRule type="expression" priority="2964" dxfId="5" stopIfTrue="0">
      <formula>AND(NOT('QAQC-2021-08-10'!$L$500),'QAQC-2021-08-10'!$C$500="Very Low")</formula>
    </cfRule>
    <cfRule type="expression" priority="3081" dxfId="6" stopIfTrue="0">
      <formula>AND(NOT('QAQC-2021-08-10'!$L$110),'QAQC-2021-08-10'!$C$110="Good")</formula>
    </cfRule>
    <cfRule type="expression" priority="3471" dxfId="6" stopIfTrue="0">
      <formula>AND(NOT('QAQC-2021-08-10'!$L$500),'QAQC-2021-08-10'!$C$500="Good")</formula>
    </cfRule>
  </conditionalFormatting>
  <conditionalFormatting sqref="X12">
    <cfRule type="expression" priority="79" dxfId="0" stopIfTrue="0">
      <formula>AND(NOT('QAQC-2021-08-10'!$L$111),'QAQC-2021-08-10'!$C$111="Highest")</formula>
    </cfRule>
    <cfRule type="expression" priority="469" dxfId="0" stopIfTrue="0">
      <formula>AND(NOT('QAQC-2021-08-10'!$L$501),'QAQC-2021-08-10'!$C$501="Highest")</formula>
    </cfRule>
    <cfRule type="expression" priority="560" dxfId="1" stopIfTrue="0">
      <formula>AND(NOT('QAQC-2021-08-10'!$L$111),'QAQC-2021-08-10'!$C$111="High")</formula>
    </cfRule>
    <cfRule type="expression" priority="950" dxfId="1" stopIfTrue="0">
      <formula>AND(NOT('QAQC-2021-08-10'!$L$501),'QAQC-2021-08-10'!$C$501="High")</formula>
    </cfRule>
    <cfRule type="expression" priority="1054" dxfId="2" stopIfTrue="0">
      <formula>AND(NOT('QAQC-2021-08-10'!$L$111),'QAQC-2021-08-10'!$C$111="Medium")</formula>
    </cfRule>
    <cfRule type="expression" priority="1444" dxfId="2" stopIfTrue="0">
      <formula>AND(NOT('QAQC-2021-08-10'!$L$501),'QAQC-2021-08-10'!$C$501="Medium")</formula>
    </cfRule>
    <cfRule type="expression" priority="1535" dxfId="3" stopIfTrue="0">
      <formula>AND(NOT('QAQC-2021-08-10'!$L$111),'QAQC-2021-08-10'!$C$111="Medium Low")</formula>
    </cfRule>
    <cfRule type="expression" priority="1925" dxfId="3" stopIfTrue="0">
      <formula>AND(NOT('QAQC-2021-08-10'!$L$501),'QAQC-2021-08-10'!$C$501="Medium Low")</formula>
    </cfRule>
    <cfRule type="expression" priority="2016" dxfId="4" stopIfTrue="0">
      <formula>AND(NOT('QAQC-2021-08-10'!$L$111),'QAQC-2021-08-10'!$C$111="Low")</formula>
    </cfRule>
    <cfRule type="expression" priority="2406" dxfId="4" stopIfTrue="0">
      <formula>AND(NOT('QAQC-2021-08-10'!$L$501),'QAQC-2021-08-10'!$C$501="Low")</formula>
    </cfRule>
    <cfRule type="expression" priority="2484" dxfId="4" stopIfTrue="0">
      <formula>LEFT(X12&amp;"")="["</formula>
    </cfRule>
    <cfRule type="expression" priority="2575" dxfId="5" stopIfTrue="0">
      <formula>AND(NOT('QAQC-2021-08-10'!$L$111),'QAQC-2021-08-10'!$C$111="Very Low")</formula>
    </cfRule>
    <cfRule type="expression" priority="2965" dxfId="5" stopIfTrue="0">
      <formula>AND(NOT('QAQC-2021-08-10'!$L$501),'QAQC-2021-08-10'!$C$501="Very Low")</formula>
    </cfRule>
    <cfRule type="expression" priority="3082" dxfId="6" stopIfTrue="0">
      <formula>AND(NOT('QAQC-2021-08-10'!$L$111),'QAQC-2021-08-10'!$C$111="Good")</formula>
    </cfRule>
    <cfRule type="expression" priority="3472" dxfId="6" stopIfTrue="0">
      <formula>AND(NOT('QAQC-2021-08-10'!$L$501),'QAQC-2021-08-10'!$C$501="Good")</formula>
    </cfRule>
  </conditionalFormatting>
  <conditionalFormatting sqref="J13">
    <cfRule type="expression" priority="80" dxfId="0" stopIfTrue="0">
      <formula>AND(NOT('QAQC-2021-08-10'!$L$112),'QAQC-2021-08-10'!$C$112="Highest")</formula>
    </cfRule>
    <cfRule type="expression" priority="470" dxfId="0" stopIfTrue="0">
      <formula>AND(NOT('QAQC-2021-08-10'!$L$502),'QAQC-2021-08-10'!$C$502="Highest")</formula>
    </cfRule>
    <cfRule type="expression" priority="561" dxfId="1" stopIfTrue="0">
      <formula>AND(NOT('QAQC-2021-08-10'!$L$112),'QAQC-2021-08-10'!$C$112="High")</formula>
    </cfRule>
    <cfRule type="expression" priority="951" dxfId="1" stopIfTrue="0">
      <formula>AND(NOT('QAQC-2021-08-10'!$L$502),'QAQC-2021-08-10'!$C$502="High")</formula>
    </cfRule>
    <cfRule type="expression" priority="1055" dxfId="2" stopIfTrue="0">
      <formula>AND(NOT('QAQC-2021-08-10'!$L$112),'QAQC-2021-08-10'!$C$112="Medium")</formula>
    </cfRule>
    <cfRule type="expression" priority="1445" dxfId="2" stopIfTrue="0">
      <formula>AND(NOT('QAQC-2021-08-10'!$L$502),'QAQC-2021-08-10'!$C$502="Medium")</formula>
    </cfRule>
    <cfRule type="expression" priority="1536" dxfId="3" stopIfTrue="0">
      <formula>AND(NOT('QAQC-2021-08-10'!$L$112),'QAQC-2021-08-10'!$C$112="Medium Low")</formula>
    </cfRule>
    <cfRule type="expression" priority="1926" dxfId="3" stopIfTrue="0">
      <formula>AND(NOT('QAQC-2021-08-10'!$L$502),'QAQC-2021-08-10'!$C$502="Medium Low")</formula>
    </cfRule>
    <cfRule type="expression" priority="2017" dxfId="4" stopIfTrue="0">
      <formula>AND(NOT('QAQC-2021-08-10'!$L$112),'QAQC-2021-08-10'!$C$112="Low")</formula>
    </cfRule>
    <cfRule type="expression" priority="2407" dxfId="4" stopIfTrue="0">
      <formula>AND(NOT('QAQC-2021-08-10'!$L$502),'QAQC-2021-08-10'!$C$502="Low")</formula>
    </cfRule>
    <cfRule type="expression" priority="2485" dxfId="4" stopIfTrue="0">
      <formula>LEFT(J13&amp;"")="["</formula>
    </cfRule>
    <cfRule type="expression" priority="2576" dxfId="5" stopIfTrue="0">
      <formula>AND(NOT('QAQC-2021-08-10'!$L$112),'QAQC-2021-08-10'!$C$112="Very Low")</formula>
    </cfRule>
    <cfRule type="expression" priority="2966" dxfId="5" stopIfTrue="0">
      <formula>AND(NOT('QAQC-2021-08-10'!$L$502),'QAQC-2021-08-10'!$C$502="Very Low")</formula>
    </cfRule>
    <cfRule type="expression" priority="3083" dxfId="6" stopIfTrue="0">
      <formula>AND(NOT('QAQC-2021-08-10'!$L$112),'QAQC-2021-08-10'!$C$112="Good")</formula>
    </cfRule>
    <cfRule type="expression" priority="3473" dxfId="6" stopIfTrue="0">
      <formula>AND(NOT('QAQC-2021-08-10'!$L$502),'QAQC-2021-08-10'!$C$502="Good")</formula>
    </cfRule>
  </conditionalFormatting>
  <conditionalFormatting sqref="K13">
    <cfRule type="expression" priority="81" dxfId="0" stopIfTrue="0">
      <formula>AND(NOT('QAQC-2021-08-10'!$L$113),'QAQC-2021-08-10'!$C$113="Highest")</formula>
    </cfRule>
    <cfRule type="expression" priority="471" dxfId="0" stopIfTrue="0">
      <formula>AND(NOT('QAQC-2021-08-10'!$L$503),'QAQC-2021-08-10'!$C$503="Highest")</formula>
    </cfRule>
    <cfRule type="expression" priority="562" dxfId="1" stopIfTrue="0">
      <formula>AND(NOT('QAQC-2021-08-10'!$L$113),'QAQC-2021-08-10'!$C$113="High")</formula>
    </cfRule>
    <cfRule type="expression" priority="952" dxfId="1" stopIfTrue="0">
      <formula>AND(NOT('QAQC-2021-08-10'!$L$503),'QAQC-2021-08-10'!$C$503="High")</formula>
    </cfRule>
    <cfRule type="expression" priority="1056" dxfId="2" stopIfTrue="0">
      <formula>AND(NOT('QAQC-2021-08-10'!$L$113),'QAQC-2021-08-10'!$C$113="Medium")</formula>
    </cfRule>
    <cfRule type="expression" priority="1446" dxfId="2" stopIfTrue="0">
      <formula>AND(NOT('QAQC-2021-08-10'!$L$503),'QAQC-2021-08-10'!$C$503="Medium")</formula>
    </cfRule>
    <cfRule type="expression" priority="1537" dxfId="3" stopIfTrue="0">
      <formula>AND(NOT('QAQC-2021-08-10'!$L$113),'QAQC-2021-08-10'!$C$113="Medium Low")</formula>
    </cfRule>
    <cfRule type="expression" priority="1927" dxfId="3" stopIfTrue="0">
      <formula>AND(NOT('QAQC-2021-08-10'!$L$503),'QAQC-2021-08-10'!$C$503="Medium Low")</formula>
    </cfRule>
    <cfRule type="expression" priority="2018" dxfId="4" stopIfTrue="0">
      <formula>AND(NOT('QAQC-2021-08-10'!$L$113),'QAQC-2021-08-10'!$C$113="Low")</formula>
    </cfRule>
    <cfRule type="expression" priority="2408" dxfId="4" stopIfTrue="0">
      <formula>AND(NOT('QAQC-2021-08-10'!$L$503),'QAQC-2021-08-10'!$C$503="Low")</formula>
    </cfRule>
    <cfRule type="expression" priority="2486" dxfId="4" stopIfTrue="0">
      <formula>LEFT(K13&amp;"")="["</formula>
    </cfRule>
    <cfRule type="expression" priority="2577" dxfId="5" stopIfTrue="0">
      <formula>AND(NOT('QAQC-2021-08-10'!$L$113),'QAQC-2021-08-10'!$C$113="Very Low")</formula>
    </cfRule>
    <cfRule type="expression" priority="2967" dxfId="5" stopIfTrue="0">
      <formula>AND(NOT('QAQC-2021-08-10'!$L$503),'QAQC-2021-08-10'!$C$503="Very Low")</formula>
    </cfRule>
    <cfRule type="expression" priority="3084" dxfId="6" stopIfTrue="0">
      <formula>AND(NOT('QAQC-2021-08-10'!$L$113),'QAQC-2021-08-10'!$C$113="Good")</formula>
    </cfRule>
    <cfRule type="expression" priority="3474" dxfId="6" stopIfTrue="0">
      <formula>AND(NOT('QAQC-2021-08-10'!$L$503),'QAQC-2021-08-10'!$C$503="Good")</formula>
    </cfRule>
  </conditionalFormatting>
  <conditionalFormatting sqref="L13">
    <cfRule type="expression" priority="82" dxfId="0" stopIfTrue="0">
      <formula>AND(NOT('QAQC-2021-08-10'!$L$114),'QAQC-2021-08-10'!$C$114="Highest")</formula>
    </cfRule>
    <cfRule type="expression" priority="472" dxfId="0" stopIfTrue="0">
      <formula>AND(NOT('QAQC-2021-08-10'!$L$504),'QAQC-2021-08-10'!$C$504="Highest")</formula>
    </cfRule>
    <cfRule type="expression" priority="563" dxfId="1" stopIfTrue="0">
      <formula>AND(NOT('QAQC-2021-08-10'!$L$114),'QAQC-2021-08-10'!$C$114="High")</formula>
    </cfRule>
    <cfRule type="expression" priority="953" dxfId="1" stopIfTrue="0">
      <formula>AND(NOT('QAQC-2021-08-10'!$L$504),'QAQC-2021-08-10'!$C$504="High")</formula>
    </cfRule>
    <cfRule type="expression" priority="1057" dxfId="2" stopIfTrue="0">
      <formula>AND(NOT('QAQC-2021-08-10'!$L$114),'QAQC-2021-08-10'!$C$114="Medium")</formula>
    </cfRule>
    <cfRule type="expression" priority="1447" dxfId="2" stopIfTrue="0">
      <formula>AND(NOT('QAQC-2021-08-10'!$L$504),'QAQC-2021-08-10'!$C$504="Medium")</formula>
    </cfRule>
    <cfRule type="expression" priority="1538" dxfId="3" stopIfTrue="0">
      <formula>AND(NOT('QAQC-2021-08-10'!$L$114),'QAQC-2021-08-10'!$C$114="Medium Low")</formula>
    </cfRule>
    <cfRule type="expression" priority="1928" dxfId="3" stopIfTrue="0">
      <formula>AND(NOT('QAQC-2021-08-10'!$L$504),'QAQC-2021-08-10'!$C$504="Medium Low")</formula>
    </cfRule>
    <cfRule type="expression" priority="2019" dxfId="4" stopIfTrue="0">
      <formula>AND(NOT('QAQC-2021-08-10'!$L$114),'QAQC-2021-08-10'!$C$114="Low")</formula>
    </cfRule>
    <cfRule type="expression" priority="2409" dxfId="4" stopIfTrue="0">
      <formula>AND(NOT('QAQC-2021-08-10'!$L$504),'QAQC-2021-08-10'!$C$504="Low")</formula>
    </cfRule>
    <cfRule type="expression" priority="2487" dxfId="4" stopIfTrue="0">
      <formula>LEFT(L13&amp;"")="["</formula>
    </cfRule>
    <cfRule type="expression" priority="2578" dxfId="5" stopIfTrue="0">
      <formula>AND(NOT('QAQC-2021-08-10'!$L$114),'QAQC-2021-08-10'!$C$114="Very Low")</formula>
    </cfRule>
    <cfRule type="expression" priority="2968" dxfId="5" stopIfTrue="0">
      <formula>AND(NOT('QAQC-2021-08-10'!$L$504),'QAQC-2021-08-10'!$C$504="Very Low")</formula>
    </cfRule>
    <cfRule type="expression" priority="3085" dxfId="6" stopIfTrue="0">
      <formula>AND(NOT('QAQC-2021-08-10'!$L$114),'QAQC-2021-08-10'!$C$114="Good")</formula>
    </cfRule>
    <cfRule type="expression" priority="3475" dxfId="6" stopIfTrue="0">
      <formula>AND(NOT('QAQC-2021-08-10'!$L$504),'QAQC-2021-08-10'!$C$504="Good")</formula>
    </cfRule>
  </conditionalFormatting>
  <conditionalFormatting sqref="V13">
    <cfRule type="expression" priority="83" dxfId="0" stopIfTrue="0">
      <formula>AND(NOT('QAQC-2021-08-10'!$L$115),'QAQC-2021-08-10'!$C$115="Highest")</formula>
    </cfRule>
    <cfRule type="expression" priority="473" dxfId="0" stopIfTrue="0">
      <formula>AND(NOT('QAQC-2021-08-10'!$L$505),'QAQC-2021-08-10'!$C$505="Highest")</formula>
    </cfRule>
    <cfRule type="expression" priority="564" dxfId="1" stopIfTrue="0">
      <formula>AND(NOT('QAQC-2021-08-10'!$L$115),'QAQC-2021-08-10'!$C$115="High")</formula>
    </cfRule>
    <cfRule type="expression" priority="954" dxfId="1" stopIfTrue="0">
      <formula>AND(NOT('QAQC-2021-08-10'!$L$505),'QAQC-2021-08-10'!$C$505="High")</formula>
    </cfRule>
    <cfRule type="expression" priority="1058" dxfId="2" stopIfTrue="0">
      <formula>AND(NOT('QAQC-2021-08-10'!$L$115),'QAQC-2021-08-10'!$C$115="Medium")</formula>
    </cfRule>
    <cfRule type="expression" priority="1448" dxfId="2" stopIfTrue="0">
      <formula>AND(NOT('QAQC-2021-08-10'!$L$505),'QAQC-2021-08-10'!$C$505="Medium")</formula>
    </cfRule>
    <cfRule type="expression" priority="1539" dxfId="3" stopIfTrue="0">
      <formula>AND(NOT('QAQC-2021-08-10'!$L$115),'QAQC-2021-08-10'!$C$115="Medium Low")</formula>
    </cfRule>
    <cfRule type="expression" priority="1929" dxfId="3" stopIfTrue="0">
      <formula>AND(NOT('QAQC-2021-08-10'!$L$505),'QAQC-2021-08-10'!$C$505="Medium Low")</formula>
    </cfRule>
    <cfRule type="expression" priority="2020" dxfId="4" stopIfTrue="0">
      <formula>AND(NOT('QAQC-2021-08-10'!$L$115),'QAQC-2021-08-10'!$C$115="Low")</formula>
    </cfRule>
    <cfRule type="expression" priority="2410" dxfId="4" stopIfTrue="0">
      <formula>AND(NOT('QAQC-2021-08-10'!$L$505),'QAQC-2021-08-10'!$C$505="Low")</formula>
    </cfRule>
    <cfRule type="expression" priority="2488" dxfId="4" stopIfTrue="0">
      <formula>LEFT(V13&amp;"")="["</formula>
    </cfRule>
    <cfRule type="expression" priority="2579" dxfId="5" stopIfTrue="0">
      <formula>AND(NOT('QAQC-2021-08-10'!$L$115),'QAQC-2021-08-10'!$C$115="Very Low")</formula>
    </cfRule>
    <cfRule type="expression" priority="2969" dxfId="5" stopIfTrue="0">
      <formula>AND(NOT('QAQC-2021-08-10'!$L$505),'QAQC-2021-08-10'!$C$505="Very Low")</formula>
    </cfRule>
    <cfRule type="expression" priority="3086" dxfId="6" stopIfTrue="0">
      <formula>AND(NOT('QAQC-2021-08-10'!$L$115),'QAQC-2021-08-10'!$C$115="Good")</formula>
    </cfRule>
    <cfRule type="expression" priority="3476" dxfId="6" stopIfTrue="0">
      <formula>AND(NOT('QAQC-2021-08-10'!$L$505),'QAQC-2021-08-10'!$C$505="Good")</formula>
    </cfRule>
  </conditionalFormatting>
  <conditionalFormatting sqref="W13">
    <cfRule type="expression" priority="84" dxfId="0" stopIfTrue="0">
      <formula>AND(NOT('QAQC-2021-08-10'!$L$116),'QAQC-2021-08-10'!$C$116="Highest")</formula>
    </cfRule>
    <cfRule type="expression" priority="474" dxfId="0" stopIfTrue="0">
      <formula>AND(NOT('QAQC-2021-08-10'!$L$506),'QAQC-2021-08-10'!$C$506="Highest")</formula>
    </cfRule>
    <cfRule type="expression" priority="565" dxfId="1" stopIfTrue="0">
      <formula>AND(NOT('QAQC-2021-08-10'!$L$116),'QAQC-2021-08-10'!$C$116="High")</formula>
    </cfRule>
    <cfRule type="expression" priority="955" dxfId="1" stopIfTrue="0">
      <formula>AND(NOT('QAQC-2021-08-10'!$L$506),'QAQC-2021-08-10'!$C$506="High")</formula>
    </cfRule>
    <cfRule type="expression" priority="1059" dxfId="2" stopIfTrue="0">
      <formula>AND(NOT('QAQC-2021-08-10'!$L$116),'QAQC-2021-08-10'!$C$116="Medium")</formula>
    </cfRule>
    <cfRule type="expression" priority="1449" dxfId="2" stopIfTrue="0">
      <formula>AND(NOT('QAQC-2021-08-10'!$L$506),'QAQC-2021-08-10'!$C$506="Medium")</formula>
    </cfRule>
    <cfRule type="expression" priority="1540" dxfId="3" stopIfTrue="0">
      <formula>AND(NOT('QAQC-2021-08-10'!$L$116),'QAQC-2021-08-10'!$C$116="Medium Low")</formula>
    </cfRule>
    <cfRule type="expression" priority="1930" dxfId="3" stopIfTrue="0">
      <formula>AND(NOT('QAQC-2021-08-10'!$L$506),'QAQC-2021-08-10'!$C$506="Medium Low")</formula>
    </cfRule>
    <cfRule type="expression" priority="2021" dxfId="4" stopIfTrue="0">
      <formula>AND(NOT('QAQC-2021-08-10'!$L$116),'QAQC-2021-08-10'!$C$116="Low")</formula>
    </cfRule>
    <cfRule type="expression" priority="2411" dxfId="4" stopIfTrue="0">
      <formula>AND(NOT('QAQC-2021-08-10'!$L$506),'QAQC-2021-08-10'!$C$506="Low")</formula>
    </cfRule>
    <cfRule type="expression" priority="2489" dxfId="4" stopIfTrue="0">
      <formula>LEFT(W13&amp;"")="["</formula>
    </cfRule>
    <cfRule type="expression" priority="2580" dxfId="5" stopIfTrue="0">
      <formula>AND(NOT('QAQC-2021-08-10'!$L$116),'QAQC-2021-08-10'!$C$116="Very Low")</formula>
    </cfRule>
    <cfRule type="expression" priority="2970" dxfId="5" stopIfTrue="0">
      <formula>AND(NOT('QAQC-2021-08-10'!$L$506),'QAQC-2021-08-10'!$C$506="Very Low")</formula>
    </cfRule>
    <cfRule type="expression" priority="3087" dxfId="6" stopIfTrue="0">
      <formula>AND(NOT('QAQC-2021-08-10'!$L$116),'QAQC-2021-08-10'!$C$116="Good")</formula>
    </cfRule>
    <cfRule type="expression" priority="3477" dxfId="6" stopIfTrue="0">
      <formula>AND(NOT('QAQC-2021-08-10'!$L$506),'QAQC-2021-08-10'!$C$506="Good")</formula>
    </cfRule>
  </conditionalFormatting>
  <conditionalFormatting sqref="X13">
    <cfRule type="expression" priority="85" dxfId="0" stopIfTrue="0">
      <formula>AND(NOT('QAQC-2021-08-10'!$L$117),'QAQC-2021-08-10'!$C$117="Highest")</formula>
    </cfRule>
    <cfRule type="expression" priority="475" dxfId="0" stopIfTrue="0">
      <formula>AND(NOT('QAQC-2021-08-10'!$L$507),'QAQC-2021-08-10'!$C$507="Highest")</formula>
    </cfRule>
    <cfRule type="expression" priority="566" dxfId="1" stopIfTrue="0">
      <formula>AND(NOT('QAQC-2021-08-10'!$L$117),'QAQC-2021-08-10'!$C$117="High")</formula>
    </cfRule>
    <cfRule type="expression" priority="956" dxfId="1" stopIfTrue="0">
      <formula>AND(NOT('QAQC-2021-08-10'!$L$507),'QAQC-2021-08-10'!$C$507="High")</formula>
    </cfRule>
    <cfRule type="expression" priority="1060" dxfId="2" stopIfTrue="0">
      <formula>AND(NOT('QAQC-2021-08-10'!$L$117),'QAQC-2021-08-10'!$C$117="Medium")</formula>
    </cfRule>
    <cfRule type="expression" priority="1450" dxfId="2" stopIfTrue="0">
      <formula>AND(NOT('QAQC-2021-08-10'!$L$507),'QAQC-2021-08-10'!$C$507="Medium")</formula>
    </cfRule>
    <cfRule type="expression" priority="1541" dxfId="3" stopIfTrue="0">
      <formula>AND(NOT('QAQC-2021-08-10'!$L$117),'QAQC-2021-08-10'!$C$117="Medium Low")</formula>
    </cfRule>
    <cfRule type="expression" priority="1931" dxfId="3" stopIfTrue="0">
      <formula>AND(NOT('QAQC-2021-08-10'!$L$507),'QAQC-2021-08-10'!$C$507="Medium Low")</formula>
    </cfRule>
    <cfRule type="expression" priority="2022" dxfId="4" stopIfTrue="0">
      <formula>AND(NOT('QAQC-2021-08-10'!$L$117),'QAQC-2021-08-10'!$C$117="Low")</formula>
    </cfRule>
    <cfRule type="expression" priority="2412" dxfId="4" stopIfTrue="0">
      <formula>AND(NOT('QAQC-2021-08-10'!$L$507),'QAQC-2021-08-10'!$C$507="Low")</formula>
    </cfRule>
    <cfRule type="expression" priority="2490" dxfId="4" stopIfTrue="0">
      <formula>LEFT(X13&amp;"")="["</formula>
    </cfRule>
    <cfRule type="expression" priority="2581" dxfId="5" stopIfTrue="0">
      <formula>AND(NOT('QAQC-2021-08-10'!$L$117),'QAQC-2021-08-10'!$C$117="Very Low")</formula>
    </cfRule>
    <cfRule type="expression" priority="2971" dxfId="5" stopIfTrue="0">
      <formula>AND(NOT('QAQC-2021-08-10'!$L$507),'QAQC-2021-08-10'!$C$507="Very Low")</formula>
    </cfRule>
    <cfRule type="expression" priority="3088" dxfId="6" stopIfTrue="0">
      <formula>AND(NOT('QAQC-2021-08-10'!$L$117),'QAQC-2021-08-10'!$C$117="Good")</formula>
    </cfRule>
    <cfRule type="expression" priority="3478" dxfId="6" stopIfTrue="0">
      <formula>AND(NOT('QAQC-2021-08-10'!$L$507),'QAQC-2021-08-10'!$C$507="Good")</formula>
    </cfRule>
  </conditionalFormatting>
  <conditionalFormatting sqref="J14">
    <cfRule type="expression" priority="86" dxfId="0" stopIfTrue="0">
      <formula>AND(NOT('QAQC-2021-08-10'!$L$118),'QAQC-2021-08-10'!$C$118="Highest")</formula>
    </cfRule>
    <cfRule type="expression" priority="476" dxfId="0" stopIfTrue="0">
      <formula>AND(NOT('QAQC-2021-08-10'!$L$508),'QAQC-2021-08-10'!$C$508="Highest")</formula>
    </cfRule>
    <cfRule type="expression" priority="567" dxfId="1" stopIfTrue="0">
      <formula>AND(NOT('QAQC-2021-08-10'!$L$118),'QAQC-2021-08-10'!$C$118="High")</formula>
    </cfRule>
    <cfRule type="expression" priority="957" dxfId="1" stopIfTrue="0">
      <formula>AND(NOT('QAQC-2021-08-10'!$L$508),'QAQC-2021-08-10'!$C$508="High")</formula>
    </cfRule>
    <cfRule type="expression" priority="1061" dxfId="2" stopIfTrue="0">
      <formula>AND(NOT('QAQC-2021-08-10'!$L$118),'QAQC-2021-08-10'!$C$118="Medium")</formula>
    </cfRule>
    <cfRule type="expression" priority="1451" dxfId="2" stopIfTrue="0">
      <formula>AND(NOT('QAQC-2021-08-10'!$L$508),'QAQC-2021-08-10'!$C$508="Medium")</formula>
    </cfRule>
    <cfRule type="expression" priority="1542" dxfId="3" stopIfTrue="0">
      <formula>AND(NOT('QAQC-2021-08-10'!$L$118),'QAQC-2021-08-10'!$C$118="Medium Low")</formula>
    </cfRule>
    <cfRule type="expression" priority="1932" dxfId="3" stopIfTrue="0">
      <formula>AND(NOT('QAQC-2021-08-10'!$L$508),'QAQC-2021-08-10'!$C$508="Medium Low")</formula>
    </cfRule>
    <cfRule type="expression" priority="2023" dxfId="4" stopIfTrue="0">
      <formula>AND(NOT('QAQC-2021-08-10'!$L$118),'QAQC-2021-08-10'!$C$118="Low")</formula>
    </cfRule>
    <cfRule type="expression" priority="2413" dxfId="4" stopIfTrue="0">
      <formula>AND(NOT('QAQC-2021-08-10'!$L$508),'QAQC-2021-08-10'!$C$508="Low")</formula>
    </cfRule>
    <cfRule type="expression" priority="2491" dxfId="4" stopIfTrue="0">
      <formula>LEFT(J14&amp;"")="["</formula>
    </cfRule>
    <cfRule type="expression" priority="2582" dxfId="5" stopIfTrue="0">
      <formula>AND(NOT('QAQC-2021-08-10'!$L$118),'QAQC-2021-08-10'!$C$118="Very Low")</formula>
    </cfRule>
    <cfRule type="expression" priority="2972" dxfId="5" stopIfTrue="0">
      <formula>AND(NOT('QAQC-2021-08-10'!$L$508),'QAQC-2021-08-10'!$C$508="Very Low")</formula>
    </cfRule>
    <cfRule type="expression" priority="3089" dxfId="6" stopIfTrue="0">
      <formula>AND(NOT('QAQC-2021-08-10'!$L$118),'QAQC-2021-08-10'!$C$118="Good")</formula>
    </cfRule>
    <cfRule type="expression" priority="3479" dxfId="6" stopIfTrue="0">
      <formula>AND(NOT('QAQC-2021-08-10'!$L$508),'QAQC-2021-08-10'!$C$508="Good")</formula>
    </cfRule>
  </conditionalFormatting>
  <conditionalFormatting sqref="K14">
    <cfRule type="expression" priority="87" dxfId="0" stopIfTrue="0">
      <formula>AND(NOT('QAQC-2021-08-10'!$L$119),'QAQC-2021-08-10'!$C$119="Highest")</formula>
    </cfRule>
    <cfRule type="expression" priority="477" dxfId="0" stopIfTrue="0">
      <formula>AND(NOT('QAQC-2021-08-10'!$L$509),'QAQC-2021-08-10'!$C$509="Highest")</formula>
    </cfRule>
    <cfRule type="expression" priority="568" dxfId="1" stopIfTrue="0">
      <formula>AND(NOT('QAQC-2021-08-10'!$L$119),'QAQC-2021-08-10'!$C$119="High")</formula>
    </cfRule>
    <cfRule type="expression" priority="958" dxfId="1" stopIfTrue="0">
      <formula>AND(NOT('QAQC-2021-08-10'!$L$509),'QAQC-2021-08-10'!$C$509="High")</formula>
    </cfRule>
    <cfRule type="expression" priority="1062" dxfId="2" stopIfTrue="0">
      <formula>AND(NOT('QAQC-2021-08-10'!$L$119),'QAQC-2021-08-10'!$C$119="Medium")</formula>
    </cfRule>
    <cfRule type="expression" priority="1452" dxfId="2" stopIfTrue="0">
      <formula>AND(NOT('QAQC-2021-08-10'!$L$509),'QAQC-2021-08-10'!$C$509="Medium")</formula>
    </cfRule>
    <cfRule type="expression" priority="1543" dxfId="3" stopIfTrue="0">
      <formula>AND(NOT('QAQC-2021-08-10'!$L$119),'QAQC-2021-08-10'!$C$119="Medium Low")</formula>
    </cfRule>
    <cfRule type="expression" priority="1933" dxfId="3" stopIfTrue="0">
      <formula>AND(NOT('QAQC-2021-08-10'!$L$509),'QAQC-2021-08-10'!$C$509="Medium Low")</formula>
    </cfRule>
    <cfRule type="expression" priority="2024" dxfId="4" stopIfTrue="0">
      <formula>AND(NOT('QAQC-2021-08-10'!$L$119),'QAQC-2021-08-10'!$C$119="Low")</formula>
    </cfRule>
    <cfRule type="expression" priority="2414" dxfId="4" stopIfTrue="0">
      <formula>AND(NOT('QAQC-2021-08-10'!$L$509),'QAQC-2021-08-10'!$C$509="Low")</formula>
    </cfRule>
    <cfRule type="expression" priority="2492" dxfId="4" stopIfTrue="0">
      <formula>LEFT(K14&amp;"")="["</formula>
    </cfRule>
    <cfRule type="expression" priority="2583" dxfId="5" stopIfTrue="0">
      <formula>AND(NOT('QAQC-2021-08-10'!$L$119),'QAQC-2021-08-10'!$C$119="Very Low")</formula>
    </cfRule>
    <cfRule type="expression" priority="2973" dxfId="5" stopIfTrue="0">
      <formula>AND(NOT('QAQC-2021-08-10'!$L$509),'QAQC-2021-08-10'!$C$509="Very Low")</formula>
    </cfRule>
    <cfRule type="expression" priority="3090" dxfId="6" stopIfTrue="0">
      <formula>AND(NOT('QAQC-2021-08-10'!$L$119),'QAQC-2021-08-10'!$C$119="Good")</formula>
    </cfRule>
    <cfRule type="expression" priority="3480" dxfId="6" stopIfTrue="0">
      <formula>AND(NOT('QAQC-2021-08-10'!$L$509),'QAQC-2021-08-10'!$C$509="Good")</formula>
    </cfRule>
  </conditionalFormatting>
  <conditionalFormatting sqref="L14">
    <cfRule type="expression" priority="88" dxfId="0" stopIfTrue="0">
      <formula>AND(NOT('QAQC-2021-08-10'!$L$120),'QAQC-2021-08-10'!$C$120="Highest")</formula>
    </cfRule>
    <cfRule type="expression" priority="478" dxfId="0" stopIfTrue="0">
      <formula>AND(NOT('QAQC-2021-08-10'!$L$510),'QAQC-2021-08-10'!$C$510="Highest")</formula>
    </cfRule>
    <cfRule type="expression" priority="569" dxfId="1" stopIfTrue="0">
      <formula>AND(NOT('QAQC-2021-08-10'!$L$120),'QAQC-2021-08-10'!$C$120="High")</formula>
    </cfRule>
    <cfRule type="expression" priority="959" dxfId="1" stopIfTrue="0">
      <formula>AND(NOT('QAQC-2021-08-10'!$L$510),'QAQC-2021-08-10'!$C$510="High")</formula>
    </cfRule>
    <cfRule type="expression" priority="1063" dxfId="2" stopIfTrue="0">
      <formula>AND(NOT('QAQC-2021-08-10'!$L$120),'QAQC-2021-08-10'!$C$120="Medium")</formula>
    </cfRule>
    <cfRule type="expression" priority="1453" dxfId="2" stopIfTrue="0">
      <formula>AND(NOT('QAQC-2021-08-10'!$L$510),'QAQC-2021-08-10'!$C$510="Medium")</formula>
    </cfRule>
    <cfRule type="expression" priority="1544" dxfId="3" stopIfTrue="0">
      <formula>AND(NOT('QAQC-2021-08-10'!$L$120),'QAQC-2021-08-10'!$C$120="Medium Low")</formula>
    </cfRule>
    <cfRule type="expression" priority="1934" dxfId="3" stopIfTrue="0">
      <formula>AND(NOT('QAQC-2021-08-10'!$L$510),'QAQC-2021-08-10'!$C$510="Medium Low")</formula>
    </cfRule>
    <cfRule type="expression" priority="2025" dxfId="4" stopIfTrue="0">
      <formula>AND(NOT('QAQC-2021-08-10'!$L$120),'QAQC-2021-08-10'!$C$120="Low")</formula>
    </cfRule>
    <cfRule type="expression" priority="2415" dxfId="4" stopIfTrue="0">
      <formula>AND(NOT('QAQC-2021-08-10'!$L$510),'QAQC-2021-08-10'!$C$510="Low")</formula>
    </cfRule>
    <cfRule type="expression" priority="2493" dxfId="4" stopIfTrue="0">
      <formula>LEFT(L14&amp;"")="["</formula>
    </cfRule>
    <cfRule type="expression" priority="2584" dxfId="5" stopIfTrue="0">
      <formula>AND(NOT('QAQC-2021-08-10'!$L$120),'QAQC-2021-08-10'!$C$120="Very Low")</formula>
    </cfRule>
    <cfRule type="expression" priority="2974" dxfId="5" stopIfTrue="0">
      <formula>AND(NOT('QAQC-2021-08-10'!$L$510),'QAQC-2021-08-10'!$C$510="Very Low")</formula>
    </cfRule>
    <cfRule type="expression" priority="3091" dxfId="6" stopIfTrue="0">
      <formula>AND(NOT('QAQC-2021-08-10'!$L$120),'QAQC-2021-08-10'!$C$120="Good")</formula>
    </cfRule>
    <cfRule type="expression" priority="3481" dxfId="6" stopIfTrue="0">
      <formula>AND(NOT('QAQC-2021-08-10'!$L$510),'QAQC-2021-08-10'!$C$510="Good")</formula>
    </cfRule>
  </conditionalFormatting>
  <conditionalFormatting sqref="V14">
    <cfRule type="expression" priority="89" dxfId="0" stopIfTrue="0">
      <formula>AND(NOT('QAQC-2021-08-10'!$L$121),'QAQC-2021-08-10'!$C$121="Highest")</formula>
    </cfRule>
    <cfRule type="expression" priority="479" dxfId="0" stopIfTrue="0">
      <formula>AND(NOT('QAQC-2021-08-10'!$L$511),'QAQC-2021-08-10'!$C$511="Highest")</formula>
    </cfRule>
    <cfRule type="expression" priority="570" dxfId="1" stopIfTrue="0">
      <formula>AND(NOT('QAQC-2021-08-10'!$L$121),'QAQC-2021-08-10'!$C$121="High")</formula>
    </cfRule>
    <cfRule type="expression" priority="960" dxfId="1" stopIfTrue="0">
      <formula>AND(NOT('QAQC-2021-08-10'!$L$511),'QAQC-2021-08-10'!$C$511="High")</formula>
    </cfRule>
    <cfRule type="expression" priority="1064" dxfId="2" stopIfTrue="0">
      <formula>AND(NOT('QAQC-2021-08-10'!$L$121),'QAQC-2021-08-10'!$C$121="Medium")</formula>
    </cfRule>
    <cfRule type="expression" priority="1454" dxfId="2" stopIfTrue="0">
      <formula>AND(NOT('QAQC-2021-08-10'!$L$511),'QAQC-2021-08-10'!$C$511="Medium")</formula>
    </cfRule>
    <cfRule type="expression" priority="1545" dxfId="3" stopIfTrue="0">
      <formula>AND(NOT('QAQC-2021-08-10'!$L$121),'QAQC-2021-08-10'!$C$121="Medium Low")</formula>
    </cfRule>
    <cfRule type="expression" priority="1935" dxfId="3" stopIfTrue="0">
      <formula>AND(NOT('QAQC-2021-08-10'!$L$511),'QAQC-2021-08-10'!$C$511="Medium Low")</formula>
    </cfRule>
    <cfRule type="expression" priority="2026" dxfId="4" stopIfTrue="0">
      <formula>AND(NOT('QAQC-2021-08-10'!$L$121),'QAQC-2021-08-10'!$C$121="Low")</formula>
    </cfRule>
    <cfRule type="expression" priority="2416" dxfId="4" stopIfTrue="0">
      <formula>AND(NOT('QAQC-2021-08-10'!$L$511),'QAQC-2021-08-10'!$C$511="Low")</formula>
    </cfRule>
    <cfRule type="expression" priority="2494" dxfId="4" stopIfTrue="0">
      <formula>LEFT(V14&amp;"")="["</formula>
    </cfRule>
    <cfRule type="expression" priority="2585" dxfId="5" stopIfTrue="0">
      <formula>AND(NOT('QAQC-2021-08-10'!$L$121),'QAQC-2021-08-10'!$C$121="Very Low")</formula>
    </cfRule>
    <cfRule type="expression" priority="2975" dxfId="5" stopIfTrue="0">
      <formula>AND(NOT('QAQC-2021-08-10'!$L$511),'QAQC-2021-08-10'!$C$511="Very Low")</formula>
    </cfRule>
    <cfRule type="expression" priority="3092" dxfId="6" stopIfTrue="0">
      <formula>AND(NOT('QAQC-2021-08-10'!$L$121),'QAQC-2021-08-10'!$C$121="Good")</formula>
    </cfRule>
    <cfRule type="expression" priority="3482" dxfId="6" stopIfTrue="0">
      <formula>AND(NOT('QAQC-2021-08-10'!$L$511),'QAQC-2021-08-10'!$C$511="Good")</formula>
    </cfRule>
  </conditionalFormatting>
  <conditionalFormatting sqref="W14">
    <cfRule type="expression" priority="90" dxfId="0" stopIfTrue="0">
      <formula>AND(NOT('QAQC-2021-08-10'!$L$122),'QAQC-2021-08-10'!$C$122="Highest")</formula>
    </cfRule>
    <cfRule type="expression" priority="480" dxfId="0" stopIfTrue="0">
      <formula>AND(NOT('QAQC-2021-08-10'!$L$512),'QAQC-2021-08-10'!$C$512="Highest")</formula>
    </cfRule>
    <cfRule type="expression" priority="571" dxfId="1" stopIfTrue="0">
      <formula>AND(NOT('QAQC-2021-08-10'!$L$122),'QAQC-2021-08-10'!$C$122="High")</formula>
    </cfRule>
    <cfRule type="expression" priority="961" dxfId="1" stopIfTrue="0">
      <formula>AND(NOT('QAQC-2021-08-10'!$L$512),'QAQC-2021-08-10'!$C$512="High")</formula>
    </cfRule>
    <cfRule type="expression" priority="1065" dxfId="2" stopIfTrue="0">
      <formula>AND(NOT('QAQC-2021-08-10'!$L$122),'QAQC-2021-08-10'!$C$122="Medium")</formula>
    </cfRule>
    <cfRule type="expression" priority="1455" dxfId="2" stopIfTrue="0">
      <formula>AND(NOT('QAQC-2021-08-10'!$L$512),'QAQC-2021-08-10'!$C$512="Medium")</formula>
    </cfRule>
    <cfRule type="expression" priority="1546" dxfId="3" stopIfTrue="0">
      <formula>AND(NOT('QAQC-2021-08-10'!$L$122),'QAQC-2021-08-10'!$C$122="Medium Low")</formula>
    </cfRule>
    <cfRule type="expression" priority="1936" dxfId="3" stopIfTrue="0">
      <formula>AND(NOT('QAQC-2021-08-10'!$L$512),'QAQC-2021-08-10'!$C$512="Medium Low")</formula>
    </cfRule>
    <cfRule type="expression" priority="2027" dxfId="4" stopIfTrue="0">
      <formula>AND(NOT('QAQC-2021-08-10'!$L$122),'QAQC-2021-08-10'!$C$122="Low")</formula>
    </cfRule>
    <cfRule type="expression" priority="2417" dxfId="4" stopIfTrue="0">
      <formula>AND(NOT('QAQC-2021-08-10'!$L$512),'QAQC-2021-08-10'!$C$512="Low")</formula>
    </cfRule>
    <cfRule type="expression" priority="2495" dxfId="4" stopIfTrue="0">
      <formula>LEFT(W14&amp;"")="["</formula>
    </cfRule>
    <cfRule type="expression" priority="2586" dxfId="5" stopIfTrue="0">
      <formula>AND(NOT('QAQC-2021-08-10'!$L$122),'QAQC-2021-08-10'!$C$122="Very Low")</formula>
    </cfRule>
    <cfRule type="expression" priority="2976" dxfId="5" stopIfTrue="0">
      <formula>AND(NOT('QAQC-2021-08-10'!$L$512),'QAQC-2021-08-10'!$C$512="Very Low")</formula>
    </cfRule>
    <cfRule type="expression" priority="3093" dxfId="6" stopIfTrue="0">
      <formula>AND(NOT('QAQC-2021-08-10'!$L$122),'QAQC-2021-08-10'!$C$122="Good")</formula>
    </cfRule>
    <cfRule type="expression" priority="3483" dxfId="6" stopIfTrue="0">
      <formula>AND(NOT('QAQC-2021-08-10'!$L$512),'QAQC-2021-08-10'!$C$512="Good")</formula>
    </cfRule>
  </conditionalFormatting>
  <conditionalFormatting sqref="X14">
    <cfRule type="expression" priority="91" dxfId="0" stopIfTrue="0">
      <formula>AND(NOT('QAQC-2021-08-10'!$L$123),'QAQC-2021-08-10'!$C$123="Highest")</formula>
    </cfRule>
    <cfRule type="expression" priority="481" dxfId="0" stopIfTrue="0">
      <formula>AND(NOT('QAQC-2021-08-10'!$L$513),'QAQC-2021-08-10'!$C$513="Highest")</formula>
    </cfRule>
    <cfRule type="expression" priority="572" dxfId="1" stopIfTrue="0">
      <formula>AND(NOT('QAQC-2021-08-10'!$L$123),'QAQC-2021-08-10'!$C$123="High")</formula>
    </cfRule>
    <cfRule type="expression" priority="962" dxfId="1" stopIfTrue="0">
      <formula>AND(NOT('QAQC-2021-08-10'!$L$513),'QAQC-2021-08-10'!$C$513="High")</formula>
    </cfRule>
    <cfRule type="expression" priority="1066" dxfId="2" stopIfTrue="0">
      <formula>AND(NOT('QAQC-2021-08-10'!$L$123),'QAQC-2021-08-10'!$C$123="Medium")</formula>
    </cfRule>
    <cfRule type="expression" priority="1456" dxfId="2" stopIfTrue="0">
      <formula>AND(NOT('QAQC-2021-08-10'!$L$513),'QAQC-2021-08-10'!$C$513="Medium")</formula>
    </cfRule>
    <cfRule type="expression" priority="1547" dxfId="3" stopIfTrue="0">
      <formula>AND(NOT('QAQC-2021-08-10'!$L$123),'QAQC-2021-08-10'!$C$123="Medium Low")</formula>
    </cfRule>
    <cfRule type="expression" priority="1937" dxfId="3" stopIfTrue="0">
      <formula>AND(NOT('QAQC-2021-08-10'!$L$513),'QAQC-2021-08-10'!$C$513="Medium Low")</formula>
    </cfRule>
    <cfRule type="expression" priority="2028" dxfId="4" stopIfTrue="0">
      <formula>AND(NOT('QAQC-2021-08-10'!$L$123),'QAQC-2021-08-10'!$C$123="Low")</formula>
    </cfRule>
    <cfRule type="expression" priority="2418" dxfId="4" stopIfTrue="0">
      <formula>AND(NOT('QAQC-2021-08-10'!$L$513),'QAQC-2021-08-10'!$C$513="Low")</formula>
    </cfRule>
    <cfRule type="expression" priority="2496" dxfId="4" stopIfTrue="0">
      <formula>LEFT(X14&amp;"")="["</formula>
    </cfRule>
    <cfRule type="expression" priority="2587" dxfId="5" stopIfTrue="0">
      <formula>AND(NOT('QAQC-2021-08-10'!$L$123),'QAQC-2021-08-10'!$C$123="Very Low")</formula>
    </cfRule>
    <cfRule type="expression" priority="2977" dxfId="5" stopIfTrue="0">
      <formula>AND(NOT('QAQC-2021-08-10'!$L$513),'QAQC-2021-08-10'!$C$513="Very Low")</formula>
    </cfRule>
    <cfRule type="expression" priority="3094" dxfId="6" stopIfTrue="0">
      <formula>AND(NOT('QAQC-2021-08-10'!$L$123),'QAQC-2021-08-10'!$C$123="Good")</formula>
    </cfRule>
    <cfRule type="expression" priority="3484" dxfId="6" stopIfTrue="0">
      <formula>AND(NOT('QAQC-2021-08-10'!$L$513),'QAQC-2021-08-10'!$C$513="Good")</formula>
    </cfRule>
  </conditionalFormatting>
  <conditionalFormatting sqref="O2">
    <cfRule type="expression" priority="92" dxfId="0" stopIfTrue="0">
      <formula>AND(NOT('QAQC-2021-08-10'!$L$124),'QAQC-2021-08-10'!$C$124="Highest")</formula>
    </cfRule>
    <cfRule type="expression" priority="573" dxfId="1" stopIfTrue="0">
      <formula>AND(NOT('QAQC-2021-08-10'!$L$124),'QAQC-2021-08-10'!$C$124="High")</formula>
    </cfRule>
    <cfRule type="expression" priority="1067" dxfId="2" stopIfTrue="0">
      <formula>AND(NOT('QAQC-2021-08-10'!$L$124),'QAQC-2021-08-10'!$C$124="Medium")</formula>
    </cfRule>
    <cfRule type="expression" priority="1548" dxfId="3" stopIfTrue="0">
      <formula>AND(NOT('QAQC-2021-08-10'!$L$124),'QAQC-2021-08-10'!$C$124="Medium Low")</formula>
    </cfRule>
    <cfRule type="expression" priority="2029" dxfId="4" stopIfTrue="0">
      <formula>AND(NOT('QAQC-2021-08-10'!$L$124),'QAQC-2021-08-10'!$C$124="Low")</formula>
    </cfRule>
    <cfRule type="expression" priority="2588" dxfId="5" stopIfTrue="0">
      <formula>AND(NOT('QAQC-2021-08-10'!$L$124),'QAQC-2021-08-10'!$C$124="Very Low")</formula>
    </cfRule>
    <cfRule type="expression" priority="3095" dxfId="6" stopIfTrue="0">
      <formula>AND(NOT('QAQC-2021-08-10'!$L$124),'QAQC-2021-08-10'!$C$124="Good")</formula>
    </cfRule>
  </conditionalFormatting>
  <conditionalFormatting sqref="P2">
    <cfRule type="expression" priority="93" dxfId="0" stopIfTrue="0">
      <formula>AND(NOT('QAQC-2021-08-10'!$L$125),'QAQC-2021-08-10'!$C$125="Highest")</formula>
    </cfRule>
    <cfRule type="expression" priority="574" dxfId="1" stopIfTrue="0">
      <formula>AND(NOT('QAQC-2021-08-10'!$L$125),'QAQC-2021-08-10'!$C$125="High")</formula>
    </cfRule>
    <cfRule type="expression" priority="1068" dxfId="2" stopIfTrue="0">
      <formula>AND(NOT('QAQC-2021-08-10'!$L$125),'QAQC-2021-08-10'!$C$125="Medium")</formula>
    </cfRule>
    <cfRule type="expression" priority="1549" dxfId="3" stopIfTrue="0">
      <formula>AND(NOT('QAQC-2021-08-10'!$L$125),'QAQC-2021-08-10'!$C$125="Medium Low")</formula>
    </cfRule>
    <cfRule type="expression" priority="2030" dxfId="4" stopIfTrue="0">
      <formula>AND(NOT('QAQC-2021-08-10'!$L$125),'QAQC-2021-08-10'!$C$125="Low")</formula>
    </cfRule>
    <cfRule type="expression" priority="2589" dxfId="5" stopIfTrue="0">
      <formula>AND(NOT('QAQC-2021-08-10'!$L$125),'QAQC-2021-08-10'!$C$125="Very Low")</formula>
    </cfRule>
    <cfRule type="expression" priority="3096" dxfId="6" stopIfTrue="0">
      <formula>AND(NOT('QAQC-2021-08-10'!$L$125),'QAQC-2021-08-10'!$C$125="Good")</formula>
    </cfRule>
  </conditionalFormatting>
  <conditionalFormatting sqref="Q2">
    <cfRule type="expression" priority="94" dxfId="0" stopIfTrue="0">
      <formula>AND(NOT('QAQC-2021-08-10'!$L$126),'QAQC-2021-08-10'!$C$126="Highest")</formula>
    </cfRule>
    <cfRule type="expression" priority="575" dxfId="1" stopIfTrue="0">
      <formula>AND(NOT('QAQC-2021-08-10'!$L$126),'QAQC-2021-08-10'!$C$126="High")</formula>
    </cfRule>
    <cfRule type="expression" priority="1069" dxfId="2" stopIfTrue="0">
      <formula>AND(NOT('QAQC-2021-08-10'!$L$126),'QAQC-2021-08-10'!$C$126="Medium")</formula>
    </cfRule>
    <cfRule type="expression" priority="1550" dxfId="3" stopIfTrue="0">
      <formula>AND(NOT('QAQC-2021-08-10'!$L$126),'QAQC-2021-08-10'!$C$126="Medium Low")</formula>
    </cfRule>
    <cfRule type="expression" priority="2031" dxfId="4" stopIfTrue="0">
      <formula>AND(NOT('QAQC-2021-08-10'!$L$126),'QAQC-2021-08-10'!$C$126="Low")</formula>
    </cfRule>
    <cfRule type="expression" priority="2590" dxfId="5" stopIfTrue="0">
      <formula>AND(NOT('QAQC-2021-08-10'!$L$126),'QAQC-2021-08-10'!$C$126="Very Low")</formula>
    </cfRule>
    <cfRule type="expression" priority="3097" dxfId="6" stopIfTrue="0">
      <formula>AND(NOT('QAQC-2021-08-10'!$L$126),'QAQC-2021-08-10'!$C$126="Good")</formula>
    </cfRule>
  </conditionalFormatting>
  <conditionalFormatting sqref="O3">
    <cfRule type="expression" priority="95" dxfId="0" stopIfTrue="0">
      <formula>AND(NOT('QAQC-2021-08-10'!$L$127),'QAQC-2021-08-10'!$C$127="Highest")</formula>
    </cfRule>
    <cfRule type="expression" priority="576" dxfId="1" stopIfTrue="0">
      <formula>AND(NOT('QAQC-2021-08-10'!$L$127),'QAQC-2021-08-10'!$C$127="High")</formula>
    </cfRule>
    <cfRule type="expression" priority="1070" dxfId="2" stopIfTrue="0">
      <formula>AND(NOT('QAQC-2021-08-10'!$L$127),'QAQC-2021-08-10'!$C$127="Medium")</formula>
    </cfRule>
    <cfRule type="expression" priority="1551" dxfId="3" stopIfTrue="0">
      <formula>AND(NOT('QAQC-2021-08-10'!$L$127),'QAQC-2021-08-10'!$C$127="Medium Low")</formula>
    </cfRule>
    <cfRule type="expression" priority="2032" dxfId="4" stopIfTrue="0">
      <formula>AND(NOT('QAQC-2021-08-10'!$L$127),'QAQC-2021-08-10'!$C$127="Low")</formula>
    </cfRule>
    <cfRule type="expression" priority="2591" dxfId="5" stopIfTrue="0">
      <formula>AND(NOT('QAQC-2021-08-10'!$L$127),'QAQC-2021-08-10'!$C$127="Very Low")</formula>
    </cfRule>
    <cfRule type="expression" priority="3098" dxfId="6" stopIfTrue="0">
      <formula>AND(NOT('QAQC-2021-08-10'!$L$127),'QAQC-2021-08-10'!$C$127="Good")</formula>
    </cfRule>
  </conditionalFormatting>
  <conditionalFormatting sqref="P3">
    <cfRule type="expression" priority="96" dxfId="0" stopIfTrue="0">
      <formula>AND(NOT('QAQC-2021-08-10'!$L$128),'QAQC-2021-08-10'!$C$128="Highest")</formula>
    </cfRule>
    <cfRule type="expression" priority="577" dxfId="1" stopIfTrue="0">
      <formula>AND(NOT('QAQC-2021-08-10'!$L$128),'QAQC-2021-08-10'!$C$128="High")</formula>
    </cfRule>
    <cfRule type="expression" priority="1071" dxfId="2" stopIfTrue="0">
      <formula>AND(NOT('QAQC-2021-08-10'!$L$128),'QAQC-2021-08-10'!$C$128="Medium")</formula>
    </cfRule>
    <cfRule type="expression" priority="1552" dxfId="3" stopIfTrue="0">
      <formula>AND(NOT('QAQC-2021-08-10'!$L$128),'QAQC-2021-08-10'!$C$128="Medium Low")</formula>
    </cfRule>
    <cfRule type="expression" priority="2033" dxfId="4" stopIfTrue="0">
      <formula>AND(NOT('QAQC-2021-08-10'!$L$128),'QAQC-2021-08-10'!$C$128="Low")</formula>
    </cfRule>
    <cfRule type="expression" priority="2592" dxfId="5" stopIfTrue="0">
      <formula>AND(NOT('QAQC-2021-08-10'!$L$128),'QAQC-2021-08-10'!$C$128="Very Low")</formula>
    </cfRule>
    <cfRule type="expression" priority="3099" dxfId="6" stopIfTrue="0">
      <formula>AND(NOT('QAQC-2021-08-10'!$L$128),'QAQC-2021-08-10'!$C$128="Good")</formula>
    </cfRule>
  </conditionalFormatting>
  <conditionalFormatting sqref="Q3">
    <cfRule type="expression" priority="97" dxfId="0" stopIfTrue="0">
      <formula>AND(NOT('QAQC-2021-08-10'!$L$129),'QAQC-2021-08-10'!$C$129="Highest")</formula>
    </cfRule>
    <cfRule type="expression" priority="578" dxfId="1" stopIfTrue="0">
      <formula>AND(NOT('QAQC-2021-08-10'!$L$129),'QAQC-2021-08-10'!$C$129="High")</formula>
    </cfRule>
    <cfRule type="expression" priority="1072" dxfId="2" stopIfTrue="0">
      <formula>AND(NOT('QAQC-2021-08-10'!$L$129),'QAQC-2021-08-10'!$C$129="Medium")</formula>
    </cfRule>
    <cfRule type="expression" priority="1553" dxfId="3" stopIfTrue="0">
      <formula>AND(NOT('QAQC-2021-08-10'!$L$129),'QAQC-2021-08-10'!$C$129="Medium Low")</formula>
    </cfRule>
    <cfRule type="expression" priority="2034" dxfId="4" stopIfTrue="0">
      <formula>AND(NOT('QAQC-2021-08-10'!$L$129),'QAQC-2021-08-10'!$C$129="Low")</formula>
    </cfRule>
    <cfRule type="expression" priority="2593" dxfId="5" stopIfTrue="0">
      <formula>AND(NOT('QAQC-2021-08-10'!$L$129),'QAQC-2021-08-10'!$C$129="Very Low")</formula>
    </cfRule>
    <cfRule type="expression" priority="3100" dxfId="6" stopIfTrue="0">
      <formula>AND(NOT('QAQC-2021-08-10'!$L$129),'QAQC-2021-08-10'!$C$129="Good")</formula>
    </cfRule>
  </conditionalFormatting>
  <conditionalFormatting sqref="O4">
    <cfRule type="expression" priority="98" dxfId="0" stopIfTrue="0">
      <formula>AND(NOT('QAQC-2021-08-10'!$L$130),'QAQC-2021-08-10'!$C$130="Highest")</formula>
    </cfRule>
    <cfRule type="expression" priority="579" dxfId="1" stopIfTrue="0">
      <formula>AND(NOT('QAQC-2021-08-10'!$L$130),'QAQC-2021-08-10'!$C$130="High")</formula>
    </cfRule>
    <cfRule type="expression" priority="1073" dxfId="2" stopIfTrue="0">
      <formula>AND(NOT('QAQC-2021-08-10'!$L$130),'QAQC-2021-08-10'!$C$130="Medium")</formula>
    </cfRule>
    <cfRule type="expression" priority="1554" dxfId="3" stopIfTrue="0">
      <formula>AND(NOT('QAQC-2021-08-10'!$L$130),'QAQC-2021-08-10'!$C$130="Medium Low")</formula>
    </cfRule>
    <cfRule type="expression" priority="2035" dxfId="4" stopIfTrue="0">
      <formula>AND(NOT('QAQC-2021-08-10'!$L$130),'QAQC-2021-08-10'!$C$130="Low")</formula>
    </cfRule>
    <cfRule type="expression" priority="2594" dxfId="5" stopIfTrue="0">
      <formula>AND(NOT('QAQC-2021-08-10'!$L$130),'QAQC-2021-08-10'!$C$130="Very Low")</formula>
    </cfRule>
    <cfRule type="expression" priority="3101" dxfId="6" stopIfTrue="0">
      <formula>AND(NOT('QAQC-2021-08-10'!$L$130),'QAQC-2021-08-10'!$C$130="Good")</formula>
    </cfRule>
  </conditionalFormatting>
  <conditionalFormatting sqref="P4">
    <cfRule type="expression" priority="99" dxfId="0" stopIfTrue="0">
      <formula>AND(NOT('QAQC-2021-08-10'!$L$131),'QAQC-2021-08-10'!$C$131="Highest")</formula>
    </cfRule>
    <cfRule type="expression" priority="580" dxfId="1" stopIfTrue="0">
      <formula>AND(NOT('QAQC-2021-08-10'!$L$131),'QAQC-2021-08-10'!$C$131="High")</formula>
    </cfRule>
    <cfRule type="expression" priority="1074" dxfId="2" stopIfTrue="0">
      <formula>AND(NOT('QAQC-2021-08-10'!$L$131),'QAQC-2021-08-10'!$C$131="Medium")</formula>
    </cfRule>
    <cfRule type="expression" priority="1555" dxfId="3" stopIfTrue="0">
      <formula>AND(NOT('QAQC-2021-08-10'!$L$131),'QAQC-2021-08-10'!$C$131="Medium Low")</formula>
    </cfRule>
    <cfRule type="expression" priority="2036" dxfId="4" stopIfTrue="0">
      <formula>AND(NOT('QAQC-2021-08-10'!$L$131),'QAQC-2021-08-10'!$C$131="Low")</formula>
    </cfRule>
    <cfRule type="expression" priority="2595" dxfId="5" stopIfTrue="0">
      <formula>AND(NOT('QAQC-2021-08-10'!$L$131),'QAQC-2021-08-10'!$C$131="Very Low")</formula>
    </cfRule>
    <cfRule type="expression" priority="3102" dxfId="6" stopIfTrue="0">
      <formula>AND(NOT('QAQC-2021-08-10'!$L$131),'QAQC-2021-08-10'!$C$131="Good")</formula>
    </cfRule>
  </conditionalFormatting>
  <conditionalFormatting sqref="Q4">
    <cfRule type="expression" priority="100" dxfId="0" stopIfTrue="0">
      <formula>AND(NOT('QAQC-2021-08-10'!$L$132),'QAQC-2021-08-10'!$C$132="Highest")</formula>
    </cfRule>
    <cfRule type="expression" priority="581" dxfId="1" stopIfTrue="0">
      <formula>AND(NOT('QAQC-2021-08-10'!$L$132),'QAQC-2021-08-10'!$C$132="High")</formula>
    </cfRule>
    <cfRule type="expression" priority="1075" dxfId="2" stopIfTrue="0">
      <formula>AND(NOT('QAQC-2021-08-10'!$L$132),'QAQC-2021-08-10'!$C$132="Medium")</formula>
    </cfRule>
    <cfRule type="expression" priority="1556" dxfId="3" stopIfTrue="0">
      <formula>AND(NOT('QAQC-2021-08-10'!$L$132),'QAQC-2021-08-10'!$C$132="Medium Low")</formula>
    </cfRule>
    <cfRule type="expression" priority="2037" dxfId="4" stopIfTrue="0">
      <formula>AND(NOT('QAQC-2021-08-10'!$L$132),'QAQC-2021-08-10'!$C$132="Low")</formula>
    </cfRule>
    <cfRule type="expression" priority="2596" dxfId="5" stopIfTrue="0">
      <formula>AND(NOT('QAQC-2021-08-10'!$L$132),'QAQC-2021-08-10'!$C$132="Very Low")</formula>
    </cfRule>
    <cfRule type="expression" priority="3103" dxfId="6" stopIfTrue="0">
      <formula>AND(NOT('QAQC-2021-08-10'!$L$132),'QAQC-2021-08-10'!$C$132="Good")</formula>
    </cfRule>
  </conditionalFormatting>
  <conditionalFormatting sqref="O5">
    <cfRule type="expression" priority="101" dxfId="0" stopIfTrue="0">
      <formula>AND(NOT('QAQC-2021-08-10'!$L$133),'QAQC-2021-08-10'!$C$133="Highest")</formula>
    </cfRule>
    <cfRule type="expression" priority="582" dxfId="1" stopIfTrue="0">
      <formula>AND(NOT('QAQC-2021-08-10'!$L$133),'QAQC-2021-08-10'!$C$133="High")</formula>
    </cfRule>
    <cfRule type="expression" priority="1076" dxfId="2" stopIfTrue="0">
      <formula>AND(NOT('QAQC-2021-08-10'!$L$133),'QAQC-2021-08-10'!$C$133="Medium")</formula>
    </cfRule>
    <cfRule type="expression" priority="1557" dxfId="3" stopIfTrue="0">
      <formula>AND(NOT('QAQC-2021-08-10'!$L$133),'QAQC-2021-08-10'!$C$133="Medium Low")</formula>
    </cfRule>
    <cfRule type="expression" priority="2038" dxfId="4" stopIfTrue="0">
      <formula>AND(NOT('QAQC-2021-08-10'!$L$133),'QAQC-2021-08-10'!$C$133="Low")</formula>
    </cfRule>
    <cfRule type="expression" priority="2597" dxfId="5" stopIfTrue="0">
      <formula>AND(NOT('QAQC-2021-08-10'!$L$133),'QAQC-2021-08-10'!$C$133="Very Low")</formula>
    </cfRule>
    <cfRule type="expression" priority="3104" dxfId="6" stopIfTrue="0">
      <formula>AND(NOT('QAQC-2021-08-10'!$L$133),'QAQC-2021-08-10'!$C$133="Good")</formula>
    </cfRule>
  </conditionalFormatting>
  <conditionalFormatting sqref="P5">
    <cfRule type="expression" priority="102" dxfId="0" stopIfTrue="0">
      <formula>AND(NOT('QAQC-2021-08-10'!$L$134),'QAQC-2021-08-10'!$C$134="Highest")</formula>
    </cfRule>
    <cfRule type="expression" priority="583" dxfId="1" stopIfTrue="0">
      <formula>AND(NOT('QAQC-2021-08-10'!$L$134),'QAQC-2021-08-10'!$C$134="High")</formula>
    </cfRule>
    <cfRule type="expression" priority="1077" dxfId="2" stopIfTrue="0">
      <formula>AND(NOT('QAQC-2021-08-10'!$L$134),'QAQC-2021-08-10'!$C$134="Medium")</formula>
    </cfRule>
    <cfRule type="expression" priority="1558" dxfId="3" stopIfTrue="0">
      <formula>AND(NOT('QAQC-2021-08-10'!$L$134),'QAQC-2021-08-10'!$C$134="Medium Low")</formula>
    </cfRule>
    <cfRule type="expression" priority="2039" dxfId="4" stopIfTrue="0">
      <formula>AND(NOT('QAQC-2021-08-10'!$L$134),'QAQC-2021-08-10'!$C$134="Low")</formula>
    </cfRule>
    <cfRule type="expression" priority="2598" dxfId="5" stopIfTrue="0">
      <formula>AND(NOT('QAQC-2021-08-10'!$L$134),'QAQC-2021-08-10'!$C$134="Very Low")</formula>
    </cfRule>
    <cfRule type="expression" priority="3105" dxfId="6" stopIfTrue="0">
      <formula>AND(NOT('QAQC-2021-08-10'!$L$134),'QAQC-2021-08-10'!$C$134="Good")</formula>
    </cfRule>
  </conditionalFormatting>
  <conditionalFormatting sqref="Q5">
    <cfRule type="expression" priority="103" dxfId="0" stopIfTrue="0">
      <formula>AND(NOT('QAQC-2021-08-10'!$L$135),'QAQC-2021-08-10'!$C$135="Highest")</formula>
    </cfRule>
    <cfRule type="expression" priority="584" dxfId="1" stopIfTrue="0">
      <formula>AND(NOT('QAQC-2021-08-10'!$L$135),'QAQC-2021-08-10'!$C$135="High")</formula>
    </cfRule>
    <cfRule type="expression" priority="1078" dxfId="2" stopIfTrue="0">
      <formula>AND(NOT('QAQC-2021-08-10'!$L$135),'QAQC-2021-08-10'!$C$135="Medium")</formula>
    </cfRule>
    <cfRule type="expression" priority="1559" dxfId="3" stopIfTrue="0">
      <formula>AND(NOT('QAQC-2021-08-10'!$L$135),'QAQC-2021-08-10'!$C$135="Medium Low")</formula>
    </cfRule>
    <cfRule type="expression" priority="2040" dxfId="4" stopIfTrue="0">
      <formula>AND(NOT('QAQC-2021-08-10'!$L$135),'QAQC-2021-08-10'!$C$135="Low")</formula>
    </cfRule>
    <cfRule type="expression" priority="2599" dxfId="5" stopIfTrue="0">
      <formula>AND(NOT('QAQC-2021-08-10'!$L$135),'QAQC-2021-08-10'!$C$135="Very Low")</formula>
    </cfRule>
    <cfRule type="expression" priority="3106" dxfId="6" stopIfTrue="0">
      <formula>AND(NOT('QAQC-2021-08-10'!$L$135),'QAQC-2021-08-10'!$C$135="Good")</formula>
    </cfRule>
  </conditionalFormatting>
  <conditionalFormatting sqref="O6">
    <cfRule type="expression" priority="104" dxfId="0" stopIfTrue="0">
      <formula>AND(NOT('QAQC-2021-08-10'!$L$136),'QAQC-2021-08-10'!$C$136="Highest")</formula>
    </cfRule>
    <cfRule type="expression" priority="585" dxfId="1" stopIfTrue="0">
      <formula>AND(NOT('QAQC-2021-08-10'!$L$136),'QAQC-2021-08-10'!$C$136="High")</formula>
    </cfRule>
    <cfRule type="expression" priority="1079" dxfId="2" stopIfTrue="0">
      <formula>AND(NOT('QAQC-2021-08-10'!$L$136),'QAQC-2021-08-10'!$C$136="Medium")</formula>
    </cfRule>
    <cfRule type="expression" priority="1560" dxfId="3" stopIfTrue="0">
      <formula>AND(NOT('QAQC-2021-08-10'!$L$136),'QAQC-2021-08-10'!$C$136="Medium Low")</formula>
    </cfRule>
    <cfRule type="expression" priority="2041" dxfId="4" stopIfTrue="0">
      <formula>AND(NOT('QAQC-2021-08-10'!$L$136),'QAQC-2021-08-10'!$C$136="Low")</formula>
    </cfRule>
    <cfRule type="expression" priority="2600" dxfId="5" stopIfTrue="0">
      <formula>AND(NOT('QAQC-2021-08-10'!$L$136),'QAQC-2021-08-10'!$C$136="Very Low")</formula>
    </cfRule>
    <cfRule type="expression" priority="3107" dxfId="6" stopIfTrue="0">
      <formula>AND(NOT('QAQC-2021-08-10'!$L$136),'QAQC-2021-08-10'!$C$136="Good")</formula>
    </cfRule>
  </conditionalFormatting>
  <conditionalFormatting sqref="P6">
    <cfRule type="expression" priority="105" dxfId="0" stopIfTrue="0">
      <formula>AND(NOT('QAQC-2021-08-10'!$L$137),'QAQC-2021-08-10'!$C$137="Highest")</formula>
    </cfRule>
    <cfRule type="expression" priority="586" dxfId="1" stopIfTrue="0">
      <formula>AND(NOT('QAQC-2021-08-10'!$L$137),'QAQC-2021-08-10'!$C$137="High")</formula>
    </cfRule>
    <cfRule type="expression" priority="1080" dxfId="2" stopIfTrue="0">
      <formula>AND(NOT('QAQC-2021-08-10'!$L$137),'QAQC-2021-08-10'!$C$137="Medium")</formula>
    </cfRule>
    <cfRule type="expression" priority="1561" dxfId="3" stopIfTrue="0">
      <formula>AND(NOT('QAQC-2021-08-10'!$L$137),'QAQC-2021-08-10'!$C$137="Medium Low")</formula>
    </cfRule>
    <cfRule type="expression" priority="2042" dxfId="4" stopIfTrue="0">
      <formula>AND(NOT('QAQC-2021-08-10'!$L$137),'QAQC-2021-08-10'!$C$137="Low")</formula>
    </cfRule>
    <cfRule type="expression" priority="2601" dxfId="5" stopIfTrue="0">
      <formula>AND(NOT('QAQC-2021-08-10'!$L$137),'QAQC-2021-08-10'!$C$137="Very Low")</formula>
    </cfRule>
    <cfRule type="expression" priority="3108" dxfId="6" stopIfTrue="0">
      <formula>AND(NOT('QAQC-2021-08-10'!$L$137),'QAQC-2021-08-10'!$C$137="Good")</formula>
    </cfRule>
  </conditionalFormatting>
  <conditionalFormatting sqref="Q6">
    <cfRule type="expression" priority="106" dxfId="0" stopIfTrue="0">
      <formula>AND(NOT('QAQC-2021-08-10'!$L$138),'QAQC-2021-08-10'!$C$138="Highest")</formula>
    </cfRule>
    <cfRule type="expression" priority="587" dxfId="1" stopIfTrue="0">
      <formula>AND(NOT('QAQC-2021-08-10'!$L$138),'QAQC-2021-08-10'!$C$138="High")</formula>
    </cfRule>
    <cfRule type="expression" priority="1081" dxfId="2" stopIfTrue="0">
      <formula>AND(NOT('QAQC-2021-08-10'!$L$138),'QAQC-2021-08-10'!$C$138="Medium")</formula>
    </cfRule>
    <cfRule type="expression" priority="1562" dxfId="3" stopIfTrue="0">
      <formula>AND(NOT('QAQC-2021-08-10'!$L$138),'QAQC-2021-08-10'!$C$138="Medium Low")</formula>
    </cfRule>
    <cfRule type="expression" priority="2043" dxfId="4" stopIfTrue="0">
      <formula>AND(NOT('QAQC-2021-08-10'!$L$138),'QAQC-2021-08-10'!$C$138="Low")</formula>
    </cfRule>
    <cfRule type="expression" priority="2602" dxfId="5" stopIfTrue="0">
      <formula>AND(NOT('QAQC-2021-08-10'!$L$138),'QAQC-2021-08-10'!$C$138="Very Low")</formula>
    </cfRule>
    <cfRule type="expression" priority="3109" dxfId="6" stopIfTrue="0">
      <formula>AND(NOT('QAQC-2021-08-10'!$L$138),'QAQC-2021-08-10'!$C$138="Good")</formula>
    </cfRule>
  </conditionalFormatting>
  <conditionalFormatting sqref="O7">
    <cfRule type="expression" priority="107" dxfId="0" stopIfTrue="0">
      <formula>AND(NOT('QAQC-2021-08-10'!$L$139),'QAQC-2021-08-10'!$C$139="Highest")</formula>
    </cfRule>
    <cfRule type="expression" priority="588" dxfId="1" stopIfTrue="0">
      <formula>AND(NOT('QAQC-2021-08-10'!$L$139),'QAQC-2021-08-10'!$C$139="High")</formula>
    </cfRule>
    <cfRule type="expression" priority="1082" dxfId="2" stopIfTrue="0">
      <formula>AND(NOT('QAQC-2021-08-10'!$L$139),'QAQC-2021-08-10'!$C$139="Medium")</formula>
    </cfRule>
    <cfRule type="expression" priority="1563" dxfId="3" stopIfTrue="0">
      <formula>AND(NOT('QAQC-2021-08-10'!$L$139),'QAQC-2021-08-10'!$C$139="Medium Low")</formula>
    </cfRule>
    <cfRule type="expression" priority="2044" dxfId="4" stopIfTrue="0">
      <formula>AND(NOT('QAQC-2021-08-10'!$L$139),'QAQC-2021-08-10'!$C$139="Low")</formula>
    </cfRule>
    <cfRule type="expression" priority="2603" dxfId="5" stopIfTrue="0">
      <formula>AND(NOT('QAQC-2021-08-10'!$L$139),'QAQC-2021-08-10'!$C$139="Very Low")</formula>
    </cfRule>
    <cfRule type="expression" priority="3110" dxfId="6" stopIfTrue="0">
      <formula>AND(NOT('QAQC-2021-08-10'!$L$139),'QAQC-2021-08-10'!$C$139="Good")</formula>
    </cfRule>
  </conditionalFormatting>
  <conditionalFormatting sqref="P7">
    <cfRule type="expression" priority="108" dxfId="0" stopIfTrue="0">
      <formula>AND(NOT('QAQC-2021-08-10'!$L$140),'QAQC-2021-08-10'!$C$140="Highest")</formula>
    </cfRule>
    <cfRule type="expression" priority="589" dxfId="1" stopIfTrue="0">
      <formula>AND(NOT('QAQC-2021-08-10'!$L$140),'QAQC-2021-08-10'!$C$140="High")</formula>
    </cfRule>
    <cfRule type="expression" priority="1083" dxfId="2" stopIfTrue="0">
      <formula>AND(NOT('QAQC-2021-08-10'!$L$140),'QAQC-2021-08-10'!$C$140="Medium")</formula>
    </cfRule>
    <cfRule type="expression" priority="1564" dxfId="3" stopIfTrue="0">
      <formula>AND(NOT('QAQC-2021-08-10'!$L$140),'QAQC-2021-08-10'!$C$140="Medium Low")</formula>
    </cfRule>
    <cfRule type="expression" priority="2045" dxfId="4" stopIfTrue="0">
      <formula>AND(NOT('QAQC-2021-08-10'!$L$140),'QAQC-2021-08-10'!$C$140="Low")</formula>
    </cfRule>
    <cfRule type="expression" priority="2604" dxfId="5" stopIfTrue="0">
      <formula>AND(NOT('QAQC-2021-08-10'!$L$140),'QAQC-2021-08-10'!$C$140="Very Low")</formula>
    </cfRule>
    <cfRule type="expression" priority="3111" dxfId="6" stopIfTrue="0">
      <formula>AND(NOT('QAQC-2021-08-10'!$L$140),'QAQC-2021-08-10'!$C$140="Good")</formula>
    </cfRule>
  </conditionalFormatting>
  <conditionalFormatting sqref="Q7">
    <cfRule type="expression" priority="109" dxfId="0" stopIfTrue="0">
      <formula>AND(NOT('QAQC-2021-08-10'!$L$141),'QAQC-2021-08-10'!$C$141="Highest")</formula>
    </cfRule>
    <cfRule type="expression" priority="590" dxfId="1" stopIfTrue="0">
      <formula>AND(NOT('QAQC-2021-08-10'!$L$141),'QAQC-2021-08-10'!$C$141="High")</formula>
    </cfRule>
    <cfRule type="expression" priority="1084" dxfId="2" stopIfTrue="0">
      <formula>AND(NOT('QAQC-2021-08-10'!$L$141),'QAQC-2021-08-10'!$C$141="Medium")</formula>
    </cfRule>
    <cfRule type="expression" priority="1565" dxfId="3" stopIfTrue="0">
      <formula>AND(NOT('QAQC-2021-08-10'!$L$141),'QAQC-2021-08-10'!$C$141="Medium Low")</formula>
    </cfRule>
    <cfRule type="expression" priority="2046" dxfId="4" stopIfTrue="0">
      <formula>AND(NOT('QAQC-2021-08-10'!$L$141),'QAQC-2021-08-10'!$C$141="Low")</formula>
    </cfRule>
    <cfRule type="expression" priority="2605" dxfId="5" stopIfTrue="0">
      <formula>AND(NOT('QAQC-2021-08-10'!$L$141),'QAQC-2021-08-10'!$C$141="Very Low")</formula>
    </cfRule>
    <cfRule type="expression" priority="3112" dxfId="6" stopIfTrue="0">
      <formula>AND(NOT('QAQC-2021-08-10'!$L$141),'QAQC-2021-08-10'!$C$141="Good")</formula>
    </cfRule>
  </conditionalFormatting>
  <conditionalFormatting sqref="O8">
    <cfRule type="expression" priority="110" dxfId="0" stopIfTrue="0">
      <formula>AND(NOT('QAQC-2021-08-10'!$L$142),'QAQC-2021-08-10'!$C$142="Highest")</formula>
    </cfRule>
    <cfRule type="expression" priority="591" dxfId="1" stopIfTrue="0">
      <formula>AND(NOT('QAQC-2021-08-10'!$L$142),'QAQC-2021-08-10'!$C$142="High")</formula>
    </cfRule>
    <cfRule type="expression" priority="1085" dxfId="2" stopIfTrue="0">
      <formula>AND(NOT('QAQC-2021-08-10'!$L$142),'QAQC-2021-08-10'!$C$142="Medium")</formula>
    </cfRule>
    <cfRule type="expression" priority="1566" dxfId="3" stopIfTrue="0">
      <formula>AND(NOT('QAQC-2021-08-10'!$L$142),'QAQC-2021-08-10'!$C$142="Medium Low")</formula>
    </cfRule>
    <cfRule type="expression" priority="2047" dxfId="4" stopIfTrue="0">
      <formula>AND(NOT('QAQC-2021-08-10'!$L$142),'QAQC-2021-08-10'!$C$142="Low")</formula>
    </cfRule>
    <cfRule type="expression" priority="2606" dxfId="5" stopIfTrue="0">
      <formula>AND(NOT('QAQC-2021-08-10'!$L$142),'QAQC-2021-08-10'!$C$142="Very Low")</formula>
    </cfRule>
    <cfRule type="expression" priority="3113" dxfId="6" stopIfTrue="0">
      <formula>AND(NOT('QAQC-2021-08-10'!$L$142),'QAQC-2021-08-10'!$C$142="Good")</formula>
    </cfRule>
  </conditionalFormatting>
  <conditionalFormatting sqref="P8">
    <cfRule type="expression" priority="111" dxfId="0" stopIfTrue="0">
      <formula>AND(NOT('QAQC-2021-08-10'!$L$143),'QAQC-2021-08-10'!$C$143="Highest")</formula>
    </cfRule>
    <cfRule type="expression" priority="592" dxfId="1" stopIfTrue="0">
      <formula>AND(NOT('QAQC-2021-08-10'!$L$143),'QAQC-2021-08-10'!$C$143="High")</formula>
    </cfRule>
    <cfRule type="expression" priority="1086" dxfId="2" stopIfTrue="0">
      <formula>AND(NOT('QAQC-2021-08-10'!$L$143),'QAQC-2021-08-10'!$C$143="Medium")</formula>
    </cfRule>
    <cfRule type="expression" priority="1567" dxfId="3" stopIfTrue="0">
      <formula>AND(NOT('QAQC-2021-08-10'!$L$143),'QAQC-2021-08-10'!$C$143="Medium Low")</formula>
    </cfRule>
    <cfRule type="expression" priority="2048" dxfId="4" stopIfTrue="0">
      <formula>AND(NOT('QAQC-2021-08-10'!$L$143),'QAQC-2021-08-10'!$C$143="Low")</formula>
    </cfRule>
    <cfRule type="expression" priority="2607" dxfId="5" stopIfTrue="0">
      <formula>AND(NOT('QAQC-2021-08-10'!$L$143),'QAQC-2021-08-10'!$C$143="Very Low")</formula>
    </cfRule>
    <cfRule type="expression" priority="3114" dxfId="6" stopIfTrue="0">
      <formula>AND(NOT('QAQC-2021-08-10'!$L$143),'QAQC-2021-08-10'!$C$143="Good")</formula>
    </cfRule>
  </conditionalFormatting>
  <conditionalFormatting sqref="Q8">
    <cfRule type="expression" priority="112" dxfId="0" stopIfTrue="0">
      <formula>AND(NOT('QAQC-2021-08-10'!$L$144),'QAQC-2021-08-10'!$C$144="Highest")</formula>
    </cfRule>
    <cfRule type="expression" priority="593" dxfId="1" stopIfTrue="0">
      <formula>AND(NOT('QAQC-2021-08-10'!$L$144),'QAQC-2021-08-10'!$C$144="High")</formula>
    </cfRule>
    <cfRule type="expression" priority="1087" dxfId="2" stopIfTrue="0">
      <formula>AND(NOT('QAQC-2021-08-10'!$L$144),'QAQC-2021-08-10'!$C$144="Medium")</formula>
    </cfRule>
    <cfRule type="expression" priority="1568" dxfId="3" stopIfTrue="0">
      <formula>AND(NOT('QAQC-2021-08-10'!$L$144),'QAQC-2021-08-10'!$C$144="Medium Low")</formula>
    </cfRule>
    <cfRule type="expression" priority="2049" dxfId="4" stopIfTrue="0">
      <formula>AND(NOT('QAQC-2021-08-10'!$L$144),'QAQC-2021-08-10'!$C$144="Low")</formula>
    </cfRule>
    <cfRule type="expression" priority="2608" dxfId="5" stopIfTrue="0">
      <formula>AND(NOT('QAQC-2021-08-10'!$L$144),'QAQC-2021-08-10'!$C$144="Very Low")</formula>
    </cfRule>
    <cfRule type="expression" priority="3115" dxfId="6" stopIfTrue="0">
      <formula>AND(NOT('QAQC-2021-08-10'!$L$144),'QAQC-2021-08-10'!$C$144="Good")</formula>
    </cfRule>
  </conditionalFormatting>
  <conditionalFormatting sqref="O9">
    <cfRule type="expression" priority="113" dxfId="0" stopIfTrue="0">
      <formula>AND(NOT('QAQC-2021-08-10'!$L$145),'QAQC-2021-08-10'!$C$145="Highest")</formula>
    </cfRule>
    <cfRule type="expression" priority="594" dxfId="1" stopIfTrue="0">
      <formula>AND(NOT('QAQC-2021-08-10'!$L$145),'QAQC-2021-08-10'!$C$145="High")</formula>
    </cfRule>
    <cfRule type="expression" priority="1088" dxfId="2" stopIfTrue="0">
      <formula>AND(NOT('QAQC-2021-08-10'!$L$145),'QAQC-2021-08-10'!$C$145="Medium")</formula>
    </cfRule>
    <cfRule type="expression" priority="1569" dxfId="3" stopIfTrue="0">
      <formula>AND(NOT('QAQC-2021-08-10'!$L$145),'QAQC-2021-08-10'!$C$145="Medium Low")</formula>
    </cfRule>
    <cfRule type="expression" priority="2050" dxfId="4" stopIfTrue="0">
      <formula>AND(NOT('QAQC-2021-08-10'!$L$145),'QAQC-2021-08-10'!$C$145="Low")</formula>
    </cfRule>
    <cfRule type="expression" priority="2609" dxfId="5" stopIfTrue="0">
      <formula>AND(NOT('QAQC-2021-08-10'!$L$145),'QAQC-2021-08-10'!$C$145="Very Low")</formula>
    </cfRule>
    <cfRule type="expression" priority="3116" dxfId="6" stopIfTrue="0">
      <formula>AND(NOT('QAQC-2021-08-10'!$L$145),'QAQC-2021-08-10'!$C$145="Good")</formula>
    </cfRule>
  </conditionalFormatting>
  <conditionalFormatting sqref="P9">
    <cfRule type="expression" priority="114" dxfId="0" stopIfTrue="0">
      <formula>AND(NOT('QAQC-2021-08-10'!$L$146),'QAQC-2021-08-10'!$C$146="Highest")</formula>
    </cfRule>
    <cfRule type="expression" priority="595" dxfId="1" stopIfTrue="0">
      <formula>AND(NOT('QAQC-2021-08-10'!$L$146),'QAQC-2021-08-10'!$C$146="High")</formula>
    </cfRule>
    <cfRule type="expression" priority="1089" dxfId="2" stopIfTrue="0">
      <formula>AND(NOT('QAQC-2021-08-10'!$L$146),'QAQC-2021-08-10'!$C$146="Medium")</formula>
    </cfRule>
    <cfRule type="expression" priority="1570" dxfId="3" stopIfTrue="0">
      <formula>AND(NOT('QAQC-2021-08-10'!$L$146),'QAQC-2021-08-10'!$C$146="Medium Low")</formula>
    </cfRule>
    <cfRule type="expression" priority="2051" dxfId="4" stopIfTrue="0">
      <formula>AND(NOT('QAQC-2021-08-10'!$L$146),'QAQC-2021-08-10'!$C$146="Low")</formula>
    </cfRule>
    <cfRule type="expression" priority="2610" dxfId="5" stopIfTrue="0">
      <formula>AND(NOT('QAQC-2021-08-10'!$L$146),'QAQC-2021-08-10'!$C$146="Very Low")</formula>
    </cfRule>
    <cfRule type="expression" priority="3117" dxfId="6" stopIfTrue="0">
      <formula>AND(NOT('QAQC-2021-08-10'!$L$146),'QAQC-2021-08-10'!$C$146="Good")</formula>
    </cfRule>
  </conditionalFormatting>
  <conditionalFormatting sqref="Q9">
    <cfRule type="expression" priority="115" dxfId="0" stopIfTrue="0">
      <formula>AND(NOT('QAQC-2021-08-10'!$L$147),'QAQC-2021-08-10'!$C$147="Highest")</formula>
    </cfRule>
    <cfRule type="expression" priority="596" dxfId="1" stopIfTrue="0">
      <formula>AND(NOT('QAQC-2021-08-10'!$L$147),'QAQC-2021-08-10'!$C$147="High")</formula>
    </cfRule>
    <cfRule type="expression" priority="1090" dxfId="2" stopIfTrue="0">
      <formula>AND(NOT('QAQC-2021-08-10'!$L$147),'QAQC-2021-08-10'!$C$147="Medium")</formula>
    </cfRule>
    <cfRule type="expression" priority="1571" dxfId="3" stopIfTrue="0">
      <formula>AND(NOT('QAQC-2021-08-10'!$L$147),'QAQC-2021-08-10'!$C$147="Medium Low")</formula>
    </cfRule>
    <cfRule type="expression" priority="2052" dxfId="4" stopIfTrue="0">
      <formula>AND(NOT('QAQC-2021-08-10'!$L$147),'QAQC-2021-08-10'!$C$147="Low")</formula>
    </cfRule>
    <cfRule type="expression" priority="2611" dxfId="5" stopIfTrue="0">
      <formula>AND(NOT('QAQC-2021-08-10'!$L$147),'QAQC-2021-08-10'!$C$147="Very Low")</formula>
    </cfRule>
    <cfRule type="expression" priority="3118" dxfId="6" stopIfTrue="0">
      <formula>AND(NOT('QAQC-2021-08-10'!$L$147),'QAQC-2021-08-10'!$C$147="Good")</formula>
    </cfRule>
  </conditionalFormatting>
  <conditionalFormatting sqref="O10">
    <cfRule type="expression" priority="116" dxfId="0" stopIfTrue="0">
      <formula>AND(NOT('QAQC-2021-08-10'!$L$148),'QAQC-2021-08-10'!$C$148="Highest")</formula>
    </cfRule>
    <cfRule type="expression" priority="597" dxfId="1" stopIfTrue="0">
      <formula>AND(NOT('QAQC-2021-08-10'!$L$148),'QAQC-2021-08-10'!$C$148="High")</formula>
    </cfRule>
    <cfRule type="expression" priority="1091" dxfId="2" stopIfTrue="0">
      <formula>AND(NOT('QAQC-2021-08-10'!$L$148),'QAQC-2021-08-10'!$C$148="Medium")</formula>
    </cfRule>
    <cfRule type="expression" priority="1572" dxfId="3" stopIfTrue="0">
      <formula>AND(NOT('QAQC-2021-08-10'!$L$148),'QAQC-2021-08-10'!$C$148="Medium Low")</formula>
    </cfRule>
    <cfRule type="expression" priority="2053" dxfId="4" stopIfTrue="0">
      <formula>AND(NOT('QAQC-2021-08-10'!$L$148),'QAQC-2021-08-10'!$C$148="Low")</formula>
    </cfRule>
    <cfRule type="expression" priority="2612" dxfId="5" stopIfTrue="0">
      <formula>AND(NOT('QAQC-2021-08-10'!$L$148),'QAQC-2021-08-10'!$C$148="Very Low")</formula>
    </cfRule>
    <cfRule type="expression" priority="3119" dxfId="6" stopIfTrue="0">
      <formula>AND(NOT('QAQC-2021-08-10'!$L$148),'QAQC-2021-08-10'!$C$148="Good")</formula>
    </cfRule>
  </conditionalFormatting>
  <conditionalFormatting sqref="P10">
    <cfRule type="expression" priority="117" dxfId="0" stopIfTrue="0">
      <formula>AND(NOT('QAQC-2021-08-10'!$L$149),'QAQC-2021-08-10'!$C$149="Highest")</formula>
    </cfRule>
    <cfRule type="expression" priority="598" dxfId="1" stopIfTrue="0">
      <formula>AND(NOT('QAQC-2021-08-10'!$L$149),'QAQC-2021-08-10'!$C$149="High")</formula>
    </cfRule>
    <cfRule type="expression" priority="1092" dxfId="2" stopIfTrue="0">
      <formula>AND(NOT('QAQC-2021-08-10'!$L$149),'QAQC-2021-08-10'!$C$149="Medium")</formula>
    </cfRule>
    <cfRule type="expression" priority="1573" dxfId="3" stopIfTrue="0">
      <formula>AND(NOT('QAQC-2021-08-10'!$L$149),'QAQC-2021-08-10'!$C$149="Medium Low")</formula>
    </cfRule>
    <cfRule type="expression" priority="2054" dxfId="4" stopIfTrue="0">
      <formula>AND(NOT('QAQC-2021-08-10'!$L$149),'QAQC-2021-08-10'!$C$149="Low")</formula>
    </cfRule>
    <cfRule type="expression" priority="2613" dxfId="5" stopIfTrue="0">
      <formula>AND(NOT('QAQC-2021-08-10'!$L$149),'QAQC-2021-08-10'!$C$149="Very Low")</formula>
    </cfRule>
    <cfRule type="expression" priority="3120" dxfId="6" stopIfTrue="0">
      <formula>AND(NOT('QAQC-2021-08-10'!$L$149),'QAQC-2021-08-10'!$C$149="Good")</formula>
    </cfRule>
  </conditionalFormatting>
  <conditionalFormatting sqref="Q10">
    <cfRule type="expression" priority="118" dxfId="0" stopIfTrue="0">
      <formula>AND(NOT('QAQC-2021-08-10'!$L$150),'QAQC-2021-08-10'!$C$150="Highest")</formula>
    </cfRule>
    <cfRule type="expression" priority="599" dxfId="1" stopIfTrue="0">
      <formula>AND(NOT('QAQC-2021-08-10'!$L$150),'QAQC-2021-08-10'!$C$150="High")</formula>
    </cfRule>
    <cfRule type="expression" priority="1093" dxfId="2" stopIfTrue="0">
      <formula>AND(NOT('QAQC-2021-08-10'!$L$150),'QAQC-2021-08-10'!$C$150="Medium")</formula>
    </cfRule>
    <cfRule type="expression" priority="1574" dxfId="3" stopIfTrue="0">
      <formula>AND(NOT('QAQC-2021-08-10'!$L$150),'QAQC-2021-08-10'!$C$150="Medium Low")</formula>
    </cfRule>
    <cfRule type="expression" priority="2055" dxfId="4" stopIfTrue="0">
      <formula>AND(NOT('QAQC-2021-08-10'!$L$150),'QAQC-2021-08-10'!$C$150="Low")</formula>
    </cfRule>
    <cfRule type="expression" priority="2614" dxfId="5" stopIfTrue="0">
      <formula>AND(NOT('QAQC-2021-08-10'!$L$150),'QAQC-2021-08-10'!$C$150="Very Low")</formula>
    </cfRule>
    <cfRule type="expression" priority="3121" dxfId="6" stopIfTrue="0">
      <formula>AND(NOT('QAQC-2021-08-10'!$L$150),'QAQC-2021-08-10'!$C$150="Good")</formula>
    </cfRule>
  </conditionalFormatting>
  <conditionalFormatting sqref="O11">
    <cfRule type="expression" priority="119" dxfId="0" stopIfTrue="0">
      <formula>AND(NOT('QAQC-2021-08-10'!$L$151),'QAQC-2021-08-10'!$C$151="Highest")</formula>
    </cfRule>
    <cfRule type="expression" priority="600" dxfId="1" stopIfTrue="0">
      <formula>AND(NOT('QAQC-2021-08-10'!$L$151),'QAQC-2021-08-10'!$C$151="High")</formula>
    </cfRule>
    <cfRule type="expression" priority="1094" dxfId="2" stopIfTrue="0">
      <formula>AND(NOT('QAQC-2021-08-10'!$L$151),'QAQC-2021-08-10'!$C$151="Medium")</formula>
    </cfRule>
    <cfRule type="expression" priority="1575" dxfId="3" stopIfTrue="0">
      <formula>AND(NOT('QAQC-2021-08-10'!$L$151),'QAQC-2021-08-10'!$C$151="Medium Low")</formula>
    </cfRule>
    <cfRule type="expression" priority="2056" dxfId="4" stopIfTrue="0">
      <formula>AND(NOT('QAQC-2021-08-10'!$L$151),'QAQC-2021-08-10'!$C$151="Low")</formula>
    </cfRule>
    <cfRule type="expression" priority="2615" dxfId="5" stopIfTrue="0">
      <formula>AND(NOT('QAQC-2021-08-10'!$L$151),'QAQC-2021-08-10'!$C$151="Very Low")</formula>
    </cfRule>
    <cfRule type="expression" priority="3122" dxfId="6" stopIfTrue="0">
      <formula>AND(NOT('QAQC-2021-08-10'!$L$151),'QAQC-2021-08-10'!$C$151="Good")</formula>
    </cfRule>
  </conditionalFormatting>
  <conditionalFormatting sqref="P11">
    <cfRule type="expression" priority="120" dxfId="0" stopIfTrue="0">
      <formula>AND(NOT('QAQC-2021-08-10'!$L$152),'QAQC-2021-08-10'!$C$152="Highest")</formula>
    </cfRule>
    <cfRule type="expression" priority="601" dxfId="1" stopIfTrue="0">
      <formula>AND(NOT('QAQC-2021-08-10'!$L$152),'QAQC-2021-08-10'!$C$152="High")</formula>
    </cfRule>
    <cfRule type="expression" priority="1095" dxfId="2" stopIfTrue="0">
      <formula>AND(NOT('QAQC-2021-08-10'!$L$152),'QAQC-2021-08-10'!$C$152="Medium")</formula>
    </cfRule>
    <cfRule type="expression" priority="1576" dxfId="3" stopIfTrue="0">
      <formula>AND(NOT('QAQC-2021-08-10'!$L$152),'QAQC-2021-08-10'!$C$152="Medium Low")</formula>
    </cfRule>
    <cfRule type="expression" priority="2057" dxfId="4" stopIfTrue="0">
      <formula>AND(NOT('QAQC-2021-08-10'!$L$152),'QAQC-2021-08-10'!$C$152="Low")</formula>
    </cfRule>
    <cfRule type="expression" priority="2616" dxfId="5" stopIfTrue="0">
      <formula>AND(NOT('QAQC-2021-08-10'!$L$152),'QAQC-2021-08-10'!$C$152="Very Low")</formula>
    </cfRule>
    <cfRule type="expression" priority="3123" dxfId="6" stopIfTrue="0">
      <formula>AND(NOT('QAQC-2021-08-10'!$L$152),'QAQC-2021-08-10'!$C$152="Good")</formula>
    </cfRule>
  </conditionalFormatting>
  <conditionalFormatting sqref="Q11">
    <cfRule type="expression" priority="121" dxfId="0" stopIfTrue="0">
      <formula>AND(NOT('QAQC-2021-08-10'!$L$153),'QAQC-2021-08-10'!$C$153="Highest")</formula>
    </cfRule>
    <cfRule type="expression" priority="602" dxfId="1" stopIfTrue="0">
      <formula>AND(NOT('QAQC-2021-08-10'!$L$153),'QAQC-2021-08-10'!$C$153="High")</formula>
    </cfRule>
    <cfRule type="expression" priority="1096" dxfId="2" stopIfTrue="0">
      <formula>AND(NOT('QAQC-2021-08-10'!$L$153),'QAQC-2021-08-10'!$C$153="Medium")</formula>
    </cfRule>
    <cfRule type="expression" priority="1577" dxfId="3" stopIfTrue="0">
      <formula>AND(NOT('QAQC-2021-08-10'!$L$153),'QAQC-2021-08-10'!$C$153="Medium Low")</formula>
    </cfRule>
    <cfRule type="expression" priority="2058" dxfId="4" stopIfTrue="0">
      <formula>AND(NOT('QAQC-2021-08-10'!$L$153),'QAQC-2021-08-10'!$C$153="Low")</formula>
    </cfRule>
    <cfRule type="expression" priority="2617" dxfId="5" stopIfTrue="0">
      <formula>AND(NOT('QAQC-2021-08-10'!$L$153),'QAQC-2021-08-10'!$C$153="Very Low")</formula>
    </cfRule>
    <cfRule type="expression" priority="3124" dxfId="6" stopIfTrue="0">
      <formula>AND(NOT('QAQC-2021-08-10'!$L$153),'QAQC-2021-08-10'!$C$153="Good")</formula>
    </cfRule>
  </conditionalFormatting>
  <conditionalFormatting sqref="O12">
    <cfRule type="expression" priority="122" dxfId="0" stopIfTrue="0">
      <formula>AND(NOT('QAQC-2021-08-10'!$L$154),'QAQC-2021-08-10'!$C$154="Highest")</formula>
    </cfRule>
    <cfRule type="expression" priority="603" dxfId="1" stopIfTrue="0">
      <formula>AND(NOT('QAQC-2021-08-10'!$L$154),'QAQC-2021-08-10'!$C$154="High")</formula>
    </cfRule>
    <cfRule type="expression" priority="1097" dxfId="2" stopIfTrue="0">
      <formula>AND(NOT('QAQC-2021-08-10'!$L$154),'QAQC-2021-08-10'!$C$154="Medium")</formula>
    </cfRule>
    <cfRule type="expression" priority="1578" dxfId="3" stopIfTrue="0">
      <formula>AND(NOT('QAQC-2021-08-10'!$L$154),'QAQC-2021-08-10'!$C$154="Medium Low")</formula>
    </cfRule>
    <cfRule type="expression" priority="2059" dxfId="4" stopIfTrue="0">
      <formula>AND(NOT('QAQC-2021-08-10'!$L$154),'QAQC-2021-08-10'!$C$154="Low")</formula>
    </cfRule>
    <cfRule type="expression" priority="2618" dxfId="5" stopIfTrue="0">
      <formula>AND(NOT('QAQC-2021-08-10'!$L$154),'QAQC-2021-08-10'!$C$154="Very Low")</formula>
    </cfRule>
    <cfRule type="expression" priority="3125" dxfId="6" stopIfTrue="0">
      <formula>AND(NOT('QAQC-2021-08-10'!$L$154),'QAQC-2021-08-10'!$C$154="Good")</formula>
    </cfRule>
  </conditionalFormatting>
  <conditionalFormatting sqref="P12">
    <cfRule type="expression" priority="123" dxfId="0" stopIfTrue="0">
      <formula>AND(NOT('QAQC-2021-08-10'!$L$155),'QAQC-2021-08-10'!$C$155="Highest")</formula>
    </cfRule>
    <cfRule type="expression" priority="604" dxfId="1" stopIfTrue="0">
      <formula>AND(NOT('QAQC-2021-08-10'!$L$155),'QAQC-2021-08-10'!$C$155="High")</formula>
    </cfRule>
    <cfRule type="expression" priority="1098" dxfId="2" stopIfTrue="0">
      <formula>AND(NOT('QAQC-2021-08-10'!$L$155),'QAQC-2021-08-10'!$C$155="Medium")</formula>
    </cfRule>
    <cfRule type="expression" priority="1579" dxfId="3" stopIfTrue="0">
      <formula>AND(NOT('QAQC-2021-08-10'!$L$155),'QAQC-2021-08-10'!$C$155="Medium Low")</formula>
    </cfRule>
    <cfRule type="expression" priority="2060" dxfId="4" stopIfTrue="0">
      <formula>AND(NOT('QAQC-2021-08-10'!$L$155),'QAQC-2021-08-10'!$C$155="Low")</formula>
    </cfRule>
    <cfRule type="expression" priority="2619" dxfId="5" stopIfTrue="0">
      <formula>AND(NOT('QAQC-2021-08-10'!$L$155),'QAQC-2021-08-10'!$C$155="Very Low")</formula>
    </cfRule>
    <cfRule type="expression" priority="3126" dxfId="6" stopIfTrue="0">
      <formula>AND(NOT('QAQC-2021-08-10'!$L$155),'QAQC-2021-08-10'!$C$155="Good")</formula>
    </cfRule>
  </conditionalFormatting>
  <conditionalFormatting sqref="Q12">
    <cfRule type="expression" priority="124" dxfId="0" stopIfTrue="0">
      <formula>AND(NOT('QAQC-2021-08-10'!$L$156),'QAQC-2021-08-10'!$C$156="Highest")</formula>
    </cfRule>
    <cfRule type="expression" priority="605" dxfId="1" stopIfTrue="0">
      <formula>AND(NOT('QAQC-2021-08-10'!$L$156),'QAQC-2021-08-10'!$C$156="High")</formula>
    </cfRule>
    <cfRule type="expression" priority="1099" dxfId="2" stopIfTrue="0">
      <formula>AND(NOT('QAQC-2021-08-10'!$L$156),'QAQC-2021-08-10'!$C$156="Medium")</formula>
    </cfRule>
    <cfRule type="expression" priority="1580" dxfId="3" stopIfTrue="0">
      <formula>AND(NOT('QAQC-2021-08-10'!$L$156),'QAQC-2021-08-10'!$C$156="Medium Low")</formula>
    </cfRule>
    <cfRule type="expression" priority="2061" dxfId="4" stopIfTrue="0">
      <formula>AND(NOT('QAQC-2021-08-10'!$L$156),'QAQC-2021-08-10'!$C$156="Low")</formula>
    </cfRule>
    <cfRule type="expression" priority="2620" dxfId="5" stopIfTrue="0">
      <formula>AND(NOT('QAQC-2021-08-10'!$L$156),'QAQC-2021-08-10'!$C$156="Very Low")</formula>
    </cfRule>
    <cfRule type="expression" priority="3127" dxfId="6" stopIfTrue="0">
      <formula>AND(NOT('QAQC-2021-08-10'!$L$156),'QAQC-2021-08-10'!$C$156="Good")</formula>
    </cfRule>
  </conditionalFormatting>
  <conditionalFormatting sqref="O13">
    <cfRule type="expression" priority="125" dxfId="0" stopIfTrue="0">
      <formula>AND(NOT('QAQC-2021-08-10'!$L$157),'QAQC-2021-08-10'!$C$157="Highest")</formula>
    </cfRule>
    <cfRule type="expression" priority="606" dxfId="1" stopIfTrue="0">
      <formula>AND(NOT('QAQC-2021-08-10'!$L$157),'QAQC-2021-08-10'!$C$157="High")</formula>
    </cfRule>
    <cfRule type="expression" priority="1100" dxfId="2" stopIfTrue="0">
      <formula>AND(NOT('QAQC-2021-08-10'!$L$157),'QAQC-2021-08-10'!$C$157="Medium")</formula>
    </cfRule>
    <cfRule type="expression" priority="1581" dxfId="3" stopIfTrue="0">
      <formula>AND(NOT('QAQC-2021-08-10'!$L$157),'QAQC-2021-08-10'!$C$157="Medium Low")</formula>
    </cfRule>
    <cfRule type="expression" priority="2062" dxfId="4" stopIfTrue="0">
      <formula>AND(NOT('QAQC-2021-08-10'!$L$157),'QAQC-2021-08-10'!$C$157="Low")</formula>
    </cfRule>
    <cfRule type="expression" priority="2621" dxfId="5" stopIfTrue="0">
      <formula>AND(NOT('QAQC-2021-08-10'!$L$157),'QAQC-2021-08-10'!$C$157="Very Low")</formula>
    </cfRule>
    <cfRule type="expression" priority="3128" dxfId="6" stopIfTrue="0">
      <formula>AND(NOT('QAQC-2021-08-10'!$L$157),'QAQC-2021-08-10'!$C$157="Good")</formula>
    </cfRule>
  </conditionalFormatting>
  <conditionalFormatting sqref="P13">
    <cfRule type="expression" priority="126" dxfId="0" stopIfTrue="0">
      <formula>AND(NOT('QAQC-2021-08-10'!$L$158),'QAQC-2021-08-10'!$C$158="Highest")</formula>
    </cfRule>
    <cfRule type="expression" priority="607" dxfId="1" stopIfTrue="0">
      <formula>AND(NOT('QAQC-2021-08-10'!$L$158),'QAQC-2021-08-10'!$C$158="High")</formula>
    </cfRule>
    <cfRule type="expression" priority="1101" dxfId="2" stopIfTrue="0">
      <formula>AND(NOT('QAQC-2021-08-10'!$L$158),'QAQC-2021-08-10'!$C$158="Medium")</formula>
    </cfRule>
    <cfRule type="expression" priority="1582" dxfId="3" stopIfTrue="0">
      <formula>AND(NOT('QAQC-2021-08-10'!$L$158),'QAQC-2021-08-10'!$C$158="Medium Low")</formula>
    </cfRule>
    <cfRule type="expression" priority="2063" dxfId="4" stopIfTrue="0">
      <formula>AND(NOT('QAQC-2021-08-10'!$L$158),'QAQC-2021-08-10'!$C$158="Low")</formula>
    </cfRule>
    <cfRule type="expression" priority="2622" dxfId="5" stopIfTrue="0">
      <formula>AND(NOT('QAQC-2021-08-10'!$L$158),'QAQC-2021-08-10'!$C$158="Very Low")</formula>
    </cfRule>
    <cfRule type="expression" priority="3129" dxfId="6" stopIfTrue="0">
      <formula>AND(NOT('QAQC-2021-08-10'!$L$158),'QAQC-2021-08-10'!$C$158="Good")</formula>
    </cfRule>
  </conditionalFormatting>
  <conditionalFormatting sqref="Q13">
    <cfRule type="expression" priority="127" dxfId="0" stopIfTrue="0">
      <formula>AND(NOT('QAQC-2021-08-10'!$L$159),'QAQC-2021-08-10'!$C$159="Highest")</formula>
    </cfRule>
    <cfRule type="expression" priority="608" dxfId="1" stopIfTrue="0">
      <formula>AND(NOT('QAQC-2021-08-10'!$L$159),'QAQC-2021-08-10'!$C$159="High")</formula>
    </cfRule>
    <cfRule type="expression" priority="1102" dxfId="2" stopIfTrue="0">
      <formula>AND(NOT('QAQC-2021-08-10'!$L$159),'QAQC-2021-08-10'!$C$159="Medium")</formula>
    </cfRule>
    <cfRule type="expression" priority="1583" dxfId="3" stopIfTrue="0">
      <formula>AND(NOT('QAQC-2021-08-10'!$L$159),'QAQC-2021-08-10'!$C$159="Medium Low")</formula>
    </cfRule>
    <cfRule type="expression" priority="2064" dxfId="4" stopIfTrue="0">
      <formula>AND(NOT('QAQC-2021-08-10'!$L$159),'QAQC-2021-08-10'!$C$159="Low")</formula>
    </cfRule>
    <cfRule type="expression" priority="2623" dxfId="5" stopIfTrue="0">
      <formula>AND(NOT('QAQC-2021-08-10'!$L$159),'QAQC-2021-08-10'!$C$159="Very Low")</formula>
    </cfRule>
    <cfRule type="expression" priority="3130" dxfId="6" stopIfTrue="0">
      <formula>AND(NOT('QAQC-2021-08-10'!$L$159),'QAQC-2021-08-10'!$C$159="Good")</formula>
    </cfRule>
  </conditionalFormatting>
  <conditionalFormatting sqref="O14">
    <cfRule type="expression" priority="128" dxfId="0" stopIfTrue="0">
      <formula>AND(NOT('QAQC-2021-08-10'!$L$160),'QAQC-2021-08-10'!$C$160="Highest")</formula>
    </cfRule>
    <cfRule type="expression" priority="609" dxfId="1" stopIfTrue="0">
      <formula>AND(NOT('QAQC-2021-08-10'!$L$160),'QAQC-2021-08-10'!$C$160="High")</formula>
    </cfRule>
    <cfRule type="expression" priority="1103" dxfId="2" stopIfTrue="0">
      <formula>AND(NOT('QAQC-2021-08-10'!$L$160),'QAQC-2021-08-10'!$C$160="Medium")</formula>
    </cfRule>
    <cfRule type="expression" priority="1584" dxfId="3" stopIfTrue="0">
      <formula>AND(NOT('QAQC-2021-08-10'!$L$160),'QAQC-2021-08-10'!$C$160="Medium Low")</formula>
    </cfRule>
    <cfRule type="expression" priority="2065" dxfId="4" stopIfTrue="0">
      <formula>AND(NOT('QAQC-2021-08-10'!$L$160),'QAQC-2021-08-10'!$C$160="Low")</formula>
    </cfRule>
    <cfRule type="expression" priority="2624" dxfId="5" stopIfTrue="0">
      <formula>AND(NOT('QAQC-2021-08-10'!$L$160),'QAQC-2021-08-10'!$C$160="Very Low")</formula>
    </cfRule>
    <cfRule type="expression" priority="3131" dxfId="6" stopIfTrue="0">
      <formula>AND(NOT('QAQC-2021-08-10'!$L$160),'QAQC-2021-08-10'!$C$160="Good")</formula>
    </cfRule>
  </conditionalFormatting>
  <conditionalFormatting sqref="P14">
    <cfRule type="expression" priority="129" dxfId="0" stopIfTrue="0">
      <formula>AND(NOT('QAQC-2021-08-10'!$L$161),'QAQC-2021-08-10'!$C$161="Highest")</formula>
    </cfRule>
    <cfRule type="expression" priority="610" dxfId="1" stopIfTrue="0">
      <formula>AND(NOT('QAQC-2021-08-10'!$L$161),'QAQC-2021-08-10'!$C$161="High")</formula>
    </cfRule>
    <cfRule type="expression" priority="1104" dxfId="2" stopIfTrue="0">
      <formula>AND(NOT('QAQC-2021-08-10'!$L$161),'QAQC-2021-08-10'!$C$161="Medium")</formula>
    </cfRule>
    <cfRule type="expression" priority="1585" dxfId="3" stopIfTrue="0">
      <formula>AND(NOT('QAQC-2021-08-10'!$L$161),'QAQC-2021-08-10'!$C$161="Medium Low")</formula>
    </cfRule>
    <cfRule type="expression" priority="2066" dxfId="4" stopIfTrue="0">
      <formula>AND(NOT('QAQC-2021-08-10'!$L$161),'QAQC-2021-08-10'!$C$161="Low")</formula>
    </cfRule>
    <cfRule type="expression" priority="2625" dxfId="5" stopIfTrue="0">
      <formula>AND(NOT('QAQC-2021-08-10'!$L$161),'QAQC-2021-08-10'!$C$161="Very Low")</formula>
    </cfRule>
    <cfRule type="expression" priority="3132" dxfId="6" stopIfTrue="0">
      <formula>AND(NOT('QAQC-2021-08-10'!$L$161),'QAQC-2021-08-10'!$C$161="Good")</formula>
    </cfRule>
  </conditionalFormatting>
  <conditionalFormatting sqref="Q14">
    <cfRule type="expression" priority="130" dxfId="0" stopIfTrue="0">
      <formula>AND(NOT('QAQC-2021-08-10'!$L$162),'QAQC-2021-08-10'!$C$162="Highest")</formula>
    </cfRule>
    <cfRule type="expression" priority="611" dxfId="1" stopIfTrue="0">
      <formula>AND(NOT('QAQC-2021-08-10'!$L$162),'QAQC-2021-08-10'!$C$162="High")</formula>
    </cfRule>
    <cfRule type="expression" priority="1105" dxfId="2" stopIfTrue="0">
      <formula>AND(NOT('QAQC-2021-08-10'!$L$162),'QAQC-2021-08-10'!$C$162="Medium")</formula>
    </cfRule>
    <cfRule type="expression" priority="1586" dxfId="3" stopIfTrue="0">
      <formula>AND(NOT('QAQC-2021-08-10'!$L$162),'QAQC-2021-08-10'!$C$162="Medium Low")</formula>
    </cfRule>
    <cfRule type="expression" priority="2067" dxfId="4" stopIfTrue="0">
      <formula>AND(NOT('QAQC-2021-08-10'!$L$162),'QAQC-2021-08-10'!$C$162="Low")</formula>
    </cfRule>
    <cfRule type="expression" priority="2626" dxfId="5" stopIfTrue="0">
      <formula>AND(NOT('QAQC-2021-08-10'!$L$162),'QAQC-2021-08-10'!$C$162="Very Low")</formula>
    </cfRule>
    <cfRule type="expression" priority="3133" dxfId="6" stopIfTrue="0">
      <formula>AND(NOT('QAQC-2021-08-10'!$L$162),'QAQC-2021-08-10'!$C$162="Good")</formula>
    </cfRule>
  </conditionalFormatting>
  <conditionalFormatting sqref="AA2">
    <cfRule type="expression" priority="131" dxfId="0" stopIfTrue="0">
      <formula>AND(NOT('QAQC-2021-08-10'!$L$163),'QAQC-2021-08-10'!$C$163="Highest")</formula>
    </cfRule>
    <cfRule type="expression" priority="612" dxfId="1" stopIfTrue="0">
      <formula>AND(NOT('QAQC-2021-08-10'!$L$163),'QAQC-2021-08-10'!$C$163="High")</formula>
    </cfRule>
    <cfRule type="expression" priority="1106" dxfId="2" stopIfTrue="0">
      <formula>AND(NOT('QAQC-2021-08-10'!$L$163),'QAQC-2021-08-10'!$C$163="Medium")</formula>
    </cfRule>
    <cfRule type="expression" priority="1587" dxfId="3" stopIfTrue="0">
      <formula>AND(NOT('QAQC-2021-08-10'!$L$163),'QAQC-2021-08-10'!$C$163="Medium Low")</formula>
    </cfRule>
    <cfRule type="expression" priority="2068" dxfId="4" stopIfTrue="0">
      <formula>AND(NOT('QAQC-2021-08-10'!$L$163),'QAQC-2021-08-10'!$C$163="Low")</formula>
    </cfRule>
    <cfRule type="expression" priority="2627" dxfId="5" stopIfTrue="0">
      <formula>AND(NOT('QAQC-2021-08-10'!$L$163),'QAQC-2021-08-10'!$C$163="Very Low")</formula>
    </cfRule>
    <cfRule type="expression" priority="3134" dxfId="6" stopIfTrue="0">
      <formula>AND(NOT('QAQC-2021-08-10'!$L$163),'QAQC-2021-08-10'!$C$163="Good")</formula>
    </cfRule>
  </conditionalFormatting>
  <conditionalFormatting sqref="AB2">
    <cfRule type="expression" priority="132" dxfId="0" stopIfTrue="0">
      <formula>AND(NOT('QAQC-2021-08-10'!$L$164),'QAQC-2021-08-10'!$C$164="Highest")</formula>
    </cfRule>
    <cfRule type="expression" priority="613" dxfId="1" stopIfTrue="0">
      <formula>AND(NOT('QAQC-2021-08-10'!$L$164),'QAQC-2021-08-10'!$C$164="High")</formula>
    </cfRule>
    <cfRule type="expression" priority="1107" dxfId="2" stopIfTrue="0">
      <formula>AND(NOT('QAQC-2021-08-10'!$L$164),'QAQC-2021-08-10'!$C$164="Medium")</formula>
    </cfRule>
    <cfRule type="expression" priority="1588" dxfId="3" stopIfTrue="0">
      <formula>AND(NOT('QAQC-2021-08-10'!$L$164),'QAQC-2021-08-10'!$C$164="Medium Low")</formula>
    </cfRule>
    <cfRule type="expression" priority="2069" dxfId="4" stopIfTrue="0">
      <formula>AND(NOT('QAQC-2021-08-10'!$L$164),'QAQC-2021-08-10'!$C$164="Low")</formula>
    </cfRule>
    <cfRule type="expression" priority="2628" dxfId="5" stopIfTrue="0">
      <formula>AND(NOT('QAQC-2021-08-10'!$L$164),'QAQC-2021-08-10'!$C$164="Very Low")</formula>
    </cfRule>
    <cfRule type="expression" priority="3135" dxfId="6" stopIfTrue="0">
      <formula>AND(NOT('QAQC-2021-08-10'!$L$164),'QAQC-2021-08-10'!$C$164="Good")</formula>
    </cfRule>
  </conditionalFormatting>
  <conditionalFormatting sqref="AC2">
    <cfRule type="expression" priority="133" dxfId="0" stopIfTrue="0">
      <formula>AND(NOT('QAQC-2021-08-10'!$L$165),'QAQC-2021-08-10'!$C$165="Highest")</formula>
    </cfRule>
    <cfRule type="expression" priority="614" dxfId="1" stopIfTrue="0">
      <formula>AND(NOT('QAQC-2021-08-10'!$L$165),'QAQC-2021-08-10'!$C$165="High")</formula>
    </cfRule>
    <cfRule type="expression" priority="1108" dxfId="2" stopIfTrue="0">
      <formula>AND(NOT('QAQC-2021-08-10'!$L$165),'QAQC-2021-08-10'!$C$165="Medium")</formula>
    </cfRule>
    <cfRule type="expression" priority="1589" dxfId="3" stopIfTrue="0">
      <formula>AND(NOT('QAQC-2021-08-10'!$L$165),'QAQC-2021-08-10'!$C$165="Medium Low")</formula>
    </cfRule>
    <cfRule type="expression" priority="2070" dxfId="4" stopIfTrue="0">
      <formula>AND(NOT('QAQC-2021-08-10'!$L$165),'QAQC-2021-08-10'!$C$165="Low")</formula>
    </cfRule>
    <cfRule type="expression" priority="2629" dxfId="5" stopIfTrue="0">
      <formula>AND(NOT('QAQC-2021-08-10'!$L$165),'QAQC-2021-08-10'!$C$165="Very Low")</formula>
    </cfRule>
    <cfRule type="expression" priority="3136" dxfId="6" stopIfTrue="0">
      <formula>AND(NOT('QAQC-2021-08-10'!$L$165),'QAQC-2021-08-10'!$C$165="Good")</formula>
    </cfRule>
  </conditionalFormatting>
  <conditionalFormatting sqref="AA3">
    <cfRule type="expression" priority="134" dxfId="0" stopIfTrue="0">
      <formula>AND(NOT('QAQC-2021-08-10'!$L$166),'QAQC-2021-08-10'!$C$166="Highest")</formula>
    </cfRule>
    <cfRule type="expression" priority="615" dxfId="1" stopIfTrue="0">
      <formula>AND(NOT('QAQC-2021-08-10'!$L$166),'QAQC-2021-08-10'!$C$166="High")</formula>
    </cfRule>
    <cfRule type="expression" priority="1109" dxfId="2" stopIfTrue="0">
      <formula>AND(NOT('QAQC-2021-08-10'!$L$166),'QAQC-2021-08-10'!$C$166="Medium")</formula>
    </cfRule>
    <cfRule type="expression" priority="1590" dxfId="3" stopIfTrue="0">
      <formula>AND(NOT('QAQC-2021-08-10'!$L$166),'QAQC-2021-08-10'!$C$166="Medium Low")</formula>
    </cfRule>
    <cfRule type="expression" priority="2071" dxfId="4" stopIfTrue="0">
      <formula>AND(NOT('QAQC-2021-08-10'!$L$166),'QAQC-2021-08-10'!$C$166="Low")</formula>
    </cfRule>
    <cfRule type="expression" priority="2630" dxfId="5" stopIfTrue="0">
      <formula>AND(NOT('QAQC-2021-08-10'!$L$166),'QAQC-2021-08-10'!$C$166="Very Low")</formula>
    </cfRule>
    <cfRule type="expression" priority="3137" dxfId="6" stopIfTrue="0">
      <formula>AND(NOT('QAQC-2021-08-10'!$L$166),'QAQC-2021-08-10'!$C$166="Good")</formula>
    </cfRule>
  </conditionalFormatting>
  <conditionalFormatting sqref="AB3">
    <cfRule type="expression" priority="135" dxfId="0" stopIfTrue="0">
      <formula>AND(NOT('QAQC-2021-08-10'!$L$167),'QAQC-2021-08-10'!$C$167="Highest")</formula>
    </cfRule>
    <cfRule type="expression" priority="616" dxfId="1" stopIfTrue="0">
      <formula>AND(NOT('QAQC-2021-08-10'!$L$167),'QAQC-2021-08-10'!$C$167="High")</formula>
    </cfRule>
    <cfRule type="expression" priority="1110" dxfId="2" stopIfTrue="0">
      <formula>AND(NOT('QAQC-2021-08-10'!$L$167),'QAQC-2021-08-10'!$C$167="Medium")</formula>
    </cfRule>
    <cfRule type="expression" priority="1591" dxfId="3" stopIfTrue="0">
      <formula>AND(NOT('QAQC-2021-08-10'!$L$167),'QAQC-2021-08-10'!$C$167="Medium Low")</formula>
    </cfRule>
    <cfRule type="expression" priority="2072" dxfId="4" stopIfTrue="0">
      <formula>AND(NOT('QAQC-2021-08-10'!$L$167),'QAQC-2021-08-10'!$C$167="Low")</formula>
    </cfRule>
    <cfRule type="expression" priority="2631" dxfId="5" stopIfTrue="0">
      <formula>AND(NOT('QAQC-2021-08-10'!$L$167),'QAQC-2021-08-10'!$C$167="Very Low")</formula>
    </cfRule>
    <cfRule type="expression" priority="3138" dxfId="6" stopIfTrue="0">
      <formula>AND(NOT('QAQC-2021-08-10'!$L$167),'QAQC-2021-08-10'!$C$167="Good")</formula>
    </cfRule>
  </conditionalFormatting>
  <conditionalFormatting sqref="AC3">
    <cfRule type="expression" priority="136" dxfId="0" stopIfTrue="0">
      <formula>AND(NOT('QAQC-2021-08-10'!$L$168),'QAQC-2021-08-10'!$C$168="Highest")</formula>
    </cfRule>
    <cfRule type="expression" priority="617" dxfId="1" stopIfTrue="0">
      <formula>AND(NOT('QAQC-2021-08-10'!$L$168),'QAQC-2021-08-10'!$C$168="High")</formula>
    </cfRule>
    <cfRule type="expression" priority="1111" dxfId="2" stopIfTrue="0">
      <formula>AND(NOT('QAQC-2021-08-10'!$L$168),'QAQC-2021-08-10'!$C$168="Medium")</formula>
    </cfRule>
    <cfRule type="expression" priority="1592" dxfId="3" stopIfTrue="0">
      <formula>AND(NOT('QAQC-2021-08-10'!$L$168),'QAQC-2021-08-10'!$C$168="Medium Low")</formula>
    </cfRule>
    <cfRule type="expression" priority="2073" dxfId="4" stopIfTrue="0">
      <formula>AND(NOT('QAQC-2021-08-10'!$L$168),'QAQC-2021-08-10'!$C$168="Low")</formula>
    </cfRule>
    <cfRule type="expression" priority="2632" dxfId="5" stopIfTrue="0">
      <formula>AND(NOT('QAQC-2021-08-10'!$L$168),'QAQC-2021-08-10'!$C$168="Very Low")</formula>
    </cfRule>
    <cfRule type="expression" priority="3139" dxfId="6" stopIfTrue="0">
      <formula>AND(NOT('QAQC-2021-08-10'!$L$168),'QAQC-2021-08-10'!$C$168="Good")</formula>
    </cfRule>
  </conditionalFormatting>
  <conditionalFormatting sqref="AA4">
    <cfRule type="expression" priority="137" dxfId="0" stopIfTrue="0">
      <formula>AND(NOT('QAQC-2021-08-10'!$L$169),'QAQC-2021-08-10'!$C$169="Highest")</formula>
    </cfRule>
    <cfRule type="expression" priority="618" dxfId="1" stopIfTrue="0">
      <formula>AND(NOT('QAQC-2021-08-10'!$L$169),'QAQC-2021-08-10'!$C$169="High")</formula>
    </cfRule>
    <cfRule type="expression" priority="1112" dxfId="2" stopIfTrue="0">
      <formula>AND(NOT('QAQC-2021-08-10'!$L$169),'QAQC-2021-08-10'!$C$169="Medium")</formula>
    </cfRule>
    <cfRule type="expression" priority="1593" dxfId="3" stopIfTrue="0">
      <formula>AND(NOT('QAQC-2021-08-10'!$L$169),'QAQC-2021-08-10'!$C$169="Medium Low")</formula>
    </cfRule>
    <cfRule type="expression" priority="2074" dxfId="4" stopIfTrue="0">
      <formula>AND(NOT('QAQC-2021-08-10'!$L$169),'QAQC-2021-08-10'!$C$169="Low")</formula>
    </cfRule>
    <cfRule type="expression" priority="2633" dxfId="5" stopIfTrue="0">
      <formula>AND(NOT('QAQC-2021-08-10'!$L$169),'QAQC-2021-08-10'!$C$169="Very Low")</formula>
    </cfRule>
    <cfRule type="expression" priority="3140" dxfId="6" stopIfTrue="0">
      <formula>AND(NOT('QAQC-2021-08-10'!$L$169),'QAQC-2021-08-10'!$C$169="Good")</formula>
    </cfRule>
  </conditionalFormatting>
  <conditionalFormatting sqref="AB4">
    <cfRule type="expression" priority="138" dxfId="0" stopIfTrue="0">
      <formula>AND(NOT('QAQC-2021-08-10'!$L$170),'QAQC-2021-08-10'!$C$170="Highest")</formula>
    </cfRule>
    <cfRule type="expression" priority="619" dxfId="1" stopIfTrue="0">
      <formula>AND(NOT('QAQC-2021-08-10'!$L$170),'QAQC-2021-08-10'!$C$170="High")</formula>
    </cfRule>
    <cfRule type="expression" priority="1113" dxfId="2" stopIfTrue="0">
      <formula>AND(NOT('QAQC-2021-08-10'!$L$170),'QAQC-2021-08-10'!$C$170="Medium")</formula>
    </cfRule>
    <cfRule type="expression" priority="1594" dxfId="3" stopIfTrue="0">
      <formula>AND(NOT('QAQC-2021-08-10'!$L$170),'QAQC-2021-08-10'!$C$170="Medium Low")</formula>
    </cfRule>
    <cfRule type="expression" priority="2075" dxfId="4" stopIfTrue="0">
      <formula>AND(NOT('QAQC-2021-08-10'!$L$170),'QAQC-2021-08-10'!$C$170="Low")</formula>
    </cfRule>
    <cfRule type="expression" priority="2634" dxfId="5" stopIfTrue="0">
      <formula>AND(NOT('QAQC-2021-08-10'!$L$170),'QAQC-2021-08-10'!$C$170="Very Low")</formula>
    </cfRule>
    <cfRule type="expression" priority="3141" dxfId="6" stopIfTrue="0">
      <formula>AND(NOT('QAQC-2021-08-10'!$L$170),'QAQC-2021-08-10'!$C$170="Good")</formula>
    </cfRule>
  </conditionalFormatting>
  <conditionalFormatting sqref="AC4">
    <cfRule type="expression" priority="139" dxfId="0" stopIfTrue="0">
      <formula>AND(NOT('QAQC-2021-08-10'!$L$171),'QAQC-2021-08-10'!$C$171="Highest")</formula>
    </cfRule>
    <cfRule type="expression" priority="620" dxfId="1" stopIfTrue="0">
      <formula>AND(NOT('QAQC-2021-08-10'!$L$171),'QAQC-2021-08-10'!$C$171="High")</formula>
    </cfRule>
    <cfRule type="expression" priority="1114" dxfId="2" stopIfTrue="0">
      <formula>AND(NOT('QAQC-2021-08-10'!$L$171),'QAQC-2021-08-10'!$C$171="Medium")</formula>
    </cfRule>
    <cfRule type="expression" priority="1595" dxfId="3" stopIfTrue="0">
      <formula>AND(NOT('QAQC-2021-08-10'!$L$171),'QAQC-2021-08-10'!$C$171="Medium Low")</formula>
    </cfRule>
    <cfRule type="expression" priority="2076" dxfId="4" stopIfTrue="0">
      <formula>AND(NOT('QAQC-2021-08-10'!$L$171),'QAQC-2021-08-10'!$C$171="Low")</formula>
    </cfRule>
    <cfRule type="expression" priority="2635" dxfId="5" stopIfTrue="0">
      <formula>AND(NOT('QAQC-2021-08-10'!$L$171),'QAQC-2021-08-10'!$C$171="Very Low")</formula>
    </cfRule>
    <cfRule type="expression" priority="3142" dxfId="6" stopIfTrue="0">
      <formula>AND(NOT('QAQC-2021-08-10'!$L$171),'QAQC-2021-08-10'!$C$171="Good")</formula>
    </cfRule>
  </conditionalFormatting>
  <conditionalFormatting sqref="AA5">
    <cfRule type="expression" priority="140" dxfId="0" stopIfTrue="0">
      <formula>AND(NOT('QAQC-2021-08-10'!$L$172),'QAQC-2021-08-10'!$C$172="Highest")</formula>
    </cfRule>
    <cfRule type="expression" priority="621" dxfId="1" stopIfTrue="0">
      <formula>AND(NOT('QAQC-2021-08-10'!$L$172),'QAQC-2021-08-10'!$C$172="High")</formula>
    </cfRule>
    <cfRule type="expression" priority="1115" dxfId="2" stopIfTrue="0">
      <formula>AND(NOT('QAQC-2021-08-10'!$L$172),'QAQC-2021-08-10'!$C$172="Medium")</formula>
    </cfRule>
    <cfRule type="expression" priority="1596" dxfId="3" stopIfTrue="0">
      <formula>AND(NOT('QAQC-2021-08-10'!$L$172),'QAQC-2021-08-10'!$C$172="Medium Low")</formula>
    </cfRule>
    <cfRule type="expression" priority="2077" dxfId="4" stopIfTrue="0">
      <formula>AND(NOT('QAQC-2021-08-10'!$L$172),'QAQC-2021-08-10'!$C$172="Low")</formula>
    </cfRule>
    <cfRule type="expression" priority="2636" dxfId="5" stopIfTrue="0">
      <formula>AND(NOT('QAQC-2021-08-10'!$L$172),'QAQC-2021-08-10'!$C$172="Very Low")</formula>
    </cfRule>
    <cfRule type="expression" priority="3143" dxfId="6" stopIfTrue="0">
      <formula>AND(NOT('QAQC-2021-08-10'!$L$172),'QAQC-2021-08-10'!$C$172="Good")</formula>
    </cfRule>
  </conditionalFormatting>
  <conditionalFormatting sqref="AB5">
    <cfRule type="expression" priority="141" dxfId="0" stopIfTrue="0">
      <formula>AND(NOT('QAQC-2021-08-10'!$L$173),'QAQC-2021-08-10'!$C$173="Highest")</formula>
    </cfRule>
    <cfRule type="expression" priority="622" dxfId="1" stopIfTrue="0">
      <formula>AND(NOT('QAQC-2021-08-10'!$L$173),'QAQC-2021-08-10'!$C$173="High")</formula>
    </cfRule>
    <cfRule type="expression" priority="1116" dxfId="2" stopIfTrue="0">
      <formula>AND(NOT('QAQC-2021-08-10'!$L$173),'QAQC-2021-08-10'!$C$173="Medium")</formula>
    </cfRule>
    <cfRule type="expression" priority="1597" dxfId="3" stopIfTrue="0">
      <formula>AND(NOT('QAQC-2021-08-10'!$L$173),'QAQC-2021-08-10'!$C$173="Medium Low")</formula>
    </cfRule>
    <cfRule type="expression" priority="2078" dxfId="4" stopIfTrue="0">
      <formula>AND(NOT('QAQC-2021-08-10'!$L$173),'QAQC-2021-08-10'!$C$173="Low")</formula>
    </cfRule>
    <cfRule type="expression" priority="2637" dxfId="5" stopIfTrue="0">
      <formula>AND(NOT('QAQC-2021-08-10'!$L$173),'QAQC-2021-08-10'!$C$173="Very Low")</formula>
    </cfRule>
    <cfRule type="expression" priority="3144" dxfId="6" stopIfTrue="0">
      <formula>AND(NOT('QAQC-2021-08-10'!$L$173),'QAQC-2021-08-10'!$C$173="Good")</formula>
    </cfRule>
  </conditionalFormatting>
  <conditionalFormatting sqref="AC5">
    <cfRule type="expression" priority="142" dxfId="0" stopIfTrue="0">
      <formula>AND(NOT('QAQC-2021-08-10'!$L$174),'QAQC-2021-08-10'!$C$174="Highest")</formula>
    </cfRule>
    <cfRule type="expression" priority="623" dxfId="1" stopIfTrue="0">
      <formula>AND(NOT('QAQC-2021-08-10'!$L$174),'QAQC-2021-08-10'!$C$174="High")</formula>
    </cfRule>
    <cfRule type="expression" priority="1117" dxfId="2" stopIfTrue="0">
      <formula>AND(NOT('QAQC-2021-08-10'!$L$174),'QAQC-2021-08-10'!$C$174="Medium")</formula>
    </cfRule>
    <cfRule type="expression" priority="1598" dxfId="3" stopIfTrue="0">
      <formula>AND(NOT('QAQC-2021-08-10'!$L$174),'QAQC-2021-08-10'!$C$174="Medium Low")</formula>
    </cfRule>
    <cfRule type="expression" priority="2079" dxfId="4" stopIfTrue="0">
      <formula>AND(NOT('QAQC-2021-08-10'!$L$174),'QAQC-2021-08-10'!$C$174="Low")</formula>
    </cfRule>
    <cfRule type="expression" priority="2638" dxfId="5" stopIfTrue="0">
      <formula>AND(NOT('QAQC-2021-08-10'!$L$174),'QAQC-2021-08-10'!$C$174="Very Low")</formula>
    </cfRule>
    <cfRule type="expression" priority="3145" dxfId="6" stopIfTrue="0">
      <formula>AND(NOT('QAQC-2021-08-10'!$L$174),'QAQC-2021-08-10'!$C$174="Good")</formula>
    </cfRule>
  </conditionalFormatting>
  <conditionalFormatting sqref="AA6">
    <cfRule type="expression" priority="143" dxfId="0" stopIfTrue="0">
      <formula>AND(NOT('QAQC-2021-08-10'!$L$175),'QAQC-2021-08-10'!$C$175="Highest")</formula>
    </cfRule>
    <cfRule type="expression" priority="624" dxfId="1" stopIfTrue="0">
      <formula>AND(NOT('QAQC-2021-08-10'!$L$175),'QAQC-2021-08-10'!$C$175="High")</formula>
    </cfRule>
    <cfRule type="expression" priority="1118" dxfId="2" stopIfTrue="0">
      <formula>AND(NOT('QAQC-2021-08-10'!$L$175),'QAQC-2021-08-10'!$C$175="Medium")</formula>
    </cfRule>
    <cfRule type="expression" priority="1599" dxfId="3" stopIfTrue="0">
      <formula>AND(NOT('QAQC-2021-08-10'!$L$175),'QAQC-2021-08-10'!$C$175="Medium Low")</formula>
    </cfRule>
    <cfRule type="expression" priority="2080" dxfId="4" stopIfTrue="0">
      <formula>AND(NOT('QAQC-2021-08-10'!$L$175),'QAQC-2021-08-10'!$C$175="Low")</formula>
    </cfRule>
    <cfRule type="expression" priority="2639" dxfId="5" stopIfTrue="0">
      <formula>AND(NOT('QAQC-2021-08-10'!$L$175),'QAQC-2021-08-10'!$C$175="Very Low")</formula>
    </cfRule>
    <cfRule type="expression" priority="3146" dxfId="6" stopIfTrue="0">
      <formula>AND(NOT('QAQC-2021-08-10'!$L$175),'QAQC-2021-08-10'!$C$175="Good")</formula>
    </cfRule>
  </conditionalFormatting>
  <conditionalFormatting sqref="AB6">
    <cfRule type="expression" priority="144" dxfId="0" stopIfTrue="0">
      <formula>AND(NOT('QAQC-2021-08-10'!$L$176),'QAQC-2021-08-10'!$C$176="Highest")</formula>
    </cfRule>
    <cfRule type="expression" priority="625" dxfId="1" stopIfTrue="0">
      <formula>AND(NOT('QAQC-2021-08-10'!$L$176),'QAQC-2021-08-10'!$C$176="High")</formula>
    </cfRule>
    <cfRule type="expression" priority="1119" dxfId="2" stopIfTrue="0">
      <formula>AND(NOT('QAQC-2021-08-10'!$L$176),'QAQC-2021-08-10'!$C$176="Medium")</formula>
    </cfRule>
    <cfRule type="expression" priority="1600" dxfId="3" stopIfTrue="0">
      <formula>AND(NOT('QAQC-2021-08-10'!$L$176),'QAQC-2021-08-10'!$C$176="Medium Low")</formula>
    </cfRule>
    <cfRule type="expression" priority="2081" dxfId="4" stopIfTrue="0">
      <formula>AND(NOT('QAQC-2021-08-10'!$L$176),'QAQC-2021-08-10'!$C$176="Low")</formula>
    </cfRule>
    <cfRule type="expression" priority="2640" dxfId="5" stopIfTrue="0">
      <formula>AND(NOT('QAQC-2021-08-10'!$L$176),'QAQC-2021-08-10'!$C$176="Very Low")</formula>
    </cfRule>
    <cfRule type="expression" priority="3147" dxfId="6" stopIfTrue="0">
      <formula>AND(NOT('QAQC-2021-08-10'!$L$176),'QAQC-2021-08-10'!$C$176="Good")</formula>
    </cfRule>
  </conditionalFormatting>
  <conditionalFormatting sqref="AC6">
    <cfRule type="expression" priority="145" dxfId="0" stopIfTrue="0">
      <formula>AND(NOT('QAQC-2021-08-10'!$L$177),'QAQC-2021-08-10'!$C$177="Highest")</formula>
    </cfRule>
    <cfRule type="expression" priority="626" dxfId="1" stopIfTrue="0">
      <formula>AND(NOT('QAQC-2021-08-10'!$L$177),'QAQC-2021-08-10'!$C$177="High")</formula>
    </cfRule>
    <cfRule type="expression" priority="1120" dxfId="2" stopIfTrue="0">
      <formula>AND(NOT('QAQC-2021-08-10'!$L$177),'QAQC-2021-08-10'!$C$177="Medium")</formula>
    </cfRule>
    <cfRule type="expression" priority="1601" dxfId="3" stopIfTrue="0">
      <formula>AND(NOT('QAQC-2021-08-10'!$L$177),'QAQC-2021-08-10'!$C$177="Medium Low")</formula>
    </cfRule>
    <cfRule type="expression" priority="2082" dxfId="4" stopIfTrue="0">
      <formula>AND(NOT('QAQC-2021-08-10'!$L$177),'QAQC-2021-08-10'!$C$177="Low")</formula>
    </cfRule>
    <cfRule type="expression" priority="2641" dxfId="5" stopIfTrue="0">
      <formula>AND(NOT('QAQC-2021-08-10'!$L$177),'QAQC-2021-08-10'!$C$177="Very Low")</formula>
    </cfRule>
    <cfRule type="expression" priority="3148" dxfId="6" stopIfTrue="0">
      <formula>AND(NOT('QAQC-2021-08-10'!$L$177),'QAQC-2021-08-10'!$C$177="Good")</formula>
    </cfRule>
  </conditionalFormatting>
  <conditionalFormatting sqref="AA7">
    <cfRule type="expression" priority="146" dxfId="0" stopIfTrue="0">
      <formula>AND(NOT('QAQC-2021-08-10'!$L$178),'QAQC-2021-08-10'!$C$178="Highest")</formula>
    </cfRule>
    <cfRule type="expression" priority="627" dxfId="1" stopIfTrue="0">
      <formula>AND(NOT('QAQC-2021-08-10'!$L$178),'QAQC-2021-08-10'!$C$178="High")</formula>
    </cfRule>
    <cfRule type="expression" priority="1121" dxfId="2" stopIfTrue="0">
      <formula>AND(NOT('QAQC-2021-08-10'!$L$178),'QAQC-2021-08-10'!$C$178="Medium")</formula>
    </cfRule>
    <cfRule type="expression" priority="1602" dxfId="3" stopIfTrue="0">
      <formula>AND(NOT('QAQC-2021-08-10'!$L$178),'QAQC-2021-08-10'!$C$178="Medium Low")</formula>
    </cfRule>
    <cfRule type="expression" priority="2083" dxfId="4" stopIfTrue="0">
      <formula>AND(NOT('QAQC-2021-08-10'!$L$178),'QAQC-2021-08-10'!$C$178="Low")</formula>
    </cfRule>
    <cfRule type="expression" priority="2642" dxfId="5" stopIfTrue="0">
      <formula>AND(NOT('QAQC-2021-08-10'!$L$178),'QAQC-2021-08-10'!$C$178="Very Low")</formula>
    </cfRule>
    <cfRule type="expression" priority="3149" dxfId="6" stopIfTrue="0">
      <formula>AND(NOT('QAQC-2021-08-10'!$L$178),'QAQC-2021-08-10'!$C$178="Good")</formula>
    </cfRule>
  </conditionalFormatting>
  <conditionalFormatting sqref="AB7">
    <cfRule type="expression" priority="147" dxfId="0" stopIfTrue="0">
      <formula>AND(NOT('QAQC-2021-08-10'!$L$179),'QAQC-2021-08-10'!$C$179="Highest")</formula>
    </cfRule>
    <cfRule type="expression" priority="628" dxfId="1" stopIfTrue="0">
      <formula>AND(NOT('QAQC-2021-08-10'!$L$179),'QAQC-2021-08-10'!$C$179="High")</formula>
    </cfRule>
    <cfRule type="expression" priority="1122" dxfId="2" stopIfTrue="0">
      <formula>AND(NOT('QAQC-2021-08-10'!$L$179),'QAQC-2021-08-10'!$C$179="Medium")</formula>
    </cfRule>
    <cfRule type="expression" priority="1603" dxfId="3" stopIfTrue="0">
      <formula>AND(NOT('QAQC-2021-08-10'!$L$179),'QAQC-2021-08-10'!$C$179="Medium Low")</formula>
    </cfRule>
    <cfRule type="expression" priority="2084" dxfId="4" stopIfTrue="0">
      <formula>AND(NOT('QAQC-2021-08-10'!$L$179),'QAQC-2021-08-10'!$C$179="Low")</formula>
    </cfRule>
    <cfRule type="expression" priority="2643" dxfId="5" stopIfTrue="0">
      <formula>AND(NOT('QAQC-2021-08-10'!$L$179),'QAQC-2021-08-10'!$C$179="Very Low")</formula>
    </cfRule>
    <cfRule type="expression" priority="3150" dxfId="6" stopIfTrue="0">
      <formula>AND(NOT('QAQC-2021-08-10'!$L$179),'QAQC-2021-08-10'!$C$179="Good")</formula>
    </cfRule>
  </conditionalFormatting>
  <conditionalFormatting sqref="AC7">
    <cfRule type="expression" priority="148" dxfId="0" stopIfTrue="0">
      <formula>AND(NOT('QAQC-2021-08-10'!$L$180),'QAQC-2021-08-10'!$C$180="Highest")</formula>
    </cfRule>
    <cfRule type="expression" priority="629" dxfId="1" stopIfTrue="0">
      <formula>AND(NOT('QAQC-2021-08-10'!$L$180),'QAQC-2021-08-10'!$C$180="High")</formula>
    </cfRule>
    <cfRule type="expression" priority="1123" dxfId="2" stopIfTrue="0">
      <formula>AND(NOT('QAQC-2021-08-10'!$L$180),'QAQC-2021-08-10'!$C$180="Medium")</formula>
    </cfRule>
    <cfRule type="expression" priority="1604" dxfId="3" stopIfTrue="0">
      <formula>AND(NOT('QAQC-2021-08-10'!$L$180),'QAQC-2021-08-10'!$C$180="Medium Low")</formula>
    </cfRule>
    <cfRule type="expression" priority="2085" dxfId="4" stopIfTrue="0">
      <formula>AND(NOT('QAQC-2021-08-10'!$L$180),'QAQC-2021-08-10'!$C$180="Low")</formula>
    </cfRule>
    <cfRule type="expression" priority="2644" dxfId="5" stopIfTrue="0">
      <formula>AND(NOT('QAQC-2021-08-10'!$L$180),'QAQC-2021-08-10'!$C$180="Very Low")</formula>
    </cfRule>
    <cfRule type="expression" priority="3151" dxfId="6" stopIfTrue="0">
      <formula>AND(NOT('QAQC-2021-08-10'!$L$180),'QAQC-2021-08-10'!$C$180="Good")</formula>
    </cfRule>
  </conditionalFormatting>
  <conditionalFormatting sqref="AA8">
    <cfRule type="expression" priority="149" dxfId="0" stopIfTrue="0">
      <formula>AND(NOT('QAQC-2021-08-10'!$L$181),'QAQC-2021-08-10'!$C$181="Highest")</formula>
    </cfRule>
    <cfRule type="expression" priority="630" dxfId="1" stopIfTrue="0">
      <formula>AND(NOT('QAQC-2021-08-10'!$L$181),'QAQC-2021-08-10'!$C$181="High")</formula>
    </cfRule>
    <cfRule type="expression" priority="1124" dxfId="2" stopIfTrue="0">
      <formula>AND(NOT('QAQC-2021-08-10'!$L$181),'QAQC-2021-08-10'!$C$181="Medium")</formula>
    </cfRule>
    <cfRule type="expression" priority="1605" dxfId="3" stopIfTrue="0">
      <formula>AND(NOT('QAQC-2021-08-10'!$L$181),'QAQC-2021-08-10'!$C$181="Medium Low")</formula>
    </cfRule>
    <cfRule type="expression" priority="2086" dxfId="4" stopIfTrue="0">
      <formula>AND(NOT('QAQC-2021-08-10'!$L$181),'QAQC-2021-08-10'!$C$181="Low")</formula>
    </cfRule>
    <cfRule type="expression" priority="2645" dxfId="5" stopIfTrue="0">
      <formula>AND(NOT('QAQC-2021-08-10'!$L$181),'QAQC-2021-08-10'!$C$181="Very Low")</formula>
    </cfRule>
    <cfRule type="expression" priority="3152" dxfId="6" stopIfTrue="0">
      <formula>AND(NOT('QAQC-2021-08-10'!$L$181),'QAQC-2021-08-10'!$C$181="Good")</formula>
    </cfRule>
  </conditionalFormatting>
  <conditionalFormatting sqref="AB8">
    <cfRule type="expression" priority="150" dxfId="0" stopIfTrue="0">
      <formula>AND(NOT('QAQC-2021-08-10'!$L$182),'QAQC-2021-08-10'!$C$182="Highest")</formula>
    </cfRule>
    <cfRule type="expression" priority="631" dxfId="1" stopIfTrue="0">
      <formula>AND(NOT('QAQC-2021-08-10'!$L$182),'QAQC-2021-08-10'!$C$182="High")</formula>
    </cfRule>
    <cfRule type="expression" priority="1125" dxfId="2" stopIfTrue="0">
      <formula>AND(NOT('QAQC-2021-08-10'!$L$182),'QAQC-2021-08-10'!$C$182="Medium")</formula>
    </cfRule>
    <cfRule type="expression" priority="1606" dxfId="3" stopIfTrue="0">
      <formula>AND(NOT('QAQC-2021-08-10'!$L$182),'QAQC-2021-08-10'!$C$182="Medium Low")</formula>
    </cfRule>
    <cfRule type="expression" priority="2087" dxfId="4" stopIfTrue="0">
      <formula>AND(NOT('QAQC-2021-08-10'!$L$182),'QAQC-2021-08-10'!$C$182="Low")</formula>
    </cfRule>
    <cfRule type="expression" priority="2646" dxfId="5" stopIfTrue="0">
      <formula>AND(NOT('QAQC-2021-08-10'!$L$182),'QAQC-2021-08-10'!$C$182="Very Low")</formula>
    </cfRule>
    <cfRule type="expression" priority="3153" dxfId="6" stopIfTrue="0">
      <formula>AND(NOT('QAQC-2021-08-10'!$L$182),'QAQC-2021-08-10'!$C$182="Good")</formula>
    </cfRule>
  </conditionalFormatting>
  <conditionalFormatting sqref="AC8">
    <cfRule type="expression" priority="151" dxfId="0" stopIfTrue="0">
      <formula>AND(NOT('QAQC-2021-08-10'!$L$183),'QAQC-2021-08-10'!$C$183="Highest")</formula>
    </cfRule>
    <cfRule type="expression" priority="632" dxfId="1" stopIfTrue="0">
      <formula>AND(NOT('QAQC-2021-08-10'!$L$183),'QAQC-2021-08-10'!$C$183="High")</formula>
    </cfRule>
    <cfRule type="expression" priority="1126" dxfId="2" stopIfTrue="0">
      <formula>AND(NOT('QAQC-2021-08-10'!$L$183),'QAQC-2021-08-10'!$C$183="Medium")</formula>
    </cfRule>
    <cfRule type="expression" priority="1607" dxfId="3" stopIfTrue="0">
      <formula>AND(NOT('QAQC-2021-08-10'!$L$183),'QAQC-2021-08-10'!$C$183="Medium Low")</formula>
    </cfRule>
    <cfRule type="expression" priority="2088" dxfId="4" stopIfTrue="0">
      <formula>AND(NOT('QAQC-2021-08-10'!$L$183),'QAQC-2021-08-10'!$C$183="Low")</formula>
    </cfRule>
    <cfRule type="expression" priority="2647" dxfId="5" stopIfTrue="0">
      <formula>AND(NOT('QAQC-2021-08-10'!$L$183),'QAQC-2021-08-10'!$C$183="Very Low")</formula>
    </cfRule>
    <cfRule type="expression" priority="3154" dxfId="6" stopIfTrue="0">
      <formula>AND(NOT('QAQC-2021-08-10'!$L$183),'QAQC-2021-08-10'!$C$183="Good")</formula>
    </cfRule>
  </conditionalFormatting>
  <conditionalFormatting sqref="AA9">
    <cfRule type="expression" priority="152" dxfId="0" stopIfTrue="0">
      <formula>AND(NOT('QAQC-2021-08-10'!$L$184),'QAQC-2021-08-10'!$C$184="Highest")</formula>
    </cfRule>
    <cfRule type="expression" priority="633" dxfId="1" stopIfTrue="0">
      <formula>AND(NOT('QAQC-2021-08-10'!$L$184),'QAQC-2021-08-10'!$C$184="High")</formula>
    </cfRule>
    <cfRule type="expression" priority="1127" dxfId="2" stopIfTrue="0">
      <formula>AND(NOT('QAQC-2021-08-10'!$L$184),'QAQC-2021-08-10'!$C$184="Medium")</formula>
    </cfRule>
    <cfRule type="expression" priority="1608" dxfId="3" stopIfTrue="0">
      <formula>AND(NOT('QAQC-2021-08-10'!$L$184),'QAQC-2021-08-10'!$C$184="Medium Low")</formula>
    </cfRule>
    <cfRule type="expression" priority="2089" dxfId="4" stopIfTrue="0">
      <formula>AND(NOT('QAQC-2021-08-10'!$L$184),'QAQC-2021-08-10'!$C$184="Low")</formula>
    </cfRule>
    <cfRule type="expression" priority="2648" dxfId="5" stopIfTrue="0">
      <formula>AND(NOT('QAQC-2021-08-10'!$L$184),'QAQC-2021-08-10'!$C$184="Very Low")</formula>
    </cfRule>
    <cfRule type="expression" priority="3155" dxfId="6" stopIfTrue="0">
      <formula>AND(NOT('QAQC-2021-08-10'!$L$184),'QAQC-2021-08-10'!$C$184="Good")</formula>
    </cfRule>
  </conditionalFormatting>
  <conditionalFormatting sqref="AB9">
    <cfRule type="expression" priority="153" dxfId="0" stopIfTrue="0">
      <formula>AND(NOT('QAQC-2021-08-10'!$L$185),'QAQC-2021-08-10'!$C$185="Highest")</formula>
    </cfRule>
    <cfRule type="expression" priority="634" dxfId="1" stopIfTrue="0">
      <formula>AND(NOT('QAQC-2021-08-10'!$L$185),'QAQC-2021-08-10'!$C$185="High")</formula>
    </cfRule>
    <cfRule type="expression" priority="1128" dxfId="2" stopIfTrue="0">
      <formula>AND(NOT('QAQC-2021-08-10'!$L$185),'QAQC-2021-08-10'!$C$185="Medium")</formula>
    </cfRule>
    <cfRule type="expression" priority="1609" dxfId="3" stopIfTrue="0">
      <formula>AND(NOT('QAQC-2021-08-10'!$L$185),'QAQC-2021-08-10'!$C$185="Medium Low")</formula>
    </cfRule>
    <cfRule type="expression" priority="2090" dxfId="4" stopIfTrue="0">
      <formula>AND(NOT('QAQC-2021-08-10'!$L$185),'QAQC-2021-08-10'!$C$185="Low")</formula>
    </cfRule>
    <cfRule type="expression" priority="2649" dxfId="5" stopIfTrue="0">
      <formula>AND(NOT('QAQC-2021-08-10'!$L$185),'QAQC-2021-08-10'!$C$185="Very Low")</formula>
    </cfRule>
    <cfRule type="expression" priority="3156" dxfId="6" stopIfTrue="0">
      <formula>AND(NOT('QAQC-2021-08-10'!$L$185),'QAQC-2021-08-10'!$C$185="Good")</formula>
    </cfRule>
  </conditionalFormatting>
  <conditionalFormatting sqref="AC9">
    <cfRule type="expression" priority="154" dxfId="0" stopIfTrue="0">
      <formula>AND(NOT('QAQC-2021-08-10'!$L$186),'QAQC-2021-08-10'!$C$186="Highest")</formula>
    </cfRule>
    <cfRule type="expression" priority="635" dxfId="1" stopIfTrue="0">
      <formula>AND(NOT('QAQC-2021-08-10'!$L$186),'QAQC-2021-08-10'!$C$186="High")</formula>
    </cfRule>
    <cfRule type="expression" priority="1129" dxfId="2" stopIfTrue="0">
      <formula>AND(NOT('QAQC-2021-08-10'!$L$186),'QAQC-2021-08-10'!$C$186="Medium")</formula>
    </cfRule>
    <cfRule type="expression" priority="1610" dxfId="3" stopIfTrue="0">
      <formula>AND(NOT('QAQC-2021-08-10'!$L$186),'QAQC-2021-08-10'!$C$186="Medium Low")</formula>
    </cfRule>
    <cfRule type="expression" priority="2091" dxfId="4" stopIfTrue="0">
      <formula>AND(NOT('QAQC-2021-08-10'!$L$186),'QAQC-2021-08-10'!$C$186="Low")</formula>
    </cfRule>
    <cfRule type="expression" priority="2650" dxfId="5" stopIfTrue="0">
      <formula>AND(NOT('QAQC-2021-08-10'!$L$186),'QAQC-2021-08-10'!$C$186="Very Low")</formula>
    </cfRule>
    <cfRule type="expression" priority="3157" dxfId="6" stopIfTrue="0">
      <formula>AND(NOT('QAQC-2021-08-10'!$L$186),'QAQC-2021-08-10'!$C$186="Good")</formula>
    </cfRule>
  </conditionalFormatting>
  <conditionalFormatting sqref="AA10">
    <cfRule type="expression" priority="155" dxfId="0" stopIfTrue="0">
      <formula>AND(NOT('QAQC-2021-08-10'!$L$187),'QAQC-2021-08-10'!$C$187="Highest")</formula>
    </cfRule>
    <cfRule type="expression" priority="636" dxfId="1" stopIfTrue="0">
      <formula>AND(NOT('QAQC-2021-08-10'!$L$187),'QAQC-2021-08-10'!$C$187="High")</formula>
    </cfRule>
    <cfRule type="expression" priority="1130" dxfId="2" stopIfTrue="0">
      <formula>AND(NOT('QAQC-2021-08-10'!$L$187),'QAQC-2021-08-10'!$C$187="Medium")</formula>
    </cfRule>
    <cfRule type="expression" priority="1611" dxfId="3" stopIfTrue="0">
      <formula>AND(NOT('QAQC-2021-08-10'!$L$187),'QAQC-2021-08-10'!$C$187="Medium Low")</formula>
    </cfRule>
    <cfRule type="expression" priority="2092" dxfId="4" stopIfTrue="0">
      <formula>AND(NOT('QAQC-2021-08-10'!$L$187),'QAQC-2021-08-10'!$C$187="Low")</formula>
    </cfRule>
    <cfRule type="expression" priority="2651" dxfId="5" stopIfTrue="0">
      <formula>AND(NOT('QAQC-2021-08-10'!$L$187),'QAQC-2021-08-10'!$C$187="Very Low")</formula>
    </cfRule>
    <cfRule type="expression" priority="3158" dxfId="6" stopIfTrue="0">
      <formula>AND(NOT('QAQC-2021-08-10'!$L$187),'QAQC-2021-08-10'!$C$187="Good")</formula>
    </cfRule>
  </conditionalFormatting>
  <conditionalFormatting sqref="AB10">
    <cfRule type="expression" priority="156" dxfId="0" stopIfTrue="0">
      <formula>AND(NOT('QAQC-2021-08-10'!$L$188),'QAQC-2021-08-10'!$C$188="Highest")</formula>
    </cfRule>
    <cfRule type="expression" priority="637" dxfId="1" stopIfTrue="0">
      <formula>AND(NOT('QAQC-2021-08-10'!$L$188),'QAQC-2021-08-10'!$C$188="High")</formula>
    </cfRule>
    <cfRule type="expression" priority="1131" dxfId="2" stopIfTrue="0">
      <formula>AND(NOT('QAQC-2021-08-10'!$L$188),'QAQC-2021-08-10'!$C$188="Medium")</formula>
    </cfRule>
    <cfRule type="expression" priority="1612" dxfId="3" stopIfTrue="0">
      <formula>AND(NOT('QAQC-2021-08-10'!$L$188),'QAQC-2021-08-10'!$C$188="Medium Low")</formula>
    </cfRule>
    <cfRule type="expression" priority="2093" dxfId="4" stopIfTrue="0">
      <formula>AND(NOT('QAQC-2021-08-10'!$L$188),'QAQC-2021-08-10'!$C$188="Low")</formula>
    </cfRule>
    <cfRule type="expression" priority="2652" dxfId="5" stopIfTrue="0">
      <formula>AND(NOT('QAQC-2021-08-10'!$L$188),'QAQC-2021-08-10'!$C$188="Very Low")</formula>
    </cfRule>
    <cfRule type="expression" priority="3159" dxfId="6" stopIfTrue="0">
      <formula>AND(NOT('QAQC-2021-08-10'!$L$188),'QAQC-2021-08-10'!$C$188="Good")</formula>
    </cfRule>
  </conditionalFormatting>
  <conditionalFormatting sqref="AC10">
    <cfRule type="expression" priority="157" dxfId="0" stopIfTrue="0">
      <formula>AND(NOT('QAQC-2021-08-10'!$L$189),'QAQC-2021-08-10'!$C$189="Highest")</formula>
    </cfRule>
    <cfRule type="expression" priority="638" dxfId="1" stopIfTrue="0">
      <formula>AND(NOT('QAQC-2021-08-10'!$L$189),'QAQC-2021-08-10'!$C$189="High")</formula>
    </cfRule>
    <cfRule type="expression" priority="1132" dxfId="2" stopIfTrue="0">
      <formula>AND(NOT('QAQC-2021-08-10'!$L$189),'QAQC-2021-08-10'!$C$189="Medium")</formula>
    </cfRule>
    <cfRule type="expression" priority="1613" dxfId="3" stopIfTrue="0">
      <formula>AND(NOT('QAQC-2021-08-10'!$L$189),'QAQC-2021-08-10'!$C$189="Medium Low")</formula>
    </cfRule>
    <cfRule type="expression" priority="2094" dxfId="4" stopIfTrue="0">
      <formula>AND(NOT('QAQC-2021-08-10'!$L$189),'QAQC-2021-08-10'!$C$189="Low")</formula>
    </cfRule>
    <cfRule type="expression" priority="2653" dxfId="5" stopIfTrue="0">
      <formula>AND(NOT('QAQC-2021-08-10'!$L$189),'QAQC-2021-08-10'!$C$189="Very Low")</formula>
    </cfRule>
    <cfRule type="expression" priority="3160" dxfId="6" stopIfTrue="0">
      <formula>AND(NOT('QAQC-2021-08-10'!$L$189),'QAQC-2021-08-10'!$C$189="Good")</formula>
    </cfRule>
  </conditionalFormatting>
  <conditionalFormatting sqref="AA11">
    <cfRule type="expression" priority="158" dxfId="0" stopIfTrue="0">
      <formula>AND(NOT('QAQC-2021-08-10'!$L$190),'QAQC-2021-08-10'!$C$190="Highest")</formula>
    </cfRule>
    <cfRule type="expression" priority="639" dxfId="1" stopIfTrue="0">
      <formula>AND(NOT('QAQC-2021-08-10'!$L$190),'QAQC-2021-08-10'!$C$190="High")</formula>
    </cfRule>
    <cfRule type="expression" priority="1133" dxfId="2" stopIfTrue="0">
      <formula>AND(NOT('QAQC-2021-08-10'!$L$190),'QAQC-2021-08-10'!$C$190="Medium")</formula>
    </cfRule>
    <cfRule type="expression" priority="1614" dxfId="3" stopIfTrue="0">
      <formula>AND(NOT('QAQC-2021-08-10'!$L$190),'QAQC-2021-08-10'!$C$190="Medium Low")</formula>
    </cfRule>
    <cfRule type="expression" priority="2095" dxfId="4" stopIfTrue="0">
      <formula>AND(NOT('QAQC-2021-08-10'!$L$190),'QAQC-2021-08-10'!$C$190="Low")</formula>
    </cfRule>
    <cfRule type="expression" priority="2654" dxfId="5" stopIfTrue="0">
      <formula>AND(NOT('QAQC-2021-08-10'!$L$190),'QAQC-2021-08-10'!$C$190="Very Low")</formula>
    </cfRule>
    <cfRule type="expression" priority="3161" dxfId="6" stopIfTrue="0">
      <formula>AND(NOT('QAQC-2021-08-10'!$L$190),'QAQC-2021-08-10'!$C$190="Good")</formula>
    </cfRule>
  </conditionalFormatting>
  <conditionalFormatting sqref="AB11">
    <cfRule type="expression" priority="159" dxfId="0" stopIfTrue="0">
      <formula>AND(NOT('QAQC-2021-08-10'!$L$191),'QAQC-2021-08-10'!$C$191="Highest")</formula>
    </cfRule>
    <cfRule type="expression" priority="640" dxfId="1" stopIfTrue="0">
      <formula>AND(NOT('QAQC-2021-08-10'!$L$191),'QAQC-2021-08-10'!$C$191="High")</formula>
    </cfRule>
    <cfRule type="expression" priority="1134" dxfId="2" stopIfTrue="0">
      <formula>AND(NOT('QAQC-2021-08-10'!$L$191),'QAQC-2021-08-10'!$C$191="Medium")</formula>
    </cfRule>
    <cfRule type="expression" priority="1615" dxfId="3" stopIfTrue="0">
      <formula>AND(NOT('QAQC-2021-08-10'!$L$191),'QAQC-2021-08-10'!$C$191="Medium Low")</formula>
    </cfRule>
    <cfRule type="expression" priority="2096" dxfId="4" stopIfTrue="0">
      <formula>AND(NOT('QAQC-2021-08-10'!$L$191),'QAQC-2021-08-10'!$C$191="Low")</formula>
    </cfRule>
    <cfRule type="expression" priority="2655" dxfId="5" stopIfTrue="0">
      <formula>AND(NOT('QAQC-2021-08-10'!$L$191),'QAQC-2021-08-10'!$C$191="Very Low")</formula>
    </cfRule>
    <cfRule type="expression" priority="3162" dxfId="6" stopIfTrue="0">
      <formula>AND(NOT('QAQC-2021-08-10'!$L$191),'QAQC-2021-08-10'!$C$191="Good")</formula>
    </cfRule>
  </conditionalFormatting>
  <conditionalFormatting sqref="AC11">
    <cfRule type="expression" priority="160" dxfId="0" stopIfTrue="0">
      <formula>AND(NOT('QAQC-2021-08-10'!$L$192),'QAQC-2021-08-10'!$C$192="Highest")</formula>
    </cfRule>
    <cfRule type="expression" priority="641" dxfId="1" stopIfTrue="0">
      <formula>AND(NOT('QAQC-2021-08-10'!$L$192),'QAQC-2021-08-10'!$C$192="High")</formula>
    </cfRule>
    <cfRule type="expression" priority="1135" dxfId="2" stopIfTrue="0">
      <formula>AND(NOT('QAQC-2021-08-10'!$L$192),'QAQC-2021-08-10'!$C$192="Medium")</formula>
    </cfRule>
    <cfRule type="expression" priority="1616" dxfId="3" stopIfTrue="0">
      <formula>AND(NOT('QAQC-2021-08-10'!$L$192),'QAQC-2021-08-10'!$C$192="Medium Low")</formula>
    </cfRule>
    <cfRule type="expression" priority="2097" dxfId="4" stopIfTrue="0">
      <formula>AND(NOT('QAQC-2021-08-10'!$L$192),'QAQC-2021-08-10'!$C$192="Low")</formula>
    </cfRule>
    <cfRule type="expression" priority="2656" dxfId="5" stopIfTrue="0">
      <formula>AND(NOT('QAQC-2021-08-10'!$L$192),'QAQC-2021-08-10'!$C$192="Very Low")</formula>
    </cfRule>
    <cfRule type="expression" priority="3163" dxfId="6" stopIfTrue="0">
      <formula>AND(NOT('QAQC-2021-08-10'!$L$192),'QAQC-2021-08-10'!$C$192="Good")</formula>
    </cfRule>
  </conditionalFormatting>
  <conditionalFormatting sqref="AA12">
    <cfRule type="expression" priority="161" dxfId="0" stopIfTrue="0">
      <formula>AND(NOT('QAQC-2021-08-10'!$L$193),'QAQC-2021-08-10'!$C$193="Highest")</formula>
    </cfRule>
    <cfRule type="expression" priority="642" dxfId="1" stopIfTrue="0">
      <formula>AND(NOT('QAQC-2021-08-10'!$L$193),'QAQC-2021-08-10'!$C$193="High")</formula>
    </cfRule>
    <cfRule type="expression" priority="1136" dxfId="2" stopIfTrue="0">
      <formula>AND(NOT('QAQC-2021-08-10'!$L$193),'QAQC-2021-08-10'!$C$193="Medium")</formula>
    </cfRule>
    <cfRule type="expression" priority="1617" dxfId="3" stopIfTrue="0">
      <formula>AND(NOT('QAQC-2021-08-10'!$L$193),'QAQC-2021-08-10'!$C$193="Medium Low")</formula>
    </cfRule>
    <cfRule type="expression" priority="2098" dxfId="4" stopIfTrue="0">
      <formula>AND(NOT('QAQC-2021-08-10'!$L$193),'QAQC-2021-08-10'!$C$193="Low")</formula>
    </cfRule>
    <cfRule type="expression" priority="2657" dxfId="5" stopIfTrue="0">
      <formula>AND(NOT('QAQC-2021-08-10'!$L$193),'QAQC-2021-08-10'!$C$193="Very Low")</formula>
    </cfRule>
    <cfRule type="expression" priority="3164" dxfId="6" stopIfTrue="0">
      <formula>AND(NOT('QAQC-2021-08-10'!$L$193),'QAQC-2021-08-10'!$C$193="Good")</formula>
    </cfRule>
  </conditionalFormatting>
  <conditionalFormatting sqref="AB12">
    <cfRule type="expression" priority="162" dxfId="0" stopIfTrue="0">
      <formula>AND(NOT('QAQC-2021-08-10'!$L$194),'QAQC-2021-08-10'!$C$194="Highest")</formula>
    </cfRule>
    <cfRule type="expression" priority="643" dxfId="1" stopIfTrue="0">
      <formula>AND(NOT('QAQC-2021-08-10'!$L$194),'QAQC-2021-08-10'!$C$194="High")</formula>
    </cfRule>
    <cfRule type="expression" priority="1137" dxfId="2" stopIfTrue="0">
      <formula>AND(NOT('QAQC-2021-08-10'!$L$194),'QAQC-2021-08-10'!$C$194="Medium")</formula>
    </cfRule>
    <cfRule type="expression" priority="1618" dxfId="3" stopIfTrue="0">
      <formula>AND(NOT('QAQC-2021-08-10'!$L$194),'QAQC-2021-08-10'!$C$194="Medium Low")</formula>
    </cfRule>
    <cfRule type="expression" priority="2099" dxfId="4" stopIfTrue="0">
      <formula>AND(NOT('QAQC-2021-08-10'!$L$194),'QAQC-2021-08-10'!$C$194="Low")</formula>
    </cfRule>
    <cfRule type="expression" priority="2658" dxfId="5" stopIfTrue="0">
      <formula>AND(NOT('QAQC-2021-08-10'!$L$194),'QAQC-2021-08-10'!$C$194="Very Low")</formula>
    </cfRule>
    <cfRule type="expression" priority="3165" dxfId="6" stopIfTrue="0">
      <formula>AND(NOT('QAQC-2021-08-10'!$L$194),'QAQC-2021-08-10'!$C$194="Good")</formula>
    </cfRule>
  </conditionalFormatting>
  <conditionalFormatting sqref="AC12">
    <cfRule type="expression" priority="163" dxfId="0" stopIfTrue="0">
      <formula>AND(NOT('QAQC-2021-08-10'!$L$195),'QAQC-2021-08-10'!$C$195="Highest")</formula>
    </cfRule>
    <cfRule type="expression" priority="644" dxfId="1" stopIfTrue="0">
      <formula>AND(NOT('QAQC-2021-08-10'!$L$195),'QAQC-2021-08-10'!$C$195="High")</formula>
    </cfRule>
    <cfRule type="expression" priority="1138" dxfId="2" stopIfTrue="0">
      <formula>AND(NOT('QAQC-2021-08-10'!$L$195),'QAQC-2021-08-10'!$C$195="Medium")</formula>
    </cfRule>
    <cfRule type="expression" priority="1619" dxfId="3" stopIfTrue="0">
      <formula>AND(NOT('QAQC-2021-08-10'!$L$195),'QAQC-2021-08-10'!$C$195="Medium Low")</formula>
    </cfRule>
    <cfRule type="expression" priority="2100" dxfId="4" stopIfTrue="0">
      <formula>AND(NOT('QAQC-2021-08-10'!$L$195),'QAQC-2021-08-10'!$C$195="Low")</formula>
    </cfRule>
    <cfRule type="expression" priority="2659" dxfId="5" stopIfTrue="0">
      <formula>AND(NOT('QAQC-2021-08-10'!$L$195),'QAQC-2021-08-10'!$C$195="Very Low")</formula>
    </cfRule>
    <cfRule type="expression" priority="3166" dxfId="6" stopIfTrue="0">
      <formula>AND(NOT('QAQC-2021-08-10'!$L$195),'QAQC-2021-08-10'!$C$195="Good")</formula>
    </cfRule>
  </conditionalFormatting>
  <conditionalFormatting sqref="AA13">
    <cfRule type="expression" priority="164" dxfId="0" stopIfTrue="0">
      <formula>AND(NOT('QAQC-2021-08-10'!$L$196),'QAQC-2021-08-10'!$C$196="Highest")</formula>
    </cfRule>
    <cfRule type="expression" priority="645" dxfId="1" stopIfTrue="0">
      <formula>AND(NOT('QAQC-2021-08-10'!$L$196),'QAQC-2021-08-10'!$C$196="High")</formula>
    </cfRule>
    <cfRule type="expression" priority="1139" dxfId="2" stopIfTrue="0">
      <formula>AND(NOT('QAQC-2021-08-10'!$L$196),'QAQC-2021-08-10'!$C$196="Medium")</formula>
    </cfRule>
    <cfRule type="expression" priority="1620" dxfId="3" stopIfTrue="0">
      <formula>AND(NOT('QAQC-2021-08-10'!$L$196),'QAQC-2021-08-10'!$C$196="Medium Low")</formula>
    </cfRule>
    <cfRule type="expression" priority="2101" dxfId="4" stopIfTrue="0">
      <formula>AND(NOT('QAQC-2021-08-10'!$L$196),'QAQC-2021-08-10'!$C$196="Low")</formula>
    </cfRule>
    <cfRule type="expression" priority="2660" dxfId="5" stopIfTrue="0">
      <formula>AND(NOT('QAQC-2021-08-10'!$L$196),'QAQC-2021-08-10'!$C$196="Very Low")</formula>
    </cfRule>
    <cfRule type="expression" priority="3167" dxfId="6" stopIfTrue="0">
      <formula>AND(NOT('QAQC-2021-08-10'!$L$196),'QAQC-2021-08-10'!$C$196="Good")</formula>
    </cfRule>
  </conditionalFormatting>
  <conditionalFormatting sqref="AB13">
    <cfRule type="expression" priority="165" dxfId="0" stopIfTrue="0">
      <formula>AND(NOT('QAQC-2021-08-10'!$L$197),'QAQC-2021-08-10'!$C$197="Highest")</formula>
    </cfRule>
    <cfRule type="expression" priority="646" dxfId="1" stopIfTrue="0">
      <formula>AND(NOT('QAQC-2021-08-10'!$L$197),'QAQC-2021-08-10'!$C$197="High")</formula>
    </cfRule>
    <cfRule type="expression" priority="1140" dxfId="2" stopIfTrue="0">
      <formula>AND(NOT('QAQC-2021-08-10'!$L$197),'QAQC-2021-08-10'!$C$197="Medium")</formula>
    </cfRule>
    <cfRule type="expression" priority="1621" dxfId="3" stopIfTrue="0">
      <formula>AND(NOT('QAQC-2021-08-10'!$L$197),'QAQC-2021-08-10'!$C$197="Medium Low")</formula>
    </cfRule>
    <cfRule type="expression" priority="2102" dxfId="4" stopIfTrue="0">
      <formula>AND(NOT('QAQC-2021-08-10'!$L$197),'QAQC-2021-08-10'!$C$197="Low")</formula>
    </cfRule>
    <cfRule type="expression" priority="2661" dxfId="5" stopIfTrue="0">
      <formula>AND(NOT('QAQC-2021-08-10'!$L$197),'QAQC-2021-08-10'!$C$197="Very Low")</formula>
    </cfRule>
    <cfRule type="expression" priority="3168" dxfId="6" stopIfTrue="0">
      <formula>AND(NOT('QAQC-2021-08-10'!$L$197),'QAQC-2021-08-10'!$C$197="Good")</formula>
    </cfRule>
  </conditionalFormatting>
  <conditionalFormatting sqref="AC13">
    <cfRule type="expression" priority="166" dxfId="0" stopIfTrue="0">
      <formula>AND(NOT('QAQC-2021-08-10'!$L$198),'QAQC-2021-08-10'!$C$198="Highest")</formula>
    </cfRule>
    <cfRule type="expression" priority="647" dxfId="1" stopIfTrue="0">
      <formula>AND(NOT('QAQC-2021-08-10'!$L$198),'QAQC-2021-08-10'!$C$198="High")</formula>
    </cfRule>
    <cfRule type="expression" priority="1141" dxfId="2" stopIfTrue="0">
      <formula>AND(NOT('QAQC-2021-08-10'!$L$198),'QAQC-2021-08-10'!$C$198="Medium")</formula>
    </cfRule>
    <cfRule type="expression" priority="1622" dxfId="3" stopIfTrue="0">
      <formula>AND(NOT('QAQC-2021-08-10'!$L$198),'QAQC-2021-08-10'!$C$198="Medium Low")</formula>
    </cfRule>
    <cfRule type="expression" priority="2103" dxfId="4" stopIfTrue="0">
      <formula>AND(NOT('QAQC-2021-08-10'!$L$198),'QAQC-2021-08-10'!$C$198="Low")</formula>
    </cfRule>
    <cfRule type="expression" priority="2662" dxfId="5" stopIfTrue="0">
      <formula>AND(NOT('QAQC-2021-08-10'!$L$198),'QAQC-2021-08-10'!$C$198="Very Low")</formula>
    </cfRule>
    <cfRule type="expression" priority="3169" dxfId="6" stopIfTrue="0">
      <formula>AND(NOT('QAQC-2021-08-10'!$L$198),'QAQC-2021-08-10'!$C$198="Good")</formula>
    </cfRule>
  </conditionalFormatting>
  <conditionalFormatting sqref="AA14">
    <cfRule type="expression" priority="167" dxfId="0" stopIfTrue="0">
      <formula>AND(NOT('QAQC-2021-08-10'!$L$199),'QAQC-2021-08-10'!$C$199="Highest")</formula>
    </cfRule>
    <cfRule type="expression" priority="648" dxfId="1" stopIfTrue="0">
      <formula>AND(NOT('QAQC-2021-08-10'!$L$199),'QAQC-2021-08-10'!$C$199="High")</formula>
    </cfRule>
    <cfRule type="expression" priority="1142" dxfId="2" stopIfTrue="0">
      <formula>AND(NOT('QAQC-2021-08-10'!$L$199),'QAQC-2021-08-10'!$C$199="Medium")</formula>
    </cfRule>
    <cfRule type="expression" priority="1623" dxfId="3" stopIfTrue="0">
      <formula>AND(NOT('QAQC-2021-08-10'!$L$199),'QAQC-2021-08-10'!$C$199="Medium Low")</formula>
    </cfRule>
    <cfRule type="expression" priority="2104" dxfId="4" stopIfTrue="0">
      <formula>AND(NOT('QAQC-2021-08-10'!$L$199),'QAQC-2021-08-10'!$C$199="Low")</formula>
    </cfRule>
    <cfRule type="expression" priority="2663" dxfId="5" stopIfTrue="0">
      <formula>AND(NOT('QAQC-2021-08-10'!$L$199),'QAQC-2021-08-10'!$C$199="Very Low")</formula>
    </cfRule>
    <cfRule type="expression" priority="3170" dxfId="6" stopIfTrue="0">
      <formula>AND(NOT('QAQC-2021-08-10'!$L$199),'QAQC-2021-08-10'!$C$199="Good")</formula>
    </cfRule>
  </conditionalFormatting>
  <conditionalFormatting sqref="AB14">
    <cfRule type="expression" priority="168" dxfId="0" stopIfTrue="0">
      <formula>AND(NOT('QAQC-2021-08-10'!$L$200),'QAQC-2021-08-10'!$C$200="Highest")</formula>
    </cfRule>
    <cfRule type="expression" priority="649" dxfId="1" stopIfTrue="0">
      <formula>AND(NOT('QAQC-2021-08-10'!$L$200),'QAQC-2021-08-10'!$C$200="High")</formula>
    </cfRule>
    <cfRule type="expression" priority="1143" dxfId="2" stopIfTrue="0">
      <formula>AND(NOT('QAQC-2021-08-10'!$L$200),'QAQC-2021-08-10'!$C$200="Medium")</formula>
    </cfRule>
    <cfRule type="expression" priority="1624" dxfId="3" stopIfTrue="0">
      <formula>AND(NOT('QAQC-2021-08-10'!$L$200),'QAQC-2021-08-10'!$C$200="Medium Low")</formula>
    </cfRule>
    <cfRule type="expression" priority="2105" dxfId="4" stopIfTrue="0">
      <formula>AND(NOT('QAQC-2021-08-10'!$L$200),'QAQC-2021-08-10'!$C$200="Low")</formula>
    </cfRule>
    <cfRule type="expression" priority="2664" dxfId="5" stopIfTrue="0">
      <formula>AND(NOT('QAQC-2021-08-10'!$L$200),'QAQC-2021-08-10'!$C$200="Very Low")</formula>
    </cfRule>
    <cfRule type="expression" priority="3171" dxfId="6" stopIfTrue="0">
      <formula>AND(NOT('QAQC-2021-08-10'!$L$200),'QAQC-2021-08-10'!$C$200="Good")</formula>
    </cfRule>
  </conditionalFormatting>
  <conditionalFormatting sqref="AC14">
    <cfRule type="expression" priority="169" dxfId="0" stopIfTrue="0">
      <formula>AND(NOT('QAQC-2021-08-10'!$L$201),'QAQC-2021-08-10'!$C$201="Highest")</formula>
    </cfRule>
    <cfRule type="expression" priority="650" dxfId="1" stopIfTrue="0">
      <formula>AND(NOT('QAQC-2021-08-10'!$L$201),'QAQC-2021-08-10'!$C$201="High")</formula>
    </cfRule>
    <cfRule type="expression" priority="1144" dxfId="2" stopIfTrue="0">
      <formula>AND(NOT('QAQC-2021-08-10'!$L$201),'QAQC-2021-08-10'!$C$201="Medium")</formula>
    </cfRule>
    <cfRule type="expression" priority="1625" dxfId="3" stopIfTrue="0">
      <formula>AND(NOT('QAQC-2021-08-10'!$L$201),'QAQC-2021-08-10'!$C$201="Medium Low")</formula>
    </cfRule>
    <cfRule type="expression" priority="2106" dxfId="4" stopIfTrue="0">
      <formula>AND(NOT('QAQC-2021-08-10'!$L$201),'QAQC-2021-08-10'!$C$201="Low")</formula>
    </cfRule>
    <cfRule type="expression" priority="2665" dxfId="5" stopIfTrue="0">
      <formula>AND(NOT('QAQC-2021-08-10'!$L$201),'QAQC-2021-08-10'!$C$201="Very Low")</formula>
    </cfRule>
    <cfRule type="expression" priority="3172" dxfId="6" stopIfTrue="0">
      <formula>AND(NOT('QAQC-2021-08-10'!$L$201),'QAQC-2021-08-10'!$C$201="Good")</formula>
    </cfRule>
  </conditionalFormatting>
  <conditionalFormatting sqref="BA2">
    <cfRule type="expression" priority="170" dxfId="0" stopIfTrue="0">
      <formula>AND(NOT('QAQC-2021-08-10'!$L$202),'QAQC-2021-08-10'!$C$202="Highest")</formula>
    </cfRule>
    <cfRule type="expression" priority="651" dxfId="1" stopIfTrue="0">
      <formula>AND(NOT('QAQC-2021-08-10'!$L$202),'QAQC-2021-08-10'!$C$202="High")</formula>
    </cfRule>
    <cfRule type="expression" priority="1145" dxfId="2" stopIfTrue="0">
      <formula>AND(NOT('QAQC-2021-08-10'!$L$202),'QAQC-2021-08-10'!$C$202="Medium")</formula>
    </cfRule>
    <cfRule type="expression" priority="1626" dxfId="3" stopIfTrue="0">
      <formula>AND(NOT('QAQC-2021-08-10'!$L$202),'QAQC-2021-08-10'!$C$202="Medium Low")</formula>
    </cfRule>
    <cfRule type="expression" priority="2107" dxfId="4" stopIfTrue="0">
      <formula>AND(NOT('QAQC-2021-08-10'!$L$202),'QAQC-2021-08-10'!$C$202="Low")</formula>
    </cfRule>
    <cfRule type="expression" priority="2666" dxfId="5" stopIfTrue="0">
      <formula>AND(NOT('QAQC-2021-08-10'!$L$202),'QAQC-2021-08-10'!$C$202="Very Low")</formula>
    </cfRule>
    <cfRule type="expression" priority="3173" dxfId="6" stopIfTrue="0">
      <formula>AND(NOT('QAQC-2021-08-10'!$L$202),'QAQC-2021-08-10'!$C$202="Good")</formula>
    </cfRule>
  </conditionalFormatting>
  <conditionalFormatting sqref="BB2">
    <cfRule type="expression" priority="171" dxfId="0" stopIfTrue="0">
      <formula>AND(NOT('QAQC-2021-08-10'!$L$203),'QAQC-2021-08-10'!$C$203="Highest")</formula>
    </cfRule>
    <cfRule type="expression" priority="652" dxfId="1" stopIfTrue="0">
      <formula>AND(NOT('QAQC-2021-08-10'!$L$203),'QAQC-2021-08-10'!$C$203="High")</formula>
    </cfRule>
    <cfRule type="expression" priority="1146" dxfId="2" stopIfTrue="0">
      <formula>AND(NOT('QAQC-2021-08-10'!$L$203),'QAQC-2021-08-10'!$C$203="Medium")</formula>
    </cfRule>
    <cfRule type="expression" priority="1627" dxfId="3" stopIfTrue="0">
      <formula>AND(NOT('QAQC-2021-08-10'!$L$203),'QAQC-2021-08-10'!$C$203="Medium Low")</formula>
    </cfRule>
    <cfRule type="expression" priority="2108" dxfId="4" stopIfTrue="0">
      <formula>AND(NOT('QAQC-2021-08-10'!$L$203),'QAQC-2021-08-10'!$C$203="Low")</formula>
    </cfRule>
    <cfRule type="expression" priority="2667" dxfId="5" stopIfTrue="0">
      <formula>AND(NOT('QAQC-2021-08-10'!$L$203),'QAQC-2021-08-10'!$C$203="Very Low")</formula>
    </cfRule>
    <cfRule type="expression" priority="3174" dxfId="6" stopIfTrue="0">
      <formula>AND(NOT('QAQC-2021-08-10'!$L$203),'QAQC-2021-08-10'!$C$203="Good")</formula>
    </cfRule>
  </conditionalFormatting>
  <conditionalFormatting sqref="BC2">
    <cfRule type="expression" priority="172" dxfId="0" stopIfTrue="0">
      <formula>AND(NOT('QAQC-2021-08-10'!$L$204),'QAQC-2021-08-10'!$C$204="Highest")</formula>
    </cfRule>
    <cfRule type="expression" priority="653" dxfId="1" stopIfTrue="0">
      <formula>AND(NOT('QAQC-2021-08-10'!$L$204),'QAQC-2021-08-10'!$C$204="High")</formula>
    </cfRule>
    <cfRule type="expression" priority="1147" dxfId="2" stopIfTrue="0">
      <formula>AND(NOT('QAQC-2021-08-10'!$L$204),'QAQC-2021-08-10'!$C$204="Medium")</formula>
    </cfRule>
    <cfRule type="expression" priority="1628" dxfId="3" stopIfTrue="0">
      <formula>AND(NOT('QAQC-2021-08-10'!$L$204),'QAQC-2021-08-10'!$C$204="Medium Low")</formula>
    </cfRule>
    <cfRule type="expression" priority="2109" dxfId="4" stopIfTrue="0">
      <formula>AND(NOT('QAQC-2021-08-10'!$L$204),'QAQC-2021-08-10'!$C$204="Low")</formula>
    </cfRule>
    <cfRule type="expression" priority="2668" dxfId="5" stopIfTrue="0">
      <formula>AND(NOT('QAQC-2021-08-10'!$L$204),'QAQC-2021-08-10'!$C$204="Very Low")</formula>
    </cfRule>
    <cfRule type="expression" priority="3175" dxfId="6" stopIfTrue="0">
      <formula>AND(NOT('QAQC-2021-08-10'!$L$204),'QAQC-2021-08-10'!$C$204="Good")</formula>
    </cfRule>
  </conditionalFormatting>
  <conditionalFormatting sqref="BA3">
    <cfRule type="expression" priority="173" dxfId="0" stopIfTrue="0">
      <formula>AND(NOT('QAQC-2021-08-10'!$L$205),'QAQC-2021-08-10'!$C$205="Highest")</formula>
    </cfRule>
    <cfRule type="expression" priority="654" dxfId="1" stopIfTrue="0">
      <formula>AND(NOT('QAQC-2021-08-10'!$L$205),'QAQC-2021-08-10'!$C$205="High")</formula>
    </cfRule>
    <cfRule type="expression" priority="1148" dxfId="2" stopIfTrue="0">
      <formula>AND(NOT('QAQC-2021-08-10'!$L$205),'QAQC-2021-08-10'!$C$205="Medium")</formula>
    </cfRule>
    <cfRule type="expression" priority="1629" dxfId="3" stopIfTrue="0">
      <formula>AND(NOT('QAQC-2021-08-10'!$L$205),'QAQC-2021-08-10'!$C$205="Medium Low")</formula>
    </cfRule>
    <cfRule type="expression" priority="2110" dxfId="4" stopIfTrue="0">
      <formula>AND(NOT('QAQC-2021-08-10'!$L$205),'QAQC-2021-08-10'!$C$205="Low")</formula>
    </cfRule>
    <cfRule type="expression" priority="2669" dxfId="5" stopIfTrue="0">
      <formula>AND(NOT('QAQC-2021-08-10'!$L$205),'QAQC-2021-08-10'!$C$205="Very Low")</formula>
    </cfRule>
    <cfRule type="expression" priority="3176" dxfId="6" stopIfTrue="0">
      <formula>AND(NOT('QAQC-2021-08-10'!$L$205),'QAQC-2021-08-10'!$C$205="Good")</formula>
    </cfRule>
  </conditionalFormatting>
  <conditionalFormatting sqref="BB3">
    <cfRule type="expression" priority="174" dxfId="0" stopIfTrue="0">
      <formula>AND(NOT('QAQC-2021-08-10'!$L$206),'QAQC-2021-08-10'!$C$206="Highest")</formula>
    </cfRule>
    <cfRule type="expression" priority="655" dxfId="1" stopIfTrue="0">
      <formula>AND(NOT('QAQC-2021-08-10'!$L$206),'QAQC-2021-08-10'!$C$206="High")</formula>
    </cfRule>
    <cfRule type="expression" priority="1149" dxfId="2" stopIfTrue="0">
      <formula>AND(NOT('QAQC-2021-08-10'!$L$206),'QAQC-2021-08-10'!$C$206="Medium")</formula>
    </cfRule>
    <cfRule type="expression" priority="1630" dxfId="3" stopIfTrue="0">
      <formula>AND(NOT('QAQC-2021-08-10'!$L$206),'QAQC-2021-08-10'!$C$206="Medium Low")</formula>
    </cfRule>
    <cfRule type="expression" priority="2111" dxfId="4" stopIfTrue="0">
      <formula>AND(NOT('QAQC-2021-08-10'!$L$206),'QAQC-2021-08-10'!$C$206="Low")</formula>
    </cfRule>
    <cfRule type="expression" priority="2670" dxfId="5" stopIfTrue="0">
      <formula>AND(NOT('QAQC-2021-08-10'!$L$206),'QAQC-2021-08-10'!$C$206="Very Low")</formula>
    </cfRule>
    <cfRule type="expression" priority="3177" dxfId="6" stopIfTrue="0">
      <formula>AND(NOT('QAQC-2021-08-10'!$L$206),'QAQC-2021-08-10'!$C$206="Good")</formula>
    </cfRule>
  </conditionalFormatting>
  <conditionalFormatting sqref="BC3">
    <cfRule type="expression" priority="175" dxfId="0" stopIfTrue="0">
      <formula>AND(NOT('QAQC-2021-08-10'!$L$207),'QAQC-2021-08-10'!$C$207="Highest")</formula>
    </cfRule>
    <cfRule type="expression" priority="656" dxfId="1" stopIfTrue="0">
      <formula>AND(NOT('QAQC-2021-08-10'!$L$207),'QAQC-2021-08-10'!$C$207="High")</formula>
    </cfRule>
    <cfRule type="expression" priority="1150" dxfId="2" stopIfTrue="0">
      <formula>AND(NOT('QAQC-2021-08-10'!$L$207),'QAQC-2021-08-10'!$C$207="Medium")</formula>
    </cfRule>
    <cfRule type="expression" priority="1631" dxfId="3" stopIfTrue="0">
      <formula>AND(NOT('QAQC-2021-08-10'!$L$207),'QAQC-2021-08-10'!$C$207="Medium Low")</formula>
    </cfRule>
    <cfRule type="expression" priority="2112" dxfId="4" stopIfTrue="0">
      <formula>AND(NOT('QAQC-2021-08-10'!$L$207),'QAQC-2021-08-10'!$C$207="Low")</formula>
    </cfRule>
    <cfRule type="expression" priority="2671" dxfId="5" stopIfTrue="0">
      <formula>AND(NOT('QAQC-2021-08-10'!$L$207),'QAQC-2021-08-10'!$C$207="Very Low")</formula>
    </cfRule>
    <cfRule type="expression" priority="3178" dxfId="6" stopIfTrue="0">
      <formula>AND(NOT('QAQC-2021-08-10'!$L$207),'QAQC-2021-08-10'!$C$207="Good")</formula>
    </cfRule>
  </conditionalFormatting>
  <conditionalFormatting sqref="BA4">
    <cfRule type="expression" priority="176" dxfId="0" stopIfTrue="0">
      <formula>AND(NOT('QAQC-2021-08-10'!$L$208),'QAQC-2021-08-10'!$C$208="Highest")</formula>
    </cfRule>
    <cfRule type="expression" priority="657" dxfId="1" stopIfTrue="0">
      <formula>AND(NOT('QAQC-2021-08-10'!$L$208),'QAQC-2021-08-10'!$C$208="High")</formula>
    </cfRule>
    <cfRule type="expression" priority="1151" dxfId="2" stopIfTrue="0">
      <formula>AND(NOT('QAQC-2021-08-10'!$L$208),'QAQC-2021-08-10'!$C$208="Medium")</formula>
    </cfRule>
    <cfRule type="expression" priority="1632" dxfId="3" stopIfTrue="0">
      <formula>AND(NOT('QAQC-2021-08-10'!$L$208),'QAQC-2021-08-10'!$C$208="Medium Low")</formula>
    </cfRule>
    <cfRule type="expression" priority="2113" dxfId="4" stopIfTrue="0">
      <formula>AND(NOT('QAQC-2021-08-10'!$L$208),'QAQC-2021-08-10'!$C$208="Low")</formula>
    </cfRule>
    <cfRule type="expression" priority="2672" dxfId="5" stopIfTrue="0">
      <formula>AND(NOT('QAQC-2021-08-10'!$L$208),'QAQC-2021-08-10'!$C$208="Very Low")</formula>
    </cfRule>
    <cfRule type="expression" priority="3179" dxfId="6" stopIfTrue="0">
      <formula>AND(NOT('QAQC-2021-08-10'!$L$208),'QAQC-2021-08-10'!$C$208="Good")</formula>
    </cfRule>
  </conditionalFormatting>
  <conditionalFormatting sqref="BB4">
    <cfRule type="expression" priority="177" dxfId="0" stopIfTrue="0">
      <formula>AND(NOT('QAQC-2021-08-10'!$L$209),'QAQC-2021-08-10'!$C$209="Highest")</formula>
    </cfRule>
    <cfRule type="expression" priority="658" dxfId="1" stopIfTrue="0">
      <formula>AND(NOT('QAQC-2021-08-10'!$L$209),'QAQC-2021-08-10'!$C$209="High")</formula>
    </cfRule>
    <cfRule type="expression" priority="1152" dxfId="2" stopIfTrue="0">
      <formula>AND(NOT('QAQC-2021-08-10'!$L$209),'QAQC-2021-08-10'!$C$209="Medium")</formula>
    </cfRule>
    <cfRule type="expression" priority="1633" dxfId="3" stopIfTrue="0">
      <formula>AND(NOT('QAQC-2021-08-10'!$L$209),'QAQC-2021-08-10'!$C$209="Medium Low")</formula>
    </cfRule>
    <cfRule type="expression" priority="2114" dxfId="4" stopIfTrue="0">
      <formula>AND(NOT('QAQC-2021-08-10'!$L$209),'QAQC-2021-08-10'!$C$209="Low")</formula>
    </cfRule>
    <cfRule type="expression" priority="2673" dxfId="5" stopIfTrue="0">
      <formula>AND(NOT('QAQC-2021-08-10'!$L$209),'QAQC-2021-08-10'!$C$209="Very Low")</formula>
    </cfRule>
    <cfRule type="expression" priority="3180" dxfId="6" stopIfTrue="0">
      <formula>AND(NOT('QAQC-2021-08-10'!$L$209),'QAQC-2021-08-10'!$C$209="Good")</formula>
    </cfRule>
  </conditionalFormatting>
  <conditionalFormatting sqref="BC4">
    <cfRule type="expression" priority="178" dxfId="0" stopIfTrue="0">
      <formula>AND(NOT('QAQC-2021-08-10'!$L$210),'QAQC-2021-08-10'!$C$210="Highest")</formula>
    </cfRule>
    <cfRule type="expression" priority="659" dxfId="1" stopIfTrue="0">
      <formula>AND(NOT('QAQC-2021-08-10'!$L$210),'QAQC-2021-08-10'!$C$210="High")</formula>
    </cfRule>
    <cfRule type="expression" priority="1153" dxfId="2" stopIfTrue="0">
      <formula>AND(NOT('QAQC-2021-08-10'!$L$210),'QAQC-2021-08-10'!$C$210="Medium")</formula>
    </cfRule>
    <cfRule type="expression" priority="1634" dxfId="3" stopIfTrue="0">
      <formula>AND(NOT('QAQC-2021-08-10'!$L$210),'QAQC-2021-08-10'!$C$210="Medium Low")</formula>
    </cfRule>
    <cfRule type="expression" priority="2115" dxfId="4" stopIfTrue="0">
      <formula>AND(NOT('QAQC-2021-08-10'!$L$210),'QAQC-2021-08-10'!$C$210="Low")</formula>
    </cfRule>
    <cfRule type="expression" priority="2674" dxfId="5" stopIfTrue="0">
      <formula>AND(NOT('QAQC-2021-08-10'!$L$210),'QAQC-2021-08-10'!$C$210="Very Low")</formula>
    </cfRule>
    <cfRule type="expression" priority="3181" dxfId="6" stopIfTrue="0">
      <formula>AND(NOT('QAQC-2021-08-10'!$L$210),'QAQC-2021-08-10'!$C$210="Good")</formula>
    </cfRule>
  </conditionalFormatting>
  <conditionalFormatting sqref="BA5">
    <cfRule type="expression" priority="179" dxfId="0" stopIfTrue="0">
      <formula>AND(NOT('QAQC-2021-08-10'!$L$211),'QAQC-2021-08-10'!$C$211="Highest")</formula>
    </cfRule>
    <cfRule type="expression" priority="660" dxfId="1" stopIfTrue="0">
      <formula>AND(NOT('QAQC-2021-08-10'!$L$211),'QAQC-2021-08-10'!$C$211="High")</formula>
    </cfRule>
    <cfRule type="expression" priority="1154" dxfId="2" stopIfTrue="0">
      <formula>AND(NOT('QAQC-2021-08-10'!$L$211),'QAQC-2021-08-10'!$C$211="Medium")</formula>
    </cfRule>
    <cfRule type="expression" priority="1635" dxfId="3" stopIfTrue="0">
      <formula>AND(NOT('QAQC-2021-08-10'!$L$211),'QAQC-2021-08-10'!$C$211="Medium Low")</formula>
    </cfRule>
    <cfRule type="expression" priority="2116" dxfId="4" stopIfTrue="0">
      <formula>AND(NOT('QAQC-2021-08-10'!$L$211),'QAQC-2021-08-10'!$C$211="Low")</formula>
    </cfRule>
    <cfRule type="expression" priority="2675" dxfId="5" stopIfTrue="0">
      <formula>AND(NOT('QAQC-2021-08-10'!$L$211),'QAQC-2021-08-10'!$C$211="Very Low")</formula>
    </cfRule>
    <cfRule type="expression" priority="3182" dxfId="6" stopIfTrue="0">
      <formula>AND(NOT('QAQC-2021-08-10'!$L$211),'QAQC-2021-08-10'!$C$211="Good")</formula>
    </cfRule>
  </conditionalFormatting>
  <conditionalFormatting sqref="BB5">
    <cfRule type="expression" priority="180" dxfId="0" stopIfTrue="0">
      <formula>AND(NOT('QAQC-2021-08-10'!$L$212),'QAQC-2021-08-10'!$C$212="Highest")</formula>
    </cfRule>
    <cfRule type="expression" priority="661" dxfId="1" stopIfTrue="0">
      <formula>AND(NOT('QAQC-2021-08-10'!$L$212),'QAQC-2021-08-10'!$C$212="High")</formula>
    </cfRule>
    <cfRule type="expression" priority="1155" dxfId="2" stopIfTrue="0">
      <formula>AND(NOT('QAQC-2021-08-10'!$L$212),'QAQC-2021-08-10'!$C$212="Medium")</formula>
    </cfRule>
    <cfRule type="expression" priority="1636" dxfId="3" stopIfTrue="0">
      <formula>AND(NOT('QAQC-2021-08-10'!$L$212),'QAQC-2021-08-10'!$C$212="Medium Low")</formula>
    </cfRule>
    <cfRule type="expression" priority="2117" dxfId="4" stopIfTrue="0">
      <formula>AND(NOT('QAQC-2021-08-10'!$L$212),'QAQC-2021-08-10'!$C$212="Low")</formula>
    </cfRule>
    <cfRule type="expression" priority="2676" dxfId="5" stopIfTrue="0">
      <formula>AND(NOT('QAQC-2021-08-10'!$L$212),'QAQC-2021-08-10'!$C$212="Very Low")</formula>
    </cfRule>
    <cfRule type="expression" priority="3183" dxfId="6" stopIfTrue="0">
      <formula>AND(NOT('QAQC-2021-08-10'!$L$212),'QAQC-2021-08-10'!$C$212="Good")</formula>
    </cfRule>
  </conditionalFormatting>
  <conditionalFormatting sqref="BC5">
    <cfRule type="expression" priority="181" dxfId="0" stopIfTrue="0">
      <formula>AND(NOT('QAQC-2021-08-10'!$L$213),'QAQC-2021-08-10'!$C$213="Highest")</formula>
    </cfRule>
    <cfRule type="expression" priority="662" dxfId="1" stopIfTrue="0">
      <formula>AND(NOT('QAQC-2021-08-10'!$L$213),'QAQC-2021-08-10'!$C$213="High")</formula>
    </cfRule>
    <cfRule type="expression" priority="1156" dxfId="2" stopIfTrue="0">
      <formula>AND(NOT('QAQC-2021-08-10'!$L$213),'QAQC-2021-08-10'!$C$213="Medium")</formula>
    </cfRule>
    <cfRule type="expression" priority="1637" dxfId="3" stopIfTrue="0">
      <formula>AND(NOT('QAQC-2021-08-10'!$L$213),'QAQC-2021-08-10'!$C$213="Medium Low")</formula>
    </cfRule>
    <cfRule type="expression" priority="2118" dxfId="4" stopIfTrue="0">
      <formula>AND(NOT('QAQC-2021-08-10'!$L$213),'QAQC-2021-08-10'!$C$213="Low")</formula>
    </cfRule>
    <cfRule type="expression" priority="2677" dxfId="5" stopIfTrue="0">
      <formula>AND(NOT('QAQC-2021-08-10'!$L$213),'QAQC-2021-08-10'!$C$213="Very Low")</formula>
    </cfRule>
    <cfRule type="expression" priority="3184" dxfId="6" stopIfTrue="0">
      <formula>AND(NOT('QAQC-2021-08-10'!$L$213),'QAQC-2021-08-10'!$C$213="Good")</formula>
    </cfRule>
  </conditionalFormatting>
  <conditionalFormatting sqref="BA6">
    <cfRule type="expression" priority="182" dxfId="0" stopIfTrue="0">
      <formula>AND(NOT('QAQC-2021-08-10'!$L$214),'QAQC-2021-08-10'!$C$214="Highest")</formula>
    </cfRule>
    <cfRule type="expression" priority="663" dxfId="1" stopIfTrue="0">
      <formula>AND(NOT('QAQC-2021-08-10'!$L$214),'QAQC-2021-08-10'!$C$214="High")</formula>
    </cfRule>
    <cfRule type="expression" priority="1157" dxfId="2" stopIfTrue="0">
      <formula>AND(NOT('QAQC-2021-08-10'!$L$214),'QAQC-2021-08-10'!$C$214="Medium")</formula>
    </cfRule>
    <cfRule type="expression" priority="1638" dxfId="3" stopIfTrue="0">
      <formula>AND(NOT('QAQC-2021-08-10'!$L$214),'QAQC-2021-08-10'!$C$214="Medium Low")</formula>
    </cfRule>
    <cfRule type="expression" priority="2119" dxfId="4" stopIfTrue="0">
      <formula>AND(NOT('QAQC-2021-08-10'!$L$214),'QAQC-2021-08-10'!$C$214="Low")</formula>
    </cfRule>
    <cfRule type="expression" priority="2678" dxfId="5" stopIfTrue="0">
      <formula>AND(NOT('QAQC-2021-08-10'!$L$214),'QAQC-2021-08-10'!$C$214="Very Low")</formula>
    </cfRule>
    <cfRule type="expression" priority="3185" dxfId="6" stopIfTrue="0">
      <formula>AND(NOT('QAQC-2021-08-10'!$L$214),'QAQC-2021-08-10'!$C$214="Good")</formula>
    </cfRule>
  </conditionalFormatting>
  <conditionalFormatting sqref="BB6">
    <cfRule type="expression" priority="183" dxfId="0" stopIfTrue="0">
      <formula>AND(NOT('QAQC-2021-08-10'!$L$215),'QAQC-2021-08-10'!$C$215="Highest")</formula>
    </cfRule>
    <cfRule type="expression" priority="664" dxfId="1" stopIfTrue="0">
      <formula>AND(NOT('QAQC-2021-08-10'!$L$215),'QAQC-2021-08-10'!$C$215="High")</formula>
    </cfRule>
    <cfRule type="expression" priority="1158" dxfId="2" stopIfTrue="0">
      <formula>AND(NOT('QAQC-2021-08-10'!$L$215),'QAQC-2021-08-10'!$C$215="Medium")</formula>
    </cfRule>
    <cfRule type="expression" priority="1639" dxfId="3" stopIfTrue="0">
      <formula>AND(NOT('QAQC-2021-08-10'!$L$215),'QAQC-2021-08-10'!$C$215="Medium Low")</formula>
    </cfRule>
    <cfRule type="expression" priority="2120" dxfId="4" stopIfTrue="0">
      <formula>AND(NOT('QAQC-2021-08-10'!$L$215),'QAQC-2021-08-10'!$C$215="Low")</formula>
    </cfRule>
    <cfRule type="expression" priority="2679" dxfId="5" stopIfTrue="0">
      <formula>AND(NOT('QAQC-2021-08-10'!$L$215),'QAQC-2021-08-10'!$C$215="Very Low")</formula>
    </cfRule>
    <cfRule type="expression" priority="3186" dxfId="6" stopIfTrue="0">
      <formula>AND(NOT('QAQC-2021-08-10'!$L$215),'QAQC-2021-08-10'!$C$215="Good")</formula>
    </cfRule>
  </conditionalFormatting>
  <conditionalFormatting sqref="BC6">
    <cfRule type="expression" priority="184" dxfId="0" stopIfTrue="0">
      <formula>AND(NOT('QAQC-2021-08-10'!$L$216),'QAQC-2021-08-10'!$C$216="Highest")</formula>
    </cfRule>
    <cfRule type="expression" priority="665" dxfId="1" stopIfTrue="0">
      <formula>AND(NOT('QAQC-2021-08-10'!$L$216),'QAQC-2021-08-10'!$C$216="High")</formula>
    </cfRule>
    <cfRule type="expression" priority="1159" dxfId="2" stopIfTrue="0">
      <formula>AND(NOT('QAQC-2021-08-10'!$L$216),'QAQC-2021-08-10'!$C$216="Medium")</formula>
    </cfRule>
    <cfRule type="expression" priority="1640" dxfId="3" stopIfTrue="0">
      <formula>AND(NOT('QAQC-2021-08-10'!$L$216),'QAQC-2021-08-10'!$C$216="Medium Low")</formula>
    </cfRule>
    <cfRule type="expression" priority="2121" dxfId="4" stopIfTrue="0">
      <formula>AND(NOT('QAQC-2021-08-10'!$L$216),'QAQC-2021-08-10'!$C$216="Low")</formula>
    </cfRule>
    <cfRule type="expression" priority="2680" dxfId="5" stopIfTrue="0">
      <formula>AND(NOT('QAQC-2021-08-10'!$L$216),'QAQC-2021-08-10'!$C$216="Very Low")</formula>
    </cfRule>
    <cfRule type="expression" priority="3187" dxfId="6" stopIfTrue="0">
      <formula>AND(NOT('QAQC-2021-08-10'!$L$216),'QAQC-2021-08-10'!$C$216="Good")</formula>
    </cfRule>
  </conditionalFormatting>
  <conditionalFormatting sqref="BA7">
    <cfRule type="expression" priority="185" dxfId="0" stopIfTrue="0">
      <formula>AND(NOT('QAQC-2021-08-10'!$L$217),'QAQC-2021-08-10'!$C$217="Highest")</formula>
    </cfRule>
    <cfRule type="expression" priority="666" dxfId="1" stopIfTrue="0">
      <formula>AND(NOT('QAQC-2021-08-10'!$L$217),'QAQC-2021-08-10'!$C$217="High")</formula>
    </cfRule>
    <cfRule type="expression" priority="1160" dxfId="2" stopIfTrue="0">
      <formula>AND(NOT('QAQC-2021-08-10'!$L$217),'QAQC-2021-08-10'!$C$217="Medium")</formula>
    </cfRule>
    <cfRule type="expression" priority="1641" dxfId="3" stopIfTrue="0">
      <formula>AND(NOT('QAQC-2021-08-10'!$L$217),'QAQC-2021-08-10'!$C$217="Medium Low")</formula>
    </cfRule>
    <cfRule type="expression" priority="2122" dxfId="4" stopIfTrue="0">
      <formula>AND(NOT('QAQC-2021-08-10'!$L$217),'QAQC-2021-08-10'!$C$217="Low")</formula>
    </cfRule>
    <cfRule type="expression" priority="2681" dxfId="5" stopIfTrue="0">
      <formula>AND(NOT('QAQC-2021-08-10'!$L$217),'QAQC-2021-08-10'!$C$217="Very Low")</formula>
    </cfRule>
    <cfRule type="expression" priority="3188" dxfId="6" stopIfTrue="0">
      <formula>AND(NOT('QAQC-2021-08-10'!$L$217),'QAQC-2021-08-10'!$C$217="Good")</formula>
    </cfRule>
  </conditionalFormatting>
  <conditionalFormatting sqref="BB7">
    <cfRule type="expression" priority="186" dxfId="0" stopIfTrue="0">
      <formula>AND(NOT('QAQC-2021-08-10'!$L$218),'QAQC-2021-08-10'!$C$218="Highest")</formula>
    </cfRule>
    <cfRule type="expression" priority="667" dxfId="1" stopIfTrue="0">
      <formula>AND(NOT('QAQC-2021-08-10'!$L$218),'QAQC-2021-08-10'!$C$218="High")</formula>
    </cfRule>
    <cfRule type="expression" priority="1161" dxfId="2" stopIfTrue="0">
      <formula>AND(NOT('QAQC-2021-08-10'!$L$218),'QAQC-2021-08-10'!$C$218="Medium")</formula>
    </cfRule>
    <cfRule type="expression" priority="1642" dxfId="3" stopIfTrue="0">
      <formula>AND(NOT('QAQC-2021-08-10'!$L$218),'QAQC-2021-08-10'!$C$218="Medium Low")</formula>
    </cfRule>
    <cfRule type="expression" priority="2123" dxfId="4" stopIfTrue="0">
      <formula>AND(NOT('QAQC-2021-08-10'!$L$218),'QAQC-2021-08-10'!$C$218="Low")</formula>
    </cfRule>
    <cfRule type="expression" priority="2682" dxfId="5" stopIfTrue="0">
      <formula>AND(NOT('QAQC-2021-08-10'!$L$218),'QAQC-2021-08-10'!$C$218="Very Low")</formula>
    </cfRule>
    <cfRule type="expression" priority="3189" dxfId="6" stopIfTrue="0">
      <formula>AND(NOT('QAQC-2021-08-10'!$L$218),'QAQC-2021-08-10'!$C$218="Good")</formula>
    </cfRule>
  </conditionalFormatting>
  <conditionalFormatting sqref="BC7">
    <cfRule type="expression" priority="187" dxfId="0" stopIfTrue="0">
      <formula>AND(NOT('QAQC-2021-08-10'!$L$219),'QAQC-2021-08-10'!$C$219="Highest")</formula>
    </cfRule>
    <cfRule type="expression" priority="668" dxfId="1" stopIfTrue="0">
      <formula>AND(NOT('QAQC-2021-08-10'!$L$219),'QAQC-2021-08-10'!$C$219="High")</formula>
    </cfRule>
    <cfRule type="expression" priority="1162" dxfId="2" stopIfTrue="0">
      <formula>AND(NOT('QAQC-2021-08-10'!$L$219),'QAQC-2021-08-10'!$C$219="Medium")</formula>
    </cfRule>
    <cfRule type="expression" priority="1643" dxfId="3" stopIfTrue="0">
      <formula>AND(NOT('QAQC-2021-08-10'!$L$219),'QAQC-2021-08-10'!$C$219="Medium Low")</formula>
    </cfRule>
    <cfRule type="expression" priority="2124" dxfId="4" stopIfTrue="0">
      <formula>AND(NOT('QAQC-2021-08-10'!$L$219),'QAQC-2021-08-10'!$C$219="Low")</formula>
    </cfRule>
    <cfRule type="expression" priority="2683" dxfId="5" stopIfTrue="0">
      <formula>AND(NOT('QAQC-2021-08-10'!$L$219),'QAQC-2021-08-10'!$C$219="Very Low")</formula>
    </cfRule>
    <cfRule type="expression" priority="3190" dxfId="6" stopIfTrue="0">
      <formula>AND(NOT('QAQC-2021-08-10'!$L$219),'QAQC-2021-08-10'!$C$219="Good")</formula>
    </cfRule>
  </conditionalFormatting>
  <conditionalFormatting sqref="BA8">
    <cfRule type="expression" priority="188" dxfId="0" stopIfTrue="0">
      <formula>AND(NOT('QAQC-2021-08-10'!$L$220),'QAQC-2021-08-10'!$C$220="Highest")</formula>
    </cfRule>
    <cfRule type="expression" priority="669" dxfId="1" stopIfTrue="0">
      <formula>AND(NOT('QAQC-2021-08-10'!$L$220),'QAQC-2021-08-10'!$C$220="High")</formula>
    </cfRule>
    <cfRule type="expression" priority="1163" dxfId="2" stopIfTrue="0">
      <formula>AND(NOT('QAQC-2021-08-10'!$L$220),'QAQC-2021-08-10'!$C$220="Medium")</formula>
    </cfRule>
    <cfRule type="expression" priority="1644" dxfId="3" stopIfTrue="0">
      <formula>AND(NOT('QAQC-2021-08-10'!$L$220),'QAQC-2021-08-10'!$C$220="Medium Low")</formula>
    </cfRule>
    <cfRule type="expression" priority="2125" dxfId="4" stopIfTrue="0">
      <formula>AND(NOT('QAQC-2021-08-10'!$L$220),'QAQC-2021-08-10'!$C$220="Low")</formula>
    </cfRule>
    <cfRule type="expression" priority="2684" dxfId="5" stopIfTrue="0">
      <formula>AND(NOT('QAQC-2021-08-10'!$L$220),'QAQC-2021-08-10'!$C$220="Very Low")</formula>
    </cfRule>
    <cfRule type="expression" priority="3191" dxfId="6" stopIfTrue="0">
      <formula>AND(NOT('QAQC-2021-08-10'!$L$220),'QAQC-2021-08-10'!$C$220="Good")</formula>
    </cfRule>
  </conditionalFormatting>
  <conditionalFormatting sqref="BB8">
    <cfRule type="expression" priority="189" dxfId="0" stopIfTrue="0">
      <formula>AND(NOT('QAQC-2021-08-10'!$L$221),'QAQC-2021-08-10'!$C$221="Highest")</formula>
    </cfRule>
    <cfRule type="expression" priority="670" dxfId="1" stopIfTrue="0">
      <formula>AND(NOT('QAQC-2021-08-10'!$L$221),'QAQC-2021-08-10'!$C$221="High")</formula>
    </cfRule>
    <cfRule type="expression" priority="1164" dxfId="2" stopIfTrue="0">
      <formula>AND(NOT('QAQC-2021-08-10'!$L$221),'QAQC-2021-08-10'!$C$221="Medium")</formula>
    </cfRule>
    <cfRule type="expression" priority="1645" dxfId="3" stopIfTrue="0">
      <formula>AND(NOT('QAQC-2021-08-10'!$L$221),'QAQC-2021-08-10'!$C$221="Medium Low")</formula>
    </cfRule>
    <cfRule type="expression" priority="2126" dxfId="4" stopIfTrue="0">
      <formula>AND(NOT('QAQC-2021-08-10'!$L$221),'QAQC-2021-08-10'!$C$221="Low")</formula>
    </cfRule>
    <cfRule type="expression" priority="2685" dxfId="5" stopIfTrue="0">
      <formula>AND(NOT('QAQC-2021-08-10'!$L$221),'QAQC-2021-08-10'!$C$221="Very Low")</formula>
    </cfRule>
    <cfRule type="expression" priority="3192" dxfId="6" stopIfTrue="0">
      <formula>AND(NOT('QAQC-2021-08-10'!$L$221),'QAQC-2021-08-10'!$C$221="Good")</formula>
    </cfRule>
  </conditionalFormatting>
  <conditionalFormatting sqref="BC8">
    <cfRule type="expression" priority="190" dxfId="0" stopIfTrue="0">
      <formula>AND(NOT('QAQC-2021-08-10'!$L$222),'QAQC-2021-08-10'!$C$222="Highest")</formula>
    </cfRule>
    <cfRule type="expression" priority="671" dxfId="1" stopIfTrue="0">
      <formula>AND(NOT('QAQC-2021-08-10'!$L$222),'QAQC-2021-08-10'!$C$222="High")</formula>
    </cfRule>
    <cfRule type="expression" priority="1165" dxfId="2" stopIfTrue="0">
      <formula>AND(NOT('QAQC-2021-08-10'!$L$222),'QAQC-2021-08-10'!$C$222="Medium")</formula>
    </cfRule>
    <cfRule type="expression" priority="1646" dxfId="3" stopIfTrue="0">
      <formula>AND(NOT('QAQC-2021-08-10'!$L$222),'QAQC-2021-08-10'!$C$222="Medium Low")</formula>
    </cfRule>
    <cfRule type="expression" priority="2127" dxfId="4" stopIfTrue="0">
      <formula>AND(NOT('QAQC-2021-08-10'!$L$222),'QAQC-2021-08-10'!$C$222="Low")</formula>
    </cfRule>
    <cfRule type="expression" priority="2686" dxfId="5" stopIfTrue="0">
      <formula>AND(NOT('QAQC-2021-08-10'!$L$222),'QAQC-2021-08-10'!$C$222="Very Low")</formula>
    </cfRule>
    <cfRule type="expression" priority="3193" dxfId="6" stopIfTrue="0">
      <formula>AND(NOT('QAQC-2021-08-10'!$L$222),'QAQC-2021-08-10'!$C$222="Good")</formula>
    </cfRule>
  </conditionalFormatting>
  <conditionalFormatting sqref="BA9">
    <cfRule type="expression" priority="191" dxfId="0" stopIfTrue="0">
      <formula>AND(NOT('QAQC-2021-08-10'!$L$223),'QAQC-2021-08-10'!$C$223="Highest")</formula>
    </cfRule>
    <cfRule type="expression" priority="672" dxfId="1" stopIfTrue="0">
      <formula>AND(NOT('QAQC-2021-08-10'!$L$223),'QAQC-2021-08-10'!$C$223="High")</formula>
    </cfRule>
    <cfRule type="expression" priority="1166" dxfId="2" stopIfTrue="0">
      <formula>AND(NOT('QAQC-2021-08-10'!$L$223),'QAQC-2021-08-10'!$C$223="Medium")</formula>
    </cfRule>
    <cfRule type="expression" priority="1647" dxfId="3" stopIfTrue="0">
      <formula>AND(NOT('QAQC-2021-08-10'!$L$223),'QAQC-2021-08-10'!$C$223="Medium Low")</formula>
    </cfRule>
    <cfRule type="expression" priority="2128" dxfId="4" stopIfTrue="0">
      <formula>AND(NOT('QAQC-2021-08-10'!$L$223),'QAQC-2021-08-10'!$C$223="Low")</formula>
    </cfRule>
    <cfRule type="expression" priority="2687" dxfId="5" stopIfTrue="0">
      <formula>AND(NOT('QAQC-2021-08-10'!$L$223),'QAQC-2021-08-10'!$C$223="Very Low")</formula>
    </cfRule>
    <cfRule type="expression" priority="3194" dxfId="6" stopIfTrue="0">
      <formula>AND(NOT('QAQC-2021-08-10'!$L$223),'QAQC-2021-08-10'!$C$223="Good")</formula>
    </cfRule>
  </conditionalFormatting>
  <conditionalFormatting sqref="BB9">
    <cfRule type="expression" priority="192" dxfId="0" stopIfTrue="0">
      <formula>AND(NOT('QAQC-2021-08-10'!$L$224),'QAQC-2021-08-10'!$C$224="Highest")</formula>
    </cfRule>
    <cfRule type="expression" priority="673" dxfId="1" stopIfTrue="0">
      <formula>AND(NOT('QAQC-2021-08-10'!$L$224),'QAQC-2021-08-10'!$C$224="High")</formula>
    </cfRule>
    <cfRule type="expression" priority="1167" dxfId="2" stopIfTrue="0">
      <formula>AND(NOT('QAQC-2021-08-10'!$L$224),'QAQC-2021-08-10'!$C$224="Medium")</formula>
    </cfRule>
    <cfRule type="expression" priority="1648" dxfId="3" stopIfTrue="0">
      <formula>AND(NOT('QAQC-2021-08-10'!$L$224),'QAQC-2021-08-10'!$C$224="Medium Low")</formula>
    </cfRule>
    <cfRule type="expression" priority="2129" dxfId="4" stopIfTrue="0">
      <formula>AND(NOT('QAQC-2021-08-10'!$L$224),'QAQC-2021-08-10'!$C$224="Low")</formula>
    </cfRule>
    <cfRule type="expression" priority="2688" dxfId="5" stopIfTrue="0">
      <formula>AND(NOT('QAQC-2021-08-10'!$L$224),'QAQC-2021-08-10'!$C$224="Very Low")</formula>
    </cfRule>
    <cfRule type="expression" priority="3195" dxfId="6" stopIfTrue="0">
      <formula>AND(NOT('QAQC-2021-08-10'!$L$224),'QAQC-2021-08-10'!$C$224="Good")</formula>
    </cfRule>
  </conditionalFormatting>
  <conditionalFormatting sqref="BC9">
    <cfRule type="expression" priority="193" dxfId="0" stopIfTrue="0">
      <formula>AND(NOT('QAQC-2021-08-10'!$L$225),'QAQC-2021-08-10'!$C$225="Highest")</formula>
    </cfRule>
    <cfRule type="expression" priority="674" dxfId="1" stopIfTrue="0">
      <formula>AND(NOT('QAQC-2021-08-10'!$L$225),'QAQC-2021-08-10'!$C$225="High")</formula>
    </cfRule>
    <cfRule type="expression" priority="1168" dxfId="2" stopIfTrue="0">
      <formula>AND(NOT('QAQC-2021-08-10'!$L$225),'QAQC-2021-08-10'!$C$225="Medium")</formula>
    </cfRule>
    <cfRule type="expression" priority="1649" dxfId="3" stopIfTrue="0">
      <formula>AND(NOT('QAQC-2021-08-10'!$L$225),'QAQC-2021-08-10'!$C$225="Medium Low")</formula>
    </cfRule>
    <cfRule type="expression" priority="2130" dxfId="4" stopIfTrue="0">
      <formula>AND(NOT('QAQC-2021-08-10'!$L$225),'QAQC-2021-08-10'!$C$225="Low")</formula>
    </cfRule>
    <cfRule type="expression" priority="2689" dxfId="5" stopIfTrue="0">
      <formula>AND(NOT('QAQC-2021-08-10'!$L$225),'QAQC-2021-08-10'!$C$225="Very Low")</formula>
    </cfRule>
    <cfRule type="expression" priority="3196" dxfId="6" stopIfTrue="0">
      <formula>AND(NOT('QAQC-2021-08-10'!$L$225),'QAQC-2021-08-10'!$C$225="Good")</formula>
    </cfRule>
  </conditionalFormatting>
  <conditionalFormatting sqref="BA10">
    <cfRule type="expression" priority="194" dxfId="0" stopIfTrue="0">
      <formula>AND(NOT('QAQC-2021-08-10'!$L$226),'QAQC-2021-08-10'!$C$226="Highest")</formula>
    </cfRule>
    <cfRule type="expression" priority="675" dxfId="1" stopIfTrue="0">
      <formula>AND(NOT('QAQC-2021-08-10'!$L$226),'QAQC-2021-08-10'!$C$226="High")</formula>
    </cfRule>
    <cfRule type="expression" priority="1169" dxfId="2" stopIfTrue="0">
      <formula>AND(NOT('QAQC-2021-08-10'!$L$226),'QAQC-2021-08-10'!$C$226="Medium")</formula>
    </cfRule>
    <cfRule type="expression" priority="1650" dxfId="3" stopIfTrue="0">
      <formula>AND(NOT('QAQC-2021-08-10'!$L$226),'QAQC-2021-08-10'!$C$226="Medium Low")</formula>
    </cfRule>
    <cfRule type="expression" priority="2131" dxfId="4" stopIfTrue="0">
      <formula>AND(NOT('QAQC-2021-08-10'!$L$226),'QAQC-2021-08-10'!$C$226="Low")</formula>
    </cfRule>
    <cfRule type="expression" priority="2690" dxfId="5" stopIfTrue="0">
      <formula>AND(NOT('QAQC-2021-08-10'!$L$226),'QAQC-2021-08-10'!$C$226="Very Low")</formula>
    </cfRule>
    <cfRule type="expression" priority="3197" dxfId="6" stopIfTrue="0">
      <formula>AND(NOT('QAQC-2021-08-10'!$L$226),'QAQC-2021-08-10'!$C$226="Good")</formula>
    </cfRule>
  </conditionalFormatting>
  <conditionalFormatting sqref="BB10">
    <cfRule type="expression" priority="195" dxfId="0" stopIfTrue="0">
      <formula>AND(NOT('QAQC-2021-08-10'!$L$227),'QAQC-2021-08-10'!$C$227="Highest")</formula>
    </cfRule>
    <cfRule type="expression" priority="676" dxfId="1" stopIfTrue="0">
      <formula>AND(NOT('QAQC-2021-08-10'!$L$227),'QAQC-2021-08-10'!$C$227="High")</formula>
    </cfRule>
    <cfRule type="expression" priority="1170" dxfId="2" stopIfTrue="0">
      <formula>AND(NOT('QAQC-2021-08-10'!$L$227),'QAQC-2021-08-10'!$C$227="Medium")</formula>
    </cfRule>
    <cfRule type="expression" priority="1651" dxfId="3" stopIfTrue="0">
      <formula>AND(NOT('QAQC-2021-08-10'!$L$227),'QAQC-2021-08-10'!$C$227="Medium Low")</formula>
    </cfRule>
    <cfRule type="expression" priority="2132" dxfId="4" stopIfTrue="0">
      <formula>AND(NOT('QAQC-2021-08-10'!$L$227),'QAQC-2021-08-10'!$C$227="Low")</formula>
    </cfRule>
    <cfRule type="expression" priority="2691" dxfId="5" stopIfTrue="0">
      <formula>AND(NOT('QAQC-2021-08-10'!$L$227),'QAQC-2021-08-10'!$C$227="Very Low")</formula>
    </cfRule>
    <cfRule type="expression" priority="3198" dxfId="6" stopIfTrue="0">
      <formula>AND(NOT('QAQC-2021-08-10'!$L$227),'QAQC-2021-08-10'!$C$227="Good")</formula>
    </cfRule>
  </conditionalFormatting>
  <conditionalFormatting sqref="BC10">
    <cfRule type="expression" priority="196" dxfId="0" stopIfTrue="0">
      <formula>AND(NOT('QAQC-2021-08-10'!$L$228),'QAQC-2021-08-10'!$C$228="Highest")</formula>
    </cfRule>
    <cfRule type="expression" priority="677" dxfId="1" stopIfTrue="0">
      <formula>AND(NOT('QAQC-2021-08-10'!$L$228),'QAQC-2021-08-10'!$C$228="High")</formula>
    </cfRule>
    <cfRule type="expression" priority="1171" dxfId="2" stopIfTrue="0">
      <formula>AND(NOT('QAQC-2021-08-10'!$L$228),'QAQC-2021-08-10'!$C$228="Medium")</formula>
    </cfRule>
    <cfRule type="expression" priority="1652" dxfId="3" stopIfTrue="0">
      <formula>AND(NOT('QAQC-2021-08-10'!$L$228),'QAQC-2021-08-10'!$C$228="Medium Low")</formula>
    </cfRule>
    <cfRule type="expression" priority="2133" dxfId="4" stopIfTrue="0">
      <formula>AND(NOT('QAQC-2021-08-10'!$L$228),'QAQC-2021-08-10'!$C$228="Low")</formula>
    </cfRule>
    <cfRule type="expression" priority="2692" dxfId="5" stopIfTrue="0">
      <formula>AND(NOT('QAQC-2021-08-10'!$L$228),'QAQC-2021-08-10'!$C$228="Very Low")</formula>
    </cfRule>
    <cfRule type="expression" priority="3199" dxfId="6" stopIfTrue="0">
      <formula>AND(NOT('QAQC-2021-08-10'!$L$228),'QAQC-2021-08-10'!$C$228="Good")</formula>
    </cfRule>
  </conditionalFormatting>
  <conditionalFormatting sqref="BA11">
    <cfRule type="expression" priority="197" dxfId="0" stopIfTrue="0">
      <formula>AND(NOT('QAQC-2021-08-10'!$L$229),'QAQC-2021-08-10'!$C$229="Highest")</formula>
    </cfRule>
    <cfRule type="expression" priority="678" dxfId="1" stopIfTrue="0">
      <formula>AND(NOT('QAQC-2021-08-10'!$L$229),'QAQC-2021-08-10'!$C$229="High")</formula>
    </cfRule>
    <cfRule type="expression" priority="1172" dxfId="2" stopIfTrue="0">
      <formula>AND(NOT('QAQC-2021-08-10'!$L$229),'QAQC-2021-08-10'!$C$229="Medium")</formula>
    </cfRule>
    <cfRule type="expression" priority="1653" dxfId="3" stopIfTrue="0">
      <formula>AND(NOT('QAQC-2021-08-10'!$L$229),'QAQC-2021-08-10'!$C$229="Medium Low")</formula>
    </cfRule>
    <cfRule type="expression" priority="2134" dxfId="4" stopIfTrue="0">
      <formula>AND(NOT('QAQC-2021-08-10'!$L$229),'QAQC-2021-08-10'!$C$229="Low")</formula>
    </cfRule>
    <cfRule type="expression" priority="2693" dxfId="5" stopIfTrue="0">
      <formula>AND(NOT('QAQC-2021-08-10'!$L$229),'QAQC-2021-08-10'!$C$229="Very Low")</formula>
    </cfRule>
    <cfRule type="expression" priority="3200" dxfId="6" stopIfTrue="0">
      <formula>AND(NOT('QAQC-2021-08-10'!$L$229),'QAQC-2021-08-10'!$C$229="Good")</formula>
    </cfRule>
  </conditionalFormatting>
  <conditionalFormatting sqref="BB11">
    <cfRule type="expression" priority="198" dxfId="0" stopIfTrue="0">
      <formula>AND(NOT('QAQC-2021-08-10'!$L$230),'QAQC-2021-08-10'!$C$230="Highest")</formula>
    </cfRule>
    <cfRule type="expression" priority="679" dxfId="1" stopIfTrue="0">
      <formula>AND(NOT('QAQC-2021-08-10'!$L$230),'QAQC-2021-08-10'!$C$230="High")</formula>
    </cfRule>
    <cfRule type="expression" priority="1173" dxfId="2" stopIfTrue="0">
      <formula>AND(NOT('QAQC-2021-08-10'!$L$230),'QAQC-2021-08-10'!$C$230="Medium")</formula>
    </cfRule>
    <cfRule type="expression" priority="1654" dxfId="3" stopIfTrue="0">
      <formula>AND(NOT('QAQC-2021-08-10'!$L$230),'QAQC-2021-08-10'!$C$230="Medium Low")</formula>
    </cfRule>
    <cfRule type="expression" priority="2135" dxfId="4" stopIfTrue="0">
      <formula>AND(NOT('QAQC-2021-08-10'!$L$230),'QAQC-2021-08-10'!$C$230="Low")</formula>
    </cfRule>
    <cfRule type="expression" priority="2694" dxfId="5" stopIfTrue="0">
      <formula>AND(NOT('QAQC-2021-08-10'!$L$230),'QAQC-2021-08-10'!$C$230="Very Low")</formula>
    </cfRule>
    <cfRule type="expression" priority="3201" dxfId="6" stopIfTrue="0">
      <formula>AND(NOT('QAQC-2021-08-10'!$L$230),'QAQC-2021-08-10'!$C$230="Good")</formula>
    </cfRule>
  </conditionalFormatting>
  <conditionalFormatting sqref="BC11">
    <cfRule type="expression" priority="199" dxfId="0" stopIfTrue="0">
      <formula>AND(NOT('QAQC-2021-08-10'!$L$231),'QAQC-2021-08-10'!$C$231="Highest")</formula>
    </cfRule>
    <cfRule type="expression" priority="680" dxfId="1" stopIfTrue="0">
      <formula>AND(NOT('QAQC-2021-08-10'!$L$231),'QAQC-2021-08-10'!$C$231="High")</formula>
    </cfRule>
    <cfRule type="expression" priority="1174" dxfId="2" stopIfTrue="0">
      <formula>AND(NOT('QAQC-2021-08-10'!$L$231),'QAQC-2021-08-10'!$C$231="Medium")</formula>
    </cfRule>
    <cfRule type="expression" priority="1655" dxfId="3" stopIfTrue="0">
      <formula>AND(NOT('QAQC-2021-08-10'!$L$231),'QAQC-2021-08-10'!$C$231="Medium Low")</formula>
    </cfRule>
    <cfRule type="expression" priority="2136" dxfId="4" stopIfTrue="0">
      <formula>AND(NOT('QAQC-2021-08-10'!$L$231),'QAQC-2021-08-10'!$C$231="Low")</formula>
    </cfRule>
    <cfRule type="expression" priority="2695" dxfId="5" stopIfTrue="0">
      <formula>AND(NOT('QAQC-2021-08-10'!$L$231),'QAQC-2021-08-10'!$C$231="Very Low")</formula>
    </cfRule>
    <cfRule type="expression" priority="3202" dxfId="6" stopIfTrue="0">
      <formula>AND(NOT('QAQC-2021-08-10'!$L$231),'QAQC-2021-08-10'!$C$231="Good")</formula>
    </cfRule>
  </conditionalFormatting>
  <conditionalFormatting sqref="BA12">
    <cfRule type="expression" priority="200" dxfId="0" stopIfTrue="0">
      <formula>AND(NOT('QAQC-2021-08-10'!$L$232),'QAQC-2021-08-10'!$C$232="Highest")</formula>
    </cfRule>
    <cfRule type="expression" priority="681" dxfId="1" stopIfTrue="0">
      <formula>AND(NOT('QAQC-2021-08-10'!$L$232),'QAQC-2021-08-10'!$C$232="High")</formula>
    </cfRule>
    <cfRule type="expression" priority="1175" dxfId="2" stopIfTrue="0">
      <formula>AND(NOT('QAQC-2021-08-10'!$L$232),'QAQC-2021-08-10'!$C$232="Medium")</formula>
    </cfRule>
    <cfRule type="expression" priority="1656" dxfId="3" stopIfTrue="0">
      <formula>AND(NOT('QAQC-2021-08-10'!$L$232),'QAQC-2021-08-10'!$C$232="Medium Low")</formula>
    </cfRule>
    <cfRule type="expression" priority="2137" dxfId="4" stopIfTrue="0">
      <formula>AND(NOT('QAQC-2021-08-10'!$L$232),'QAQC-2021-08-10'!$C$232="Low")</formula>
    </cfRule>
    <cfRule type="expression" priority="2696" dxfId="5" stopIfTrue="0">
      <formula>AND(NOT('QAQC-2021-08-10'!$L$232),'QAQC-2021-08-10'!$C$232="Very Low")</formula>
    </cfRule>
    <cfRule type="expression" priority="3203" dxfId="6" stopIfTrue="0">
      <formula>AND(NOT('QAQC-2021-08-10'!$L$232),'QAQC-2021-08-10'!$C$232="Good")</formula>
    </cfRule>
  </conditionalFormatting>
  <conditionalFormatting sqref="BB12">
    <cfRule type="expression" priority="201" dxfId="0" stopIfTrue="0">
      <formula>AND(NOT('QAQC-2021-08-10'!$L$233),'QAQC-2021-08-10'!$C$233="Highest")</formula>
    </cfRule>
    <cfRule type="expression" priority="682" dxfId="1" stopIfTrue="0">
      <formula>AND(NOT('QAQC-2021-08-10'!$L$233),'QAQC-2021-08-10'!$C$233="High")</formula>
    </cfRule>
    <cfRule type="expression" priority="1176" dxfId="2" stopIfTrue="0">
      <formula>AND(NOT('QAQC-2021-08-10'!$L$233),'QAQC-2021-08-10'!$C$233="Medium")</formula>
    </cfRule>
    <cfRule type="expression" priority="1657" dxfId="3" stopIfTrue="0">
      <formula>AND(NOT('QAQC-2021-08-10'!$L$233),'QAQC-2021-08-10'!$C$233="Medium Low")</formula>
    </cfRule>
    <cfRule type="expression" priority="2138" dxfId="4" stopIfTrue="0">
      <formula>AND(NOT('QAQC-2021-08-10'!$L$233),'QAQC-2021-08-10'!$C$233="Low")</formula>
    </cfRule>
    <cfRule type="expression" priority="2697" dxfId="5" stopIfTrue="0">
      <formula>AND(NOT('QAQC-2021-08-10'!$L$233),'QAQC-2021-08-10'!$C$233="Very Low")</formula>
    </cfRule>
    <cfRule type="expression" priority="3204" dxfId="6" stopIfTrue="0">
      <formula>AND(NOT('QAQC-2021-08-10'!$L$233),'QAQC-2021-08-10'!$C$233="Good")</formula>
    </cfRule>
  </conditionalFormatting>
  <conditionalFormatting sqref="BC12">
    <cfRule type="expression" priority="202" dxfId="0" stopIfTrue="0">
      <formula>AND(NOT('QAQC-2021-08-10'!$L$234),'QAQC-2021-08-10'!$C$234="Highest")</formula>
    </cfRule>
    <cfRule type="expression" priority="683" dxfId="1" stopIfTrue="0">
      <formula>AND(NOT('QAQC-2021-08-10'!$L$234),'QAQC-2021-08-10'!$C$234="High")</formula>
    </cfRule>
    <cfRule type="expression" priority="1177" dxfId="2" stopIfTrue="0">
      <formula>AND(NOT('QAQC-2021-08-10'!$L$234),'QAQC-2021-08-10'!$C$234="Medium")</formula>
    </cfRule>
    <cfRule type="expression" priority="1658" dxfId="3" stopIfTrue="0">
      <formula>AND(NOT('QAQC-2021-08-10'!$L$234),'QAQC-2021-08-10'!$C$234="Medium Low")</formula>
    </cfRule>
    <cfRule type="expression" priority="2139" dxfId="4" stopIfTrue="0">
      <formula>AND(NOT('QAQC-2021-08-10'!$L$234),'QAQC-2021-08-10'!$C$234="Low")</formula>
    </cfRule>
    <cfRule type="expression" priority="2698" dxfId="5" stopIfTrue="0">
      <formula>AND(NOT('QAQC-2021-08-10'!$L$234),'QAQC-2021-08-10'!$C$234="Very Low")</formula>
    </cfRule>
    <cfRule type="expression" priority="3205" dxfId="6" stopIfTrue="0">
      <formula>AND(NOT('QAQC-2021-08-10'!$L$234),'QAQC-2021-08-10'!$C$234="Good")</formula>
    </cfRule>
  </conditionalFormatting>
  <conditionalFormatting sqref="BA13">
    <cfRule type="expression" priority="203" dxfId="0" stopIfTrue="0">
      <formula>AND(NOT('QAQC-2021-08-10'!$L$235),'QAQC-2021-08-10'!$C$235="Highest")</formula>
    </cfRule>
    <cfRule type="expression" priority="684" dxfId="1" stopIfTrue="0">
      <formula>AND(NOT('QAQC-2021-08-10'!$L$235),'QAQC-2021-08-10'!$C$235="High")</formula>
    </cfRule>
    <cfRule type="expression" priority="1178" dxfId="2" stopIfTrue="0">
      <formula>AND(NOT('QAQC-2021-08-10'!$L$235),'QAQC-2021-08-10'!$C$235="Medium")</formula>
    </cfRule>
    <cfRule type="expression" priority="1659" dxfId="3" stopIfTrue="0">
      <formula>AND(NOT('QAQC-2021-08-10'!$L$235),'QAQC-2021-08-10'!$C$235="Medium Low")</formula>
    </cfRule>
    <cfRule type="expression" priority="2140" dxfId="4" stopIfTrue="0">
      <formula>AND(NOT('QAQC-2021-08-10'!$L$235),'QAQC-2021-08-10'!$C$235="Low")</formula>
    </cfRule>
    <cfRule type="expression" priority="2699" dxfId="5" stopIfTrue="0">
      <formula>AND(NOT('QAQC-2021-08-10'!$L$235),'QAQC-2021-08-10'!$C$235="Very Low")</formula>
    </cfRule>
    <cfRule type="expression" priority="3206" dxfId="6" stopIfTrue="0">
      <formula>AND(NOT('QAQC-2021-08-10'!$L$235),'QAQC-2021-08-10'!$C$235="Good")</formula>
    </cfRule>
  </conditionalFormatting>
  <conditionalFormatting sqref="BB13">
    <cfRule type="expression" priority="204" dxfId="0" stopIfTrue="0">
      <formula>AND(NOT('QAQC-2021-08-10'!$L$236),'QAQC-2021-08-10'!$C$236="Highest")</formula>
    </cfRule>
    <cfRule type="expression" priority="685" dxfId="1" stopIfTrue="0">
      <formula>AND(NOT('QAQC-2021-08-10'!$L$236),'QAQC-2021-08-10'!$C$236="High")</formula>
    </cfRule>
    <cfRule type="expression" priority="1179" dxfId="2" stopIfTrue="0">
      <formula>AND(NOT('QAQC-2021-08-10'!$L$236),'QAQC-2021-08-10'!$C$236="Medium")</formula>
    </cfRule>
    <cfRule type="expression" priority="1660" dxfId="3" stopIfTrue="0">
      <formula>AND(NOT('QAQC-2021-08-10'!$L$236),'QAQC-2021-08-10'!$C$236="Medium Low")</formula>
    </cfRule>
    <cfRule type="expression" priority="2141" dxfId="4" stopIfTrue="0">
      <formula>AND(NOT('QAQC-2021-08-10'!$L$236),'QAQC-2021-08-10'!$C$236="Low")</formula>
    </cfRule>
    <cfRule type="expression" priority="2700" dxfId="5" stopIfTrue="0">
      <formula>AND(NOT('QAQC-2021-08-10'!$L$236),'QAQC-2021-08-10'!$C$236="Very Low")</formula>
    </cfRule>
    <cfRule type="expression" priority="3207" dxfId="6" stopIfTrue="0">
      <formula>AND(NOT('QAQC-2021-08-10'!$L$236),'QAQC-2021-08-10'!$C$236="Good")</formula>
    </cfRule>
  </conditionalFormatting>
  <conditionalFormatting sqref="BC13">
    <cfRule type="expression" priority="205" dxfId="0" stopIfTrue="0">
      <formula>AND(NOT('QAQC-2021-08-10'!$L$237),'QAQC-2021-08-10'!$C$237="Highest")</formula>
    </cfRule>
    <cfRule type="expression" priority="686" dxfId="1" stopIfTrue="0">
      <formula>AND(NOT('QAQC-2021-08-10'!$L$237),'QAQC-2021-08-10'!$C$237="High")</formula>
    </cfRule>
    <cfRule type="expression" priority="1180" dxfId="2" stopIfTrue="0">
      <formula>AND(NOT('QAQC-2021-08-10'!$L$237),'QAQC-2021-08-10'!$C$237="Medium")</formula>
    </cfRule>
    <cfRule type="expression" priority="1661" dxfId="3" stopIfTrue="0">
      <formula>AND(NOT('QAQC-2021-08-10'!$L$237),'QAQC-2021-08-10'!$C$237="Medium Low")</formula>
    </cfRule>
    <cfRule type="expression" priority="2142" dxfId="4" stopIfTrue="0">
      <formula>AND(NOT('QAQC-2021-08-10'!$L$237),'QAQC-2021-08-10'!$C$237="Low")</formula>
    </cfRule>
    <cfRule type="expression" priority="2701" dxfId="5" stopIfTrue="0">
      <formula>AND(NOT('QAQC-2021-08-10'!$L$237),'QAQC-2021-08-10'!$C$237="Very Low")</formula>
    </cfRule>
    <cfRule type="expression" priority="3208" dxfId="6" stopIfTrue="0">
      <formula>AND(NOT('QAQC-2021-08-10'!$L$237),'QAQC-2021-08-10'!$C$237="Good")</formula>
    </cfRule>
  </conditionalFormatting>
  <conditionalFormatting sqref="BA14">
    <cfRule type="expression" priority="206" dxfId="0" stopIfTrue="0">
      <formula>AND(NOT('QAQC-2021-08-10'!$L$238),'QAQC-2021-08-10'!$C$238="Highest")</formula>
    </cfRule>
    <cfRule type="expression" priority="687" dxfId="1" stopIfTrue="0">
      <formula>AND(NOT('QAQC-2021-08-10'!$L$238),'QAQC-2021-08-10'!$C$238="High")</formula>
    </cfRule>
    <cfRule type="expression" priority="1181" dxfId="2" stopIfTrue="0">
      <formula>AND(NOT('QAQC-2021-08-10'!$L$238),'QAQC-2021-08-10'!$C$238="Medium")</formula>
    </cfRule>
    <cfRule type="expression" priority="1662" dxfId="3" stopIfTrue="0">
      <formula>AND(NOT('QAQC-2021-08-10'!$L$238),'QAQC-2021-08-10'!$C$238="Medium Low")</formula>
    </cfRule>
    <cfRule type="expression" priority="2143" dxfId="4" stopIfTrue="0">
      <formula>AND(NOT('QAQC-2021-08-10'!$L$238),'QAQC-2021-08-10'!$C$238="Low")</formula>
    </cfRule>
    <cfRule type="expression" priority="2702" dxfId="5" stopIfTrue="0">
      <formula>AND(NOT('QAQC-2021-08-10'!$L$238),'QAQC-2021-08-10'!$C$238="Very Low")</formula>
    </cfRule>
    <cfRule type="expression" priority="3209" dxfId="6" stopIfTrue="0">
      <formula>AND(NOT('QAQC-2021-08-10'!$L$238),'QAQC-2021-08-10'!$C$238="Good")</formula>
    </cfRule>
  </conditionalFormatting>
  <conditionalFormatting sqref="BB14">
    <cfRule type="expression" priority="207" dxfId="0" stopIfTrue="0">
      <formula>AND(NOT('QAQC-2021-08-10'!$L$239),'QAQC-2021-08-10'!$C$239="Highest")</formula>
    </cfRule>
    <cfRule type="expression" priority="688" dxfId="1" stopIfTrue="0">
      <formula>AND(NOT('QAQC-2021-08-10'!$L$239),'QAQC-2021-08-10'!$C$239="High")</formula>
    </cfRule>
    <cfRule type="expression" priority="1182" dxfId="2" stopIfTrue="0">
      <formula>AND(NOT('QAQC-2021-08-10'!$L$239),'QAQC-2021-08-10'!$C$239="Medium")</formula>
    </cfRule>
    <cfRule type="expression" priority="1663" dxfId="3" stopIfTrue="0">
      <formula>AND(NOT('QAQC-2021-08-10'!$L$239),'QAQC-2021-08-10'!$C$239="Medium Low")</formula>
    </cfRule>
    <cfRule type="expression" priority="2144" dxfId="4" stopIfTrue="0">
      <formula>AND(NOT('QAQC-2021-08-10'!$L$239),'QAQC-2021-08-10'!$C$239="Low")</formula>
    </cfRule>
    <cfRule type="expression" priority="2703" dxfId="5" stopIfTrue="0">
      <formula>AND(NOT('QAQC-2021-08-10'!$L$239),'QAQC-2021-08-10'!$C$239="Very Low")</formula>
    </cfRule>
    <cfRule type="expression" priority="3210" dxfId="6" stopIfTrue="0">
      <formula>AND(NOT('QAQC-2021-08-10'!$L$239),'QAQC-2021-08-10'!$C$239="Good")</formula>
    </cfRule>
  </conditionalFormatting>
  <conditionalFormatting sqref="BC14">
    <cfRule type="expression" priority="208" dxfId="0" stopIfTrue="0">
      <formula>AND(NOT('QAQC-2021-08-10'!$L$240),'QAQC-2021-08-10'!$C$240="Highest")</formula>
    </cfRule>
    <cfRule type="expression" priority="689" dxfId="1" stopIfTrue="0">
      <formula>AND(NOT('QAQC-2021-08-10'!$L$240),'QAQC-2021-08-10'!$C$240="High")</formula>
    </cfRule>
    <cfRule type="expression" priority="1183" dxfId="2" stopIfTrue="0">
      <formula>AND(NOT('QAQC-2021-08-10'!$L$240),'QAQC-2021-08-10'!$C$240="Medium")</formula>
    </cfRule>
    <cfRule type="expression" priority="1664" dxfId="3" stopIfTrue="0">
      <formula>AND(NOT('QAQC-2021-08-10'!$L$240),'QAQC-2021-08-10'!$C$240="Medium Low")</formula>
    </cfRule>
    <cfRule type="expression" priority="2145" dxfId="4" stopIfTrue="0">
      <formula>AND(NOT('QAQC-2021-08-10'!$L$240),'QAQC-2021-08-10'!$C$240="Low")</formula>
    </cfRule>
    <cfRule type="expression" priority="2704" dxfId="5" stopIfTrue="0">
      <formula>AND(NOT('QAQC-2021-08-10'!$L$240),'QAQC-2021-08-10'!$C$240="Very Low")</formula>
    </cfRule>
    <cfRule type="expression" priority="3211" dxfId="6" stopIfTrue="0">
      <formula>AND(NOT('QAQC-2021-08-10'!$L$240),'QAQC-2021-08-10'!$C$240="Good")</formula>
    </cfRule>
  </conditionalFormatting>
  <conditionalFormatting sqref="BD2">
    <cfRule type="expression" priority="209" dxfId="0" stopIfTrue="0">
      <formula>AND(NOT('QAQC-2021-08-10'!$L$241),'QAQC-2021-08-10'!$C$241="Highest")</formula>
    </cfRule>
    <cfRule type="expression" priority="690" dxfId="1" stopIfTrue="0">
      <formula>AND(NOT('QAQC-2021-08-10'!$L$241),'QAQC-2021-08-10'!$C$241="High")</formula>
    </cfRule>
    <cfRule type="expression" priority="1184" dxfId="2" stopIfTrue="0">
      <formula>AND(NOT('QAQC-2021-08-10'!$L$241),'QAQC-2021-08-10'!$C$241="Medium")</formula>
    </cfRule>
    <cfRule type="expression" priority="1665" dxfId="3" stopIfTrue="0">
      <formula>AND(NOT('QAQC-2021-08-10'!$L$241),'QAQC-2021-08-10'!$C$241="Medium Low")</formula>
    </cfRule>
    <cfRule type="expression" priority="2146" dxfId="4" stopIfTrue="0">
      <formula>AND(NOT('QAQC-2021-08-10'!$L$241),'QAQC-2021-08-10'!$C$241="Low")</formula>
    </cfRule>
    <cfRule type="expression" priority="2705" dxfId="5" stopIfTrue="0">
      <formula>AND(NOT('QAQC-2021-08-10'!$L$241),'QAQC-2021-08-10'!$C$241="Very Low")</formula>
    </cfRule>
    <cfRule type="expression" priority="3212" dxfId="6" stopIfTrue="0">
      <formula>AND(NOT('QAQC-2021-08-10'!$L$241),'QAQC-2021-08-10'!$C$241="Good")</formula>
    </cfRule>
  </conditionalFormatting>
  <conditionalFormatting sqref="BE2">
    <cfRule type="expression" priority="210" dxfId="0" stopIfTrue="0">
      <formula>AND(NOT('QAQC-2021-08-10'!$L$242),'QAQC-2021-08-10'!$C$242="Highest")</formula>
    </cfRule>
    <cfRule type="expression" priority="691" dxfId="1" stopIfTrue="0">
      <formula>AND(NOT('QAQC-2021-08-10'!$L$242),'QAQC-2021-08-10'!$C$242="High")</formula>
    </cfRule>
    <cfRule type="expression" priority="1185" dxfId="2" stopIfTrue="0">
      <formula>AND(NOT('QAQC-2021-08-10'!$L$242),'QAQC-2021-08-10'!$C$242="Medium")</formula>
    </cfRule>
    <cfRule type="expression" priority="1666" dxfId="3" stopIfTrue="0">
      <formula>AND(NOT('QAQC-2021-08-10'!$L$242),'QAQC-2021-08-10'!$C$242="Medium Low")</formula>
    </cfRule>
    <cfRule type="expression" priority="2147" dxfId="4" stopIfTrue="0">
      <formula>AND(NOT('QAQC-2021-08-10'!$L$242),'QAQC-2021-08-10'!$C$242="Low")</formula>
    </cfRule>
    <cfRule type="expression" priority="2706" dxfId="5" stopIfTrue="0">
      <formula>AND(NOT('QAQC-2021-08-10'!$L$242),'QAQC-2021-08-10'!$C$242="Very Low")</formula>
    </cfRule>
    <cfRule type="expression" priority="3213" dxfId="6" stopIfTrue="0">
      <formula>AND(NOT('QAQC-2021-08-10'!$L$242),'QAQC-2021-08-10'!$C$242="Good")</formula>
    </cfRule>
  </conditionalFormatting>
  <conditionalFormatting sqref="BF2">
    <cfRule type="expression" priority="211" dxfId="0" stopIfTrue="0">
      <formula>AND(NOT('QAQC-2021-08-10'!$L$243),'QAQC-2021-08-10'!$C$243="Highest")</formula>
    </cfRule>
    <cfRule type="expression" priority="692" dxfId="1" stopIfTrue="0">
      <formula>AND(NOT('QAQC-2021-08-10'!$L$243),'QAQC-2021-08-10'!$C$243="High")</formula>
    </cfRule>
    <cfRule type="expression" priority="1186" dxfId="2" stopIfTrue="0">
      <formula>AND(NOT('QAQC-2021-08-10'!$L$243),'QAQC-2021-08-10'!$C$243="Medium")</formula>
    </cfRule>
    <cfRule type="expression" priority="1667" dxfId="3" stopIfTrue="0">
      <formula>AND(NOT('QAQC-2021-08-10'!$L$243),'QAQC-2021-08-10'!$C$243="Medium Low")</formula>
    </cfRule>
    <cfRule type="expression" priority="2148" dxfId="4" stopIfTrue="0">
      <formula>AND(NOT('QAQC-2021-08-10'!$L$243),'QAQC-2021-08-10'!$C$243="Low")</formula>
    </cfRule>
    <cfRule type="expression" priority="2707" dxfId="5" stopIfTrue="0">
      <formula>AND(NOT('QAQC-2021-08-10'!$L$243),'QAQC-2021-08-10'!$C$243="Very Low")</formula>
    </cfRule>
    <cfRule type="expression" priority="3214" dxfId="6" stopIfTrue="0">
      <formula>AND(NOT('QAQC-2021-08-10'!$L$243),'QAQC-2021-08-10'!$C$243="Good")</formula>
    </cfRule>
  </conditionalFormatting>
  <conditionalFormatting sqref="BD3">
    <cfRule type="expression" priority="212" dxfId="0" stopIfTrue="0">
      <formula>AND(NOT('QAQC-2021-08-10'!$L$244),'QAQC-2021-08-10'!$C$244="Highest")</formula>
    </cfRule>
    <cfRule type="expression" priority="693" dxfId="1" stopIfTrue="0">
      <formula>AND(NOT('QAQC-2021-08-10'!$L$244),'QAQC-2021-08-10'!$C$244="High")</formula>
    </cfRule>
    <cfRule type="expression" priority="1187" dxfId="2" stopIfTrue="0">
      <formula>AND(NOT('QAQC-2021-08-10'!$L$244),'QAQC-2021-08-10'!$C$244="Medium")</formula>
    </cfRule>
    <cfRule type="expression" priority="1668" dxfId="3" stopIfTrue="0">
      <formula>AND(NOT('QAQC-2021-08-10'!$L$244),'QAQC-2021-08-10'!$C$244="Medium Low")</formula>
    </cfRule>
    <cfRule type="expression" priority="2149" dxfId="4" stopIfTrue="0">
      <formula>AND(NOT('QAQC-2021-08-10'!$L$244),'QAQC-2021-08-10'!$C$244="Low")</formula>
    </cfRule>
    <cfRule type="expression" priority="2708" dxfId="5" stopIfTrue="0">
      <formula>AND(NOT('QAQC-2021-08-10'!$L$244),'QAQC-2021-08-10'!$C$244="Very Low")</formula>
    </cfRule>
    <cfRule type="expression" priority="3215" dxfId="6" stopIfTrue="0">
      <formula>AND(NOT('QAQC-2021-08-10'!$L$244),'QAQC-2021-08-10'!$C$244="Good")</formula>
    </cfRule>
  </conditionalFormatting>
  <conditionalFormatting sqref="BE3">
    <cfRule type="expression" priority="213" dxfId="0" stopIfTrue="0">
      <formula>AND(NOT('QAQC-2021-08-10'!$L$245),'QAQC-2021-08-10'!$C$245="Highest")</formula>
    </cfRule>
    <cfRule type="expression" priority="694" dxfId="1" stopIfTrue="0">
      <formula>AND(NOT('QAQC-2021-08-10'!$L$245),'QAQC-2021-08-10'!$C$245="High")</formula>
    </cfRule>
    <cfRule type="expression" priority="1188" dxfId="2" stopIfTrue="0">
      <formula>AND(NOT('QAQC-2021-08-10'!$L$245),'QAQC-2021-08-10'!$C$245="Medium")</formula>
    </cfRule>
    <cfRule type="expression" priority="1669" dxfId="3" stopIfTrue="0">
      <formula>AND(NOT('QAQC-2021-08-10'!$L$245),'QAQC-2021-08-10'!$C$245="Medium Low")</formula>
    </cfRule>
    <cfRule type="expression" priority="2150" dxfId="4" stopIfTrue="0">
      <formula>AND(NOT('QAQC-2021-08-10'!$L$245),'QAQC-2021-08-10'!$C$245="Low")</formula>
    </cfRule>
    <cfRule type="expression" priority="2709" dxfId="5" stopIfTrue="0">
      <formula>AND(NOT('QAQC-2021-08-10'!$L$245),'QAQC-2021-08-10'!$C$245="Very Low")</formula>
    </cfRule>
    <cfRule type="expression" priority="3216" dxfId="6" stopIfTrue="0">
      <formula>AND(NOT('QAQC-2021-08-10'!$L$245),'QAQC-2021-08-10'!$C$245="Good")</formula>
    </cfRule>
  </conditionalFormatting>
  <conditionalFormatting sqref="BF3">
    <cfRule type="expression" priority="214" dxfId="0" stopIfTrue="0">
      <formula>AND(NOT('QAQC-2021-08-10'!$L$246),'QAQC-2021-08-10'!$C$246="Highest")</formula>
    </cfRule>
    <cfRule type="expression" priority="695" dxfId="1" stopIfTrue="0">
      <formula>AND(NOT('QAQC-2021-08-10'!$L$246),'QAQC-2021-08-10'!$C$246="High")</formula>
    </cfRule>
    <cfRule type="expression" priority="1189" dxfId="2" stopIfTrue="0">
      <formula>AND(NOT('QAQC-2021-08-10'!$L$246),'QAQC-2021-08-10'!$C$246="Medium")</formula>
    </cfRule>
    <cfRule type="expression" priority="1670" dxfId="3" stopIfTrue="0">
      <formula>AND(NOT('QAQC-2021-08-10'!$L$246),'QAQC-2021-08-10'!$C$246="Medium Low")</formula>
    </cfRule>
    <cfRule type="expression" priority="2151" dxfId="4" stopIfTrue="0">
      <formula>AND(NOT('QAQC-2021-08-10'!$L$246),'QAQC-2021-08-10'!$C$246="Low")</formula>
    </cfRule>
    <cfRule type="expression" priority="2710" dxfId="5" stopIfTrue="0">
      <formula>AND(NOT('QAQC-2021-08-10'!$L$246),'QAQC-2021-08-10'!$C$246="Very Low")</formula>
    </cfRule>
    <cfRule type="expression" priority="3217" dxfId="6" stopIfTrue="0">
      <formula>AND(NOT('QAQC-2021-08-10'!$L$246),'QAQC-2021-08-10'!$C$246="Good")</formula>
    </cfRule>
  </conditionalFormatting>
  <conditionalFormatting sqref="BD4">
    <cfRule type="expression" priority="215" dxfId="0" stopIfTrue="0">
      <formula>AND(NOT('QAQC-2021-08-10'!$L$247),'QAQC-2021-08-10'!$C$247="Highest")</formula>
    </cfRule>
    <cfRule type="expression" priority="696" dxfId="1" stopIfTrue="0">
      <formula>AND(NOT('QAQC-2021-08-10'!$L$247),'QAQC-2021-08-10'!$C$247="High")</formula>
    </cfRule>
    <cfRule type="expression" priority="1190" dxfId="2" stopIfTrue="0">
      <formula>AND(NOT('QAQC-2021-08-10'!$L$247),'QAQC-2021-08-10'!$C$247="Medium")</formula>
    </cfRule>
    <cfRule type="expression" priority="1671" dxfId="3" stopIfTrue="0">
      <formula>AND(NOT('QAQC-2021-08-10'!$L$247),'QAQC-2021-08-10'!$C$247="Medium Low")</formula>
    </cfRule>
    <cfRule type="expression" priority="2152" dxfId="4" stopIfTrue="0">
      <formula>AND(NOT('QAQC-2021-08-10'!$L$247),'QAQC-2021-08-10'!$C$247="Low")</formula>
    </cfRule>
    <cfRule type="expression" priority="2711" dxfId="5" stopIfTrue="0">
      <formula>AND(NOT('QAQC-2021-08-10'!$L$247),'QAQC-2021-08-10'!$C$247="Very Low")</formula>
    </cfRule>
    <cfRule type="expression" priority="3218" dxfId="6" stopIfTrue="0">
      <formula>AND(NOT('QAQC-2021-08-10'!$L$247),'QAQC-2021-08-10'!$C$247="Good")</formula>
    </cfRule>
  </conditionalFormatting>
  <conditionalFormatting sqref="BE4">
    <cfRule type="expression" priority="216" dxfId="0" stopIfTrue="0">
      <formula>AND(NOT('QAQC-2021-08-10'!$L$248),'QAQC-2021-08-10'!$C$248="Highest")</formula>
    </cfRule>
    <cfRule type="expression" priority="697" dxfId="1" stopIfTrue="0">
      <formula>AND(NOT('QAQC-2021-08-10'!$L$248),'QAQC-2021-08-10'!$C$248="High")</formula>
    </cfRule>
    <cfRule type="expression" priority="1191" dxfId="2" stopIfTrue="0">
      <formula>AND(NOT('QAQC-2021-08-10'!$L$248),'QAQC-2021-08-10'!$C$248="Medium")</formula>
    </cfRule>
    <cfRule type="expression" priority="1672" dxfId="3" stopIfTrue="0">
      <formula>AND(NOT('QAQC-2021-08-10'!$L$248),'QAQC-2021-08-10'!$C$248="Medium Low")</formula>
    </cfRule>
    <cfRule type="expression" priority="2153" dxfId="4" stopIfTrue="0">
      <formula>AND(NOT('QAQC-2021-08-10'!$L$248),'QAQC-2021-08-10'!$C$248="Low")</formula>
    </cfRule>
    <cfRule type="expression" priority="2712" dxfId="5" stopIfTrue="0">
      <formula>AND(NOT('QAQC-2021-08-10'!$L$248),'QAQC-2021-08-10'!$C$248="Very Low")</formula>
    </cfRule>
    <cfRule type="expression" priority="3219" dxfId="6" stopIfTrue="0">
      <formula>AND(NOT('QAQC-2021-08-10'!$L$248),'QAQC-2021-08-10'!$C$248="Good")</formula>
    </cfRule>
  </conditionalFormatting>
  <conditionalFormatting sqref="BF4">
    <cfRule type="expression" priority="217" dxfId="0" stopIfTrue="0">
      <formula>AND(NOT('QAQC-2021-08-10'!$L$249),'QAQC-2021-08-10'!$C$249="Highest")</formula>
    </cfRule>
    <cfRule type="expression" priority="698" dxfId="1" stopIfTrue="0">
      <formula>AND(NOT('QAQC-2021-08-10'!$L$249),'QAQC-2021-08-10'!$C$249="High")</formula>
    </cfRule>
    <cfRule type="expression" priority="1192" dxfId="2" stopIfTrue="0">
      <formula>AND(NOT('QAQC-2021-08-10'!$L$249),'QAQC-2021-08-10'!$C$249="Medium")</formula>
    </cfRule>
    <cfRule type="expression" priority="1673" dxfId="3" stopIfTrue="0">
      <formula>AND(NOT('QAQC-2021-08-10'!$L$249),'QAQC-2021-08-10'!$C$249="Medium Low")</formula>
    </cfRule>
    <cfRule type="expression" priority="2154" dxfId="4" stopIfTrue="0">
      <formula>AND(NOT('QAQC-2021-08-10'!$L$249),'QAQC-2021-08-10'!$C$249="Low")</formula>
    </cfRule>
    <cfRule type="expression" priority="2713" dxfId="5" stopIfTrue="0">
      <formula>AND(NOT('QAQC-2021-08-10'!$L$249),'QAQC-2021-08-10'!$C$249="Very Low")</formula>
    </cfRule>
    <cfRule type="expression" priority="3220" dxfId="6" stopIfTrue="0">
      <formula>AND(NOT('QAQC-2021-08-10'!$L$249),'QAQC-2021-08-10'!$C$249="Good")</formula>
    </cfRule>
  </conditionalFormatting>
  <conditionalFormatting sqref="BD5">
    <cfRule type="expression" priority="218" dxfId="0" stopIfTrue="0">
      <formula>AND(NOT('QAQC-2021-08-10'!$L$250),'QAQC-2021-08-10'!$C$250="Highest")</formula>
    </cfRule>
    <cfRule type="expression" priority="699" dxfId="1" stopIfTrue="0">
      <formula>AND(NOT('QAQC-2021-08-10'!$L$250),'QAQC-2021-08-10'!$C$250="High")</formula>
    </cfRule>
    <cfRule type="expression" priority="1193" dxfId="2" stopIfTrue="0">
      <formula>AND(NOT('QAQC-2021-08-10'!$L$250),'QAQC-2021-08-10'!$C$250="Medium")</formula>
    </cfRule>
    <cfRule type="expression" priority="1674" dxfId="3" stopIfTrue="0">
      <formula>AND(NOT('QAQC-2021-08-10'!$L$250),'QAQC-2021-08-10'!$C$250="Medium Low")</formula>
    </cfRule>
    <cfRule type="expression" priority="2155" dxfId="4" stopIfTrue="0">
      <formula>AND(NOT('QAQC-2021-08-10'!$L$250),'QAQC-2021-08-10'!$C$250="Low")</formula>
    </cfRule>
    <cfRule type="expression" priority="2714" dxfId="5" stopIfTrue="0">
      <formula>AND(NOT('QAQC-2021-08-10'!$L$250),'QAQC-2021-08-10'!$C$250="Very Low")</formula>
    </cfRule>
    <cfRule type="expression" priority="3221" dxfId="6" stopIfTrue="0">
      <formula>AND(NOT('QAQC-2021-08-10'!$L$250),'QAQC-2021-08-10'!$C$250="Good")</formula>
    </cfRule>
  </conditionalFormatting>
  <conditionalFormatting sqref="BE5">
    <cfRule type="expression" priority="219" dxfId="0" stopIfTrue="0">
      <formula>AND(NOT('QAQC-2021-08-10'!$L$251),'QAQC-2021-08-10'!$C$251="Highest")</formula>
    </cfRule>
    <cfRule type="expression" priority="700" dxfId="1" stopIfTrue="0">
      <formula>AND(NOT('QAQC-2021-08-10'!$L$251),'QAQC-2021-08-10'!$C$251="High")</formula>
    </cfRule>
    <cfRule type="expression" priority="1194" dxfId="2" stopIfTrue="0">
      <formula>AND(NOT('QAQC-2021-08-10'!$L$251),'QAQC-2021-08-10'!$C$251="Medium")</formula>
    </cfRule>
    <cfRule type="expression" priority="1675" dxfId="3" stopIfTrue="0">
      <formula>AND(NOT('QAQC-2021-08-10'!$L$251),'QAQC-2021-08-10'!$C$251="Medium Low")</formula>
    </cfRule>
    <cfRule type="expression" priority="2156" dxfId="4" stopIfTrue="0">
      <formula>AND(NOT('QAQC-2021-08-10'!$L$251),'QAQC-2021-08-10'!$C$251="Low")</formula>
    </cfRule>
    <cfRule type="expression" priority="2715" dxfId="5" stopIfTrue="0">
      <formula>AND(NOT('QAQC-2021-08-10'!$L$251),'QAQC-2021-08-10'!$C$251="Very Low")</formula>
    </cfRule>
    <cfRule type="expression" priority="3222" dxfId="6" stopIfTrue="0">
      <formula>AND(NOT('QAQC-2021-08-10'!$L$251),'QAQC-2021-08-10'!$C$251="Good")</formula>
    </cfRule>
  </conditionalFormatting>
  <conditionalFormatting sqref="BF5">
    <cfRule type="expression" priority="220" dxfId="0" stopIfTrue="0">
      <formula>AND(NOT('QAQC-2021-08-10'!$L$252),'QAQC-2021-08-10'!$C$252="Highest")</formula>
    </cfRule>
    <cfRule type="expression" priority="701" dxfId="1" stopIfTrue="0">
      <formula>AND(NOT('QAQC-2021-08-10'!$L$252),'QAQC-2021-08-10'!$C$252="High")</formula>
    </cfRule>
    <cfRule type="expression" priority="1195" dxfId="2" stopIfTrue="0">
      <formula>AND(NOT('QAQC-2021-08-10'!$L$252),'QAQC-2021-08-10'!$C$252="Medium")</formula>
    </cfRule>
    <cfRule type="expression" priority="1676" dxfId="3" stopIfTrue="0">
      <formula>AND(NOT('QAQC-2021-08-10'!$L$252),'QAQC-2021-08-10'!$C$252="Medium Low")</formula>
    </cfRule>
    <cfRule type="expression" priority="2157" dxfId="4" stopIfTrue="0">
      <formula>AND(NOT('QAQC-2021-08-10'!$L$252),'QAQC-2021-08-10'!$C$252="Low")</formula>
    </cfRule>
    <cfRule type="expression" priority="2716" dxfId="5" stopIfTrue="0">
      <formula>AND(NOT('QAQC-2021-08-10'!$L$252),'QAQC-2021-08-10'!$C$252="Very Low")</formula>
    </cfRule>
    <cfRule type="expression" priority="3223" dxfId="6" stopIfTrue="0">
      <formula>AND(NOT('QAQC-2021-08-10'!$L$252),'QAQC-2021-08-10'!$C$252="Good")</formula>
    </cfRule>
  </conditionalFormatting>
  <conditionalFormatting sqref="BD6">
    <cfRule type="expression" priority="221" dxfId="0" stopIfTrue="0">
      <formula>AND(NOT('QAQC-2021-08-10'!$L$253),'QAQC-2021-08-10'!$C$253="Highest")</formula>
    </cfRule>
    <cfRule type="expression" priority="702" dxfId="1" stopIfTrue="0">
      <formula>AND(NOT('QAQC-2021-08-10'!$L$253),'QAQC-2021-08-10'!$C$253="High")</formula>
    </cfRule>
    <cfRule type="expression" priority="1196" dxfId="2" stopIfTrue="0">
      <formula>AND(NOT('QAQC-2021-08-10'!$L$253),'QAQC-2021-08-10'!$C$253="Medium")</formula>
    </cfRule>
    <cfRule type="expression" priority="1677" dxfId="3" stopIfTrue="0">
      <formula>AND(NOT('QAQC-2021-08-10'!$L$253),'QAQC-2021-08-10'!$C$253="Medium Low")</formula>
    </cfRule>
    <cfRule type="expression" priority="2158" dxfId="4" stopIfTrue="0">
      <formula>AND(NOT('QAQC-2021-08-10'!$L$253),'QAQC-2021-08-10'!$C$253="Low")</formula>
    </cfRule>
    <cfRule type="expression" priority="2717" dxfId="5" stopIfTrue="0">
      <formula>AND(NOT('QAQC-2021-08-10'!$L$253),'QAQC-2021-08-10'!$C$253="Very Low")</formula>
    </cfRule>
    <cfRule type="expression" priority="3224" dxfId="6" stopIfTrue="0">
      <formula>AND(NOT('QAQC-2021-08-10'!$L$253),'QAQC-2021-08-10'!$C$253="Good")</formula>
    </cfRule>
  </conditionalFormatting>
  <conditionalFormatting sqref="BE6">
    <cfRule type="expression" priority="222" dxfId="0" stopIfTrue="0">
      <formula>AND(NOT('QAQC-2021-08-10'!$L$254),'QAQC-2021-08-10'!$C$254="Highest")</formula>
    </cfRule>
    <cfRule type="expression" priority="703" dxfId="1" stopIfTrue="0">
      <formula>AND(NOT('QAQC-2021-08-10'!$L$254),'QAQC-2021-08-10'!$C$254="High")</formula>
    </cfRule>
    <cfRule type="expression" priority="1197" dxfId="2" stopIfTrue="0">
      <formula>AND(NOT('QAQC-2021-08-10'!$L$254),'QAQC-2021-08-10'!$C$254="Medium")</formula>
    </cfRule>
    <cfRule type="expression" priority="1678" dxfId="3" stopIfTrue="0">
      <formula>AND(NOT('QAQC-2021-08-10'!$L$254),'QAQC-2021-08-10'!$C$254="Medium Low")</formula>
    </cfRule>
    <cfRule type="expression" priority="2159" dxfId="4" stopIfTrue="0">
      <formula>AND(NOT('QAQC-2021-08-10'!$L$254),'QAQC-2021-08-10'!$C$254="Low")</formula>
    </cfRule>
    <cfRule type="expression" priority="2718" dxfId="5" stopIfTrue="0">
      <formula>AND(NOT('QAQC-2021-08-10'!$L$254),'QAQC-2021-08-10'!$C$254="Very Low")</formula>
    </cfRule>
    <cfRule type="expression" priority="3225" dxfId="6" stopIfTrue="0">
      <formula>AND(NOT('QAQC-2021-08-10'!$L$254),'QAQC-2021-08-10'!$C$254="Good")</formula>
    </cfRule>
  </conditionalFormatting>
  <conditionalFormatting sqref="BF6">
    <cfRule type="expression" priority="223" dxfId="0" stopIfTrue="0">
      <formula>AND(NOT('QAQC-2021-08-10'!$L$255),'QAQC-2021-08-10'!$C$255="Highest")</formula>
    </cfRule>
    <cfRule type="expression" priority="704" dxfId="1" stopIfTrue="0">
      <formula>AND(NOT('QAQC-2021-08-10'!$L$255),'QAQC-2021-08-10'!$C$255="High")</formula>
    </cfRule>
    <cfRule type="expression" priority="1198" dxfId="2" stopIfTrue="0">
      <formula>AND(NOT('QAQC-2021-08-10'!$L$255),'QAQC-2021-08-10'!$C$255="Medium")</formula>
    </cfRule>
    <cfRule type="expression" priority="1679" dxfId="3" stopIfTrue="0">
      <formula>AND(NOT('QAQC-2021-08-10'!$L$255),'QAQC-2021-08-10'!$C$255="Medium Low")</formula>
    </cfRule>
    <cfRule type="expression" priority="2160" dxfId="4" stopIfTrue="0">
      <formula>AND(NOT('QAQC-2021-08-10'!$L$255),'QAQC-2021-08-10'!$C$255="Low")</formula>
    </cfRule>
    <cfRule type="expression" priority="2719" dxfId="5" stopIfTrue="0">
      <formula>AND(NOT('QAQC-2021-08-10'!$L$255),'QAQC-2021-08-10'!$C$255="Very Low")</formula>
    </cfRule>
    <cfRule type="expression" priority="3226" dxfId="6" stopIfTrue="0">
      <formula>AND(NOT('QAQC-2021-08-10'!$L$255),'QAQC-2021-08-10'!$C$255="Good")</formula>
    </cfRule>
  </conditionalFormatting>
  <conditionalFormatting sqref="BD7">
    <cfRule type="expression" priority="224" dxfId="0" stopIfTrue="0">
      <formula>AND(NOT('QAQC-2021-08-10'!$L$256),'QAQC-2021-08-10'!$C$256="Highest")</formula>
    </cfRule>
    <cfRule type="expression" priority="705" dxfId="1" stopIfTrue="0">
      <formula>AND(NOT('QAQC-2021-08-10'!$L$256),'QAQC-2021-08-10'!$C$256="High")</formula>
    </cfRule>
    <cfRule type="expression" priority="1199" dxfId="2" stopIfTrue="0">
      <formula>AND(NOT('QAQC-2021-08-10'!$L$256),'QAQC-2021-08-10'!$C$256="Medium")</formula>
    </cfRule>
    <cfRule type="expression" priority="1680" dxfId="3" stopIfTrue="0">
      <formula>AND(NOT('QAQC-2021-08-10'!$L$256),'QAQC-2021-08-10'!$C$256="Medium Low")</formula>
    </cfRule>
    <cfRule type="expression" priority="2161" dxfId="4" stopIfTrue="0">
      <formula>AND(NOT('QAQC-2021-08-10'!$L$256),'QAQC-2021-08-10'!$C$256="Low")</formula>
    </cfRule>
    <cfRule type="expression" priority="2720" dxfId="5" stopIfTrue="0">
      <formula>AND(NOT('QAQC-2021-08-10'!$L$256),'QAQC-2021-08-10'!$C$256="Very Low")</formula>
    </cfRule>
    <cfRule type="expression" priority="3227" dxfId="6" stopIfTrue="0">
      <formula>AND(NOT('QAQC-2021-08-10'!$L$256),'QAQC-2021-08-10'!$C$256="Good")</formula>
    </cfRule>
  </conditionalFormatting>
  <conditionalFormatting sqref="BE7">
    <cfRule type="expression" priority="225" dxfId="0" stopIfTrue="0">
      <formula>AND(NOT('QAQC-2021-08-10'!$L$257),'QAQC-2021-08-10'!$C$257="Highest")</formula>
    </cfRule>
    <cfRule type="expression" priority="706" dxfId="1" stopIfTrue="0">
      <formula>AND(NOT('QAQC-2021-08-10'!$L$257),'QAQC-2021-08-10'!$C$257="High")</formula>
    </cfRule>
    <cfRule type="expression" priority="1200" dxfId="2" stopIfTrue="0">
      <formula>AND(NOT('QAQC-2021-08-10'!$L$257),'QAQC-2021-08-10'!$C$257="Medium")</formula>
    </cfRule>
    <cfRule type="expression" priority="1681" dxfId="3" stopIfTrue="0">
      <formula>AND(NOT('QAQC-2021-08-10'!$L$257),'QAQC-2021-08-10'!$C$257="Medium Low")</formula>
    </cfRule>
    <cfRule type="expression" priority="2162" dxfId="4" stopIfTrue="0">
      <formula>AND(NOT('QAQC-2021-08-10'!$L$257),'QAQC-2021-08-10'!$C$257="Low")</formula>
    </cfRule>
    <cfRule type="expression" priority="2721" dxfId="5" stopIfTrue="0">
      <formula>AND(NOT('QAQC-2021-08-10'!$L$257),'QAQC-2021-08-10'!$C$257="Very Low")</formula>
    </cfRule>
    <cfRule type="expression" priority="3228" dxfId="6" stopIfTrue="0">
      <formula>AND(NOT('QAQC-2021-08-10'!$L$257),'QAQC-2021-08-10'!$C$257="Good")</formula>
    </cfRule>
  </conditionalFormatting>
  <conditionalFormatting sqref="BF7">
    <cfRule type="expression" priority="226" dxfId="0" stopIfTrue="0">
      <formula>AND(NOT('QAQC-2021-08-10'!$L$258),'QAQC-2021-08-10'!$C$258="Highest")</formula>
    </cfRule>
    <cfRule type="expression" priority="707" dxfId="1" stopIfTrue="0">
      <formula>AND(NOT('QAQC-2021-08-10'!$L$258),'QAQC-2021-08-10'!$C$258="High")</formula>
    </cfRule>
    <cfRule type="expression" priority="1201" dxfId="2" stopIfTrue="0">
      <formula>AND(NOT('QAQC-2021-08-10'!$L$258),'QAQC-2021-08-10'!$C$258="Medium")</formula>
    </cfRule>
    <cfRule type="expression" priority="1682" dxfId="3" stopIfTrue="0">
      <formula>AND(NOT('QAQC-2021-08-10'!$L$258),'QAQC-2021-08-10'!$C$258="Medium Low")</formula>
    </cfRule>
    <cfRule type="expression" priority="2163" dxfId="4" stopIfTrue="0">
      <formula>AND(NOT('QAQC-2021-08-10'!$L$258),'QAQC-2021-08-10'!$C$258="Low")</formula>
    </cfRule>
    <cfRule type="expression" priority="2722" dxfId="5" stopIfTrue="0">
      <formula>AND(NOT('QAQC-2021-08-10'!$L$258),'QAQC-2021-08-10'!$C$258="Very Low")</formula>
    </cfRule>
    <cfRule type="expression" priority="3229" dxfId="6" stopIfTrue="0">
      <formula>AND(NOT('QAQC-2021-08-10'!$L$258),'QAQC-2021-08-10'!$C$258="Good")</formula>
    </cfRule>
  </conditionalFormatting>
  <conditionalFormatting sqref="BD8">
    <cfRule type="expression" priority="227" dxfId="0" stopIfTrue="0">
      <formula>AND(NOT('QAQC-2021-08-10'!$L$259),'QAQC-2021-08-10'!$C$259="Highest")</formula>
    </cfRule>
    <cfRule type="expression" priority="708" dxfId="1" stopIfTrue="0">
      <formula>AND(NOT('QAQC-2021-08-10'!$L$259),'QAQC-2021-08-10'!$C$259="High")</formula>
    </cfRule>
    <cfRule type="expression" priority="1202" dxfId="2" stopIfTrue="0">
      <formula>AND(NOT('QAQC-2021-08-10'!$L$259),'QAQC-2021-08-10'!$C$259="Medium")</formula>
    </cfRule>
    <cfRule type="expression" priority="1683" dxfId="3" stopIfTrue="0">
      <formula>AND(NOT('QAQC-2021-08-10'!$L$259),'QAQC-2021-08-10'!$C$259="Medium Low")</formula>
    </cfRule>
    <cfRule type="expression" priority="2164" dxfId="4" stopIfTrue="0">
      <formula>AND(NOT('QAQC-2021-08-10'!$L$259),'QAQC-2021-08-10'!$C$259="Low")</formula>
    </cfRule>
    <cfRule type="expression" priority="2723" dxfId="5" stopIfTrue="0">
      <formula>AND(NOT('QAQC-2021-08-10'!$L$259),'QAQC-2021-08-10'!$C$259="Very Low")</formula>
    </cfRule>
    <cfRule type="expression" priority="3230" dxfId="6" stopIfTrue="0">
      <formula>AND(NOT('QAQC-2021-08-10'!$L$259),'QAQC-2021-08-10'!$C$259="Good")</formula>
    </cfRule>
  </conditionalFormatting>
  <conditionalFormatting sqref="BE8">
    <cfRule type="expression" priority="228" dxfId="0" stopIfTrue="0">
      <formula>AND(NOT('QAQC-2021-08-10'!$L$260),'QAQC-2021-08-10'!$C$260="Highest")</formula>
    </cfRule>
    <cfRule type="expression" priority="709" dxfId="1" stopIfTrue="0">
      <formula>AND(NOT('QAQC-2021-08-10'!$L$260),'QAQC-2021-08-10'!$C$260="High")</formula>
    </cfRule>
    <cfRule type="expression" priority="1203" dxfId="2" stopIfTrue="0">
      <formula>AND(NOT('QAQC-2021-08-10'!$L$260),'QAQC-2021-08-10'!$C$260="Medium")</formula>
    </cfRule>
    <cfRule type="expression" priority="1684" dxfId="3" stopIfTrue="0">
      <formula>AND(NOT('QAQC-2021-08-10'!$L$260),'QAQC-2021-08-10'!$C$260="Medium Low")</formula>
    </cfRule>
    <cfRule type="expression" priority="2165" dxfId="4" stopIfTrue="0">
      <formula>AND(NOT('QAQC-2021-08-10'!$L$260),'QAQC-2021-08-10'!$C$260="Low")</formula>
    </cfRule>
    <cfRule type="expression" priority="2724" dxfId="5" stopIfTrue="0">
      <formula>AND(NOT('QAQC-2021-08-10'!$L$260),'QAQC-2021-08-10'!$C$260="Very Low")</formula>
    </cfRule>
    <cfRule type="expression" priority="3231" dxfId="6" stopIfTrue="0">
      <formula>AND(NOT('QAQC-2021-08-10'!$L$260),'QAQC-2021-08-10'!$C$260="Good")</formula>
    </cfRule>
  </conditionalFormatting>
  <conditionalFormatting sqref="BF8">
    <cfRule type="expression" priority="229" dxfId="0" stopIfTrue="0">
      <formula>AND(NOT('QAQC-2021-08-10'!$L$261),'QAQC-2021-08-10'!$C$261="Highest")</formula>
    </cfRule>
    <cfRule type="expression" priority="710" dxfId="1" stopIfTrue="0">
      <formula>AND(NOT('QAQC-2021-08-10'!$L$261),'QAQC-2021-08-10'!$C$261="High")</formula>
    </cfRule>
    <cfRule type="expression" priority="1204" dxfId="2" stopIfTrue="0">
      <formula>AND(NOT('QAQC-2021-08-10'!$L$261),'QAQC-2021-08-10'!$C$261="Medium")</formula>
    </cfRule>
    <cfRule type="expression" priority="1685" dxfId="3" stopIfTrue="0">
      <formula>AND(NOT('QAQC-2021-08-10'!$L$261),'QAQC-2021-08-10'!$C$261="Medium Low")</formula>
    </cfRule>
    <cfRule type="expression" priority="2166" dxfId="4" stopIfTrue="0">
      <formula>AND(NOT('QAQC-2021-08-10'!$L$261),'QAQC-2021-08-10'!$C$261="Low")</formula>
    </cfRule>
    <cfRule type="expression" priority="2725" dxfId="5" stopIfTrue="0">
      <formula>AND(NOT('QAQC-2021-08-10'!$L$261),'QAQC-2021-08-10'!$C$261="Very Low")</formula>
    </cfRule>
    <cfRule type="expression" priority="3232" dxfId="6" stopIfTrue="0">
      <formula>AND(NOT('QAQC-2021-08-10'!$L$261),'QAQC-2021-08-10'!$C$261="Good")</formula>
    </cfRule>
  </conditionalFormatting>
  <conditionalFormatting sqref="BD9">
    <cfRule type="expression" priority="230" dxfId="0" stopIfTrue="0">
      <formula>AND(NOT('QAQC-2021-08-10'!$L$262),'QAQC-2021-08-10'!$C$262="Highest")</formula>
    </cfRule>
    <cfRule type="expression" priority="711" dxfId="1" stopIfTrue="0">
      <formula>AND(NOT('QAQC-2021-08-10'!$L$262),'QAQC-2021-08-10'!$C$262="High")</formula>
    </cfRule>
    <cfRule type="expression" priority="1205" dxfId="2" stopIfTrue="0">
      <formula>AND(NOT('QAQC-2021-08-10'!$L$262),'QAQC-2021-08-10'!$C$262="Medium")</formula>
    </cfRule>
    <cfRule type="expression" priority="1686" dxfId="3" stopIfTrue="0">
      <formula>AND(NOT('QAQC-2021-08-10'!$L$262),'QAQC-2021-08-10'!$C$262="Medium Low")</formula>
    </cfRule>
    <cfRule type="expression" priority="2167" dxfId="4" stopIfTrue="0">
      <formula>AND(NOT('QAQC-2021-08-10'!$L$262),'QAQC-2021-08-10'!$C$262="Low")</formula>
    </cfRule>
    <cfRule type="expression" priority="2726" dxfId="5" stopIfTrue="0">
      <formula>AND(NOT('QAQC-2021-08-10'!$L$262),'QAQC-2021-08-10'!$C$262="Very Low")</formula>
    </cfRule>
    <cfRule type="expression" priority="3233" dxfId="6" stopIfTrue="0">
      <formula>AND(NOT('QAQC-2021-08-10'!$L$262),'QAQC-2021-08-10'!$C$262="Good")</formula>
    </cfRule>
  </conditionalFormatting>
  <conditionalFormatting sqref="BE9">
    <cfRule type="expression" priority="231" dxfId="0" stopIfTrue="0">
      <formula>AND(NOT('QAQC-2021-08-10'!$L$263),'QAQC-2021-08-10'!$C$263="Highest")</formula>
    </cfRule>
    <cfRule type="expression" priority="712" dxfId="1" stopIfTrue="0">
      <formula>AND(NOT('QAQC-2021-08-10'!$L$263),'QAQC-2021-08-10'!$C$263="High")</formula>
    </cfRule>
    <cfRule type="expression" priority="1206" dxfId="2" stopIfTrue="0">
      <formula>AND(NOT('QAQC-2021-08-10'!$L$263),'QAQC-2021-08-10'!$C$263="Medium")</formula>
    </cfRule>
    <cfRule type="expression" priority="1687" dxfId="3" stopIfTrue="0">
      <formula>AND(NOT('QAQC-2021-08-10'!$L$263),'QAQC-2021-08-10'!$C$263="Medium Low")</formula>
    </cfRule>
    <cfRule type="expression" priority="2168" dxfId="4" stopIfTrue="0">
      <formula>AND(NOT('QAQC-2021-08-10'!$L$263),'QAQC-2021-08-10'!$C$263="Low")</formula>
    </cfRule>
    <cfRule type="expression" priority="2727" dxfId="5" stopIfTrue="0">
      <formula>AND(NOT('QAQC-2021-08-10'!$L$263),'QAQC-2021-08-10'!$C$263="Very Low")</formula>
    </cfRule>
    <cfRule type="expression" priority="3234" dxfId="6" stopIfTrue="0">
      <formula>AND(NOT('QAQC-2021-08-10'!$L$263),'QAQC-2021-08-10'!$C$263="Good")</formula>
    </cfRule>
  </conditionalFormatting>
  <conditionalFormatting sqref="BF9">
    <cfRule type="expression" priority="232" dxfId="0" stopIfTrue="0">
      <formula>AND(NOT('QAQC-2021-08-10'!$L$264),'QAQC-2021-08-10'!$C$264="Highest")</formula>
    </cfRule>
    <cfRule type="expression" priority="713" dxfId="1" stopIfTrue="0">
      <formula>AND(NOT('QAQC-2021-08-10'!$L$264),'QAQC-2021-08-10'!$C$264="High")</formula>
    </cfRule>
    <cfRule type="expression" priority="1207" dxfId="2" stopIfTrue="0">
      <formula>AND(NOT('QAQC-2021-08-10'!$L$264),'QAQC-2021-08-10'!$C$264="Medium")</formula>
    </cfRule>
    <cfRule type="expression" priority="1688" dxfId="3" stopIfTrue="0">
      <formula>AND(NOT('QAQC-2021-08-10'!$L$264),'QAQC-2021-08-10'!$C$264="Medium Low")</formula>
    </cfRule>
    <cfRule type="expression" priority="2169" dxfId="4" stopIfTrue="0">
      <formula>AND(NOT('QAQC-2021-08-10'!$L$264),'QAQC-2021-08-10'!$C$264="Low")</formula>
    </cfRule>
    <cfRule type="expression" priority="2728" dxfId="5" stopIfTrue="0">
      <formula>AND(NOT('QAQC-2021-08-10'!$L$264),'QAQC-2021-08-10'!$C$264="Very Low")</formula>
    </cfRule>
    <cfRule type="expression" priority="3235" dxfId="6" stopIfTrue="0">
      <formula>AND(NOT('QAQC-2021-08-10'!$L$264),'QAQC-2021-08-10'!$C$264="Good")</formula>
    </cfRule>
  </conditionalFormatting>
  <conditionalFormatting sqref="BD10">
    <cfRule type="expression" priority="233" dxfId="0" stopIfTrue="0">
      <formula>AND(NOT('QAQC-2021-08-10'!$L$265),'QAQC-2021-08-10'!$C$265="Highest")</formula>
    </cfRule>
    <cfRule type="expression" priority="714" dxfId="1" stopIfTrue="0">
      <formula>AND(NOT('QAQC-2021-08-10'!$L$265),'QAQC-2021-08-10'!$C$265="High")</formula>
    </cfRule>
    <cfRule type="expression" priority="1208" dxfId="2" stopIfTrue="0">
      <formula>AND(NOT('QAQC-2021-08-10'!$L$265),'QAQC-2021-08-10'!$C$265="Medium")</formula>
    </cfRule>
    <cfRule type="expression" priority="1689" dxfId="3" stopIfTrue="0">
      <formula>AND(NOT('QAQC-2021-08-10'!$L$265),'QAQC-2021-08-10'!$C$265="Medium Low")</formula>
    </cfRule>
    <cfRule type="expression" priority="2170" dxfId="4" stopIfTrue="0">
      <formula>AND(NOT('QAQC-2021-08-10'!$L$265),'QAQC-2021-08-10'!$C$265="Low")</formula>
    </cfRule>
    <cfRule type="expression" priority="2729" dxfId="5" stopIfTrue="0">
      <formula>AND(NOT('QAQC-2021-08-10'!$L$265),'QAQC-2021-08-10'!$C$265="Very Low")</formula>
    </cfRule>
    <cfRule type="expression" priority="3236" dxfId="6" stopIfTrue="0">
      <formula>AND(NOT('QAQC-2021-08-10'!$L$265),'QAQC-2021-08-10'!$C$265="Good")</formula>
    </cfRule>
  </conditionalFormatting>
  <conditionalFormatting sqref="BE10">
    <cfRule type="expression" priority="234" dxfId="0" stopIfTrue="0">
      <formula>AND(NOT('QAQC-2021-08-10'!$L$266),'QAQC-2021-08-10'!$C$266="Highest")</formula>
    </cfRule>
    <cfRule type="expression" priority="715" dxfId="1" stopIfTrue="0">
      <formula>AND(NOT('QAQC-2021-08-10'!$L$266),'QAQC-2021-08-10'!$C$266="High")</formula>
    </cfRule>
    <cfRule type="expression" priority="1209" dxfId="2" stopIfTrue="0">
      <formula>AND(NOT('QAQC-2021-08-10'!$L$266),'QAQC-2021-08-10'!$C$266="Medium")</formula>
    </cfRule>
    <cfRule type="expression" priority="1690" dxfId="3" stopIfTrue="0">
      <formula>AND(NOT('QAQC-2021-08-10'!$L$266),'QAQC-2021-08-10'!$C$266="Medium Low")</formula>
    </cfRule>
    <cfRule type="expression" priority="2171" dxfId="4" stopIfTrue="0">
      <formula>AND(NOT('QAQC-2021-08-10'!$L$266),'QAQC-2021-08-10'!$C$266="Low")</formula>
    </cfRule>
    <cfRule type="expression" priority="2730" dxfId="5" stopIfTrue="0">
      <formula>AND(NOT('QAQC-2021-08-10'!$L$266),'QAQC-2021-08-10'!$C$266="Very Low")</formula>
    </cfRule>
    <cfRule type="expression" priority="3237" dxfId="6" stopIfTrue="0">
      <formula>AND(NOT('QAQC-2021-08-10'!$L$266),'QAQC-2021-08-10'!$C$266="Good")</formula>
    </cfRule>
  </conditionalFormatting>
  <conditionalFormatting sqref="BF10">
    <cfRule type="expression" priority="235" dxfId="0" stopIfTrue="0">
      <formula>AND(NOT('QAQC-2021-08-10'!$L$267),'QAQC-2021-08-10'!$C$267="Highest")</formula>
    </cfRule>
    <cfRule type="expression" priority="716" dxfId="1" stopIfTrue="0">
      <formula>AND(NOT('QAQC-2021-08-10'!$L$267),'QAQC-2021-08-10'!$C$267="High")</formula>
    </cfRule>
    <cfRule type="expression" priority="1210" dxfId="2" stopIfTrue="0">
      <formula>AND(NOT('QAQC-2021-08-10'!$L$267),'QAQC-2021-08-10'!$C$267="Medium")</formula>
    </cfRule>
    <cfRule type="expression" priority="1691" dxfId="3" stopIfTrue="0">
      <formula>AND(NOT('QAQC-2021-08-10'!$L$267),'QAQC-2021-08-10'!$C$267="Medium Low")</formula>
    </cfRule>
    <cfRule type="expression" priority="2172" dxfId="4" stopIfTrue="0">
      <formula>AND(NOT('QAQC-2021-08-10'!$L$267),'QAQC-2021-08-10'!$C$267="Low")</formula>
    </cfRule>
    <cfRule type="expression" priority="2731" dxfId="5" stopIfTrue="0">
      <formula>AND(NOT('QAQC-2021-08-10'!$L$267),'QAQC-2021-08-10'!$C$267="Very Low")</formula>
    </cfRule>
    <cfRule type="expression" priority="3238" dxfId="6" stopIfTrue="0">
      <formula>AND(NOT('QAQC-2021-08-10'!$L$267),'QAQC-2021-08-10'!$C$267="Good")</formula>
    </cfRule>
  </conditionalFormatting>
  <conditionalFormatting sqref="BD11">
    <cfRule type="expression" priority="236" dxfId="0" stopIfTrue="0">
      <formula>AND(NOT('QAQC-2021-08-10'!$L$268),'QAQC-2021-08-10'!$C$268="Highest")</formula>
    </cfRule>
    <cfRule type="expression" priority="717" dxfId="1" stopIfTrue="0">
      <formula>AND(NOT('QAQC-2021-08-10'!$L$268),'QAQC-2021-08-10'!$C$268="High")</formula>
    </cfRule>
    <cfRule type="expression" priority="1211" dxfId="2" stopIfTrue="0">
      <formula>AND(NOT('QAQC-2021-08-10'!$L$268),'QAQC-2021-08-10'!$C$268="Medium")</formula>
    </cfRule>
    <cfRule type="expression" priority="1692" dxfId="3" stopIfTrue="0">
      <formula>AND(NOT('QAQC-2021-08-10'!$L$268),'QAQC-2021-08-10'!$C$268="Medium Low")</formula>
    </cfRule>
    <cfRule type="expression" priority="2173" dxfId="4" stopIfTrue="0">
      <formula>AND(NOT('QAQC-2021-08-10'!$L$268),'QAQC-2021-08-10'!$C$268="Low")</formula>
    </cfRule>
    <cfRule type="expression" priority="2732" dxfId="5" stopIfTrue="0">
      <formula>AND(NOT('QAQC-2021-08-10'!$L$268),'QAQC-2021-08-10'!$C$268="Very Low")</formula>
    </cfRule>
    <cfRule type="expression" priority="3239" dxfId="6" stopIfTrue="0">
      <formula>AND(NOT('QAQC-2021-08-10'!$L$268),'QAQC-2021-08-10'!$C$268="Good")</formula>
    </cfRule>
  </conditionalFormatting>
  <conditionalFormatting sqref="BE11">
    <cfRule type="expression" priority="237" dxfId="0" stopIfTrue="0">
      <formula>AND(NOT('QAQC-2021-08-10'!$L$269),'QAQC-2021-08-10'!$C$269="Highest")</formula>
    </cfRule>
    <cfRule type="expression" priority="718" dxfId="1" stopIfTrue="0">
      <formula>AND(NOT('QAQC-2021-08-10'!$L$269),'QAQC-2021-08-10'!$C$269="High")</formula>
    </cfRule>
    <cfRule type="expression" priority="1212" dxfId="2" stopIfTrue="0">
      <formula>AND(NOT('QAQC-2021-08-10'!$L$269),'QAQC-2021-08-10'!$C$269="Medium")</formula>
    </cfRule>
    <cfRule type="expression" priority="1693" dxfId="3" stopIfTrue="0">
      <formula>AND(NOT('QAQC-2021-08-10'!$L$269),'QAQC-2021-08-10'!$C$269="Medium Low")</formula>
    </cfRule>
    <cfRule type="expression" priority="2174" dxfId="4" stopIfTrue="0">
      <formula>AND(NOT('QAQC-2021-08-10'!$L$269),'QAQC-2021-08-10'!$C$269="Low")</formula>
    </cfRule>
    <cfRule type="expression" priority="2733" dxfId="5" stopIfTrue="0">
      <formula>AND(NOT('QAQC-2021-08-10'!$L$269),'QAQC-2021-08-10'!$C$269="Very Low")</formula>
    </cfRule>
    <cfRule type="expression" priority="3240" dxfId="6" stopIfTrue="0">
      <formula>AND(NOT('QAQC-2021-08-10'!$L$269),'QAQC-2021-08-10'!$C$269="Good")</formula>
    </cfRule>
  </conditionalFormatting>
  <conditionalFormatting sqref="BF11">
    <cfRule type="expression" priority="238" dxfId="0" stopIfTrue="0">
      <formula>AND(NOT('QAQC-2021-08-10'!$L$270),'QAQC-2021-08-10'!$C$270="Highest")</formula>
    </cfRule>
    <cfRule type="expression" priority="719" dxfId="1" stopIfTrue="0">
      <formula>AND(NOT('QAQC-2021-08-10'!$L$270),'QAQC-2021-08-10'!$C$270="High")</formula>
    </cfRule>
    <cfRule type="expression" priority="1213" dxfId="2" stopIfTrue="0">
      <formula>AND(NOT('QAQC-2021-08-10'!$L$270),'QAQC-2021-08-10'!$C$270="Medium")</formula>
    </cfRule>
    <cfRule type="expression" priority="1694" dxfId="3" stopIfTrue="0">
      <formula>AND(NOT('QAQC-2021-08-10'!$L$270),'QAQC-2021-08-10'!$C$270="Medium Low")</formula>
    </cfRule>
    <cfRule type="expression" priority="2175" dxfId="4" stopIfTrue="0">
      <formula>AND(NOT('QAQC-2021-08-10'!$L$270),'QAQC-2021-08-10'!$C$270="Low")</formula>
    </cfRule>
    <cfRule type="expression" priority="2734" dxfId="5" stopIfTrue="0">
      <formula>AND(NOT('QAQC-2021-08-10'!$L$270),'QAQC-2021-08-10'!$C$270="Very Low")</formula>
    </cfRule>
    <cfRule type="expression" priority="3241" dxfId="6" stopIfTrue="0">
      <formula>AND(NOT('QAQC-2021-08-10'!$L$270),'QAQC-2021-08-10'!$C$270="Good")</formula>
    </cfRule>
  </conditionalFormatting>
  <conditionalFormatting sqref="BD12">
    <cfRule type="expression" priority="239" dxfId="0" stopIfTrue="0">
      <formula>AND(NOT('QAQC-2021-08-10'!$L$271),'QAQC-2021-08-10'!$C$271="Highest")</formula>
    </cfRule>
    <cfRule type="expression" priority="720" dxfId="1" stopIfTrue="0">
      <formula>AND(NOT('QAQC-2021-08-10'!$L$271),'QAQC-2021-08-10'!$C$271="High")</formula>
    </cfRule>
    <cfRule type="expression" priority="1214" dxfId="2" stopIfTrue="0">
      <formula>AND(NOT('QAQC-2021-08-10'!$L$271),'QAQC-2021-08-10'!$C$271="Medium")</formula>
    </cfRule>
    <cfRule type="expression" priority="1695" dxfId="3" stopIfTrue="0">
      <formula>AND(NOT('QAQC-2021-08-10'!$L$271),'QAQC-2021-08-10'!$C$271="Medium Low")</formula>
    </cfRule>
    <cfRule type="expression" priority="2176" dxfId="4" stopIfTrue="0">
      <formula>AND(NOT('QAQC-2021-08-10'!$L$271),'QAQC-2021-08-10'!$C$271="Low")</formula>
    </cfRule>
    <cfRule type="expression" priority="2735" dxfId="5" stopIfTrue="0">
      <formula>AND(NOT('QAQC-2021-08-10'!$L$271),'QAQC-2021-08-10'!$C$271="Very Low")</formula>
    </cfRule>
    <cfRule type="expression" priority="3242" dxfId="6" stopIfTrue="0">
      <formula>AND(NOT('QAQC-2021-08-10'!$L$271),'QAQC-2021-08-10'!$C$271="Good")</formula>
    </cfRule>
  </conditionalFormatting>
  <conditionalFormatting sqref="BE12">
    <cfRule type="expression" priority="240" dxfId="0" stopIfTrue="0">
      <formula>AND(NOT('QAQC-2021-08-10'!$L$272),'QAQC-2021-08-10'!$C$272="Highest")</formula>
    </cfRule>
    <cfRule type="expression" priority="721" dxfId="1" stopIfTrue="0">
      <formula>AND(NOT('QAQC-2021-08-10'!$L$272),'QAQC-2021-08-10'!$C$272="High")</formula>
    </cfRule>
    <cfRule type="expression" priority="1215" dxfId="2" stopIfTrue="0">
      <formula>AND(NOT('QAQC-2021-08-10'!$L$272),'QAQC-2021-08-10'!$C$272="Medium")</formula>
    </cfRule>
    <cfRule type="expression" priority="1696" dxfId="3" stopIfTrue="0">
      <formula>AND(NOT('QAQC-2021-08-10'!$L$272),'QAQC-2021-08-10'!$C$272="Medium Low")</formula>
    </cfRule>
    <cfRule type="expression" priority="2177" dxfId="4" stopIfTrue="0">
      <formula>AND(NOT('QAQC-2021-08-10'!$L$272),'QAQC-2021-08-10'!$C$272="Low")</formula>
    </cfRule>
    <cfRule type="expression" priority="2736" dxfId="5" stopIfTrue="0">
      <formula>AND(NOT('QAQC-2021-08-10'!$L$272),'QAQC-2021-08-10'!$C$272="Very Low")</formula>
    </cfRule>
    <cfRule type="expression" priority="3243" dxfId="6" stopIfTrue="0">
      <formula>AND(NOT('QAQC-2021-08-10'!$L$272),'QAQC-2021-08-10'!$C$272="Good")</formula>
    </cfRule>
  </conditionalFormatting>
  <conditionalFormatting sqref="BF12">
    <cfRule type="expression" priority="241" dxfId="0" stopIfTrue="0">
      <formula>AND(NOT('QAQC-2021-08-10'!$L$273),'QAQC-2021-08-10'!$C$273="Highest")</formula>
    </cfRule>
    <cfRule type="expression" priority="722" dxfId="1" stopIfTrue="0">
      <formula>AND(NOT('QAQC-2021-08-10'!$L$273),'QAQC-2021-08-10'!$C$273="High")</formula>
    </cfRule>
    <cfRule type="expression" priority="1216" dxfId="2" stopIfTrue="0">
      <formula>AND(NOT('QAQC-2021-08-10'!$L$273),'QAQC-2021-08-10'!$C$273="Medium")</formula>
    </cfRule>
    <cfRule type="expression" priority="1697" dxfId="3" stopIfTrue="0">
      <formula>AND(NOT('QAQC-2021-08-10'!$L$273),'QAQC-2021-08-10'!$C$273="Medium Low")</formula>
    </cfRule>
    <cfRule type="expression" priority="2178" dxfId="4" stopIfTrue="0">
      <formula>AND(NOT('QAQC-2021-08-10'!$L$273),'QAQC-2021-08-10'!$C$273="Low")</formula>
    </cfRule>
    <cfRule type="expression" priority="2737" dxfId="5" stopIfTrue="0">
      <formula>AND(NOT('QAQC-2021-08-10'!$L$273),'QAQC-2021-08-10'!$C$273="Very Low")</formula>
    </cfRule>
    <cfRule type="expression" priority="3244" dxfId="6" stopIfTrue="0">
      <formula>AND(NOT('QAQC-2021-08-10'!$L$273),'QAQC-2021-08-10'!$C$273="Good")</formula>
    </cfRule>
  </conditionalFormatting>
  <conditionalFormatting sqref="BD13">
    <cfRule type="expression" priority="242" dxfId="0" stopIfTrue="0">
      <formula>AND(NOT('QAQC-2021-08-10'!$L$274),'QAQC-2021-08-10'!$C$274="Highest")</formula>
    </cfRule>
    <cfRule type="expression" priority="723" dxfId="1" stopIfTrue="0">
      <formula>AND(NOT('QAQC-2021-08-10'!$L$274),'QAQC-2021-08-10'!$C$274="High")</formula>
    </cfRule>
    <cfRule type="expression" priority="1217" dxfId="2" stopIfTrue="0">
      <formula>AND(NOT('QAQC-2021-08-10'!$L$274),'QAQC-2021-08-10'!$C$274="Medium")</formula>
    </cfRule>
    <cfRule type="expression" priority="1698" dxfId="3" stopIfTrue="0">
      <formula>AND(NOT('QAQC-2021-08-10'!$L$274),'QAQC-2021-08-10'!$C$274="Medium Low")</formula>
    </cfRule>
    <cfRule type="expression" priority="2179" dxfId="4" stopIfTrue="0">
      <formula>AND(NOT('QAQC-2021-08-10'!$L$274),'QAQC-2021-08-10'!$C$274="Low")</formula>
    </cfRule>
    <cfRule type="expression" priority="2738" dxfId="5" stopIfTrue="0">
      <formula>AND(NOT('QAQC-2021-08-10'!$L$274),'QAQC-2021-08-10'!$C$274="Very Low")</formula>
    </cfRule>
    <cfRule type="expression" priority="3245" dxfId="6" stopIfTrue="0">
      <formula>AND(NOT('QAQC-2021-08-10'!$L$274),'QAQC-2021-08-10'!$C$274="Good")</formula>
    </cfRule>
  </conditionalFormatting>
  <conditionalFormatting sqref="BE13">
    <cfRule type="expression" priority="243" dxfId="0" stopIfTrue="0">
      <formula>AND(NOT('QAQC-2021-08-10'!$L$275),'QAQC-2021-08-10'!$C$275="Highest")</formula>
    </cfRule>
    <cfRule type="expression" priority="724" dxfId="1" stopIfTrue="0">
      <formula>AND(NOT('QAQC-2021-08-10'!$L$275),'QAQC-2021-08-10'!$C$275="High")</formula>
    </cfRule>
    <cfRule type="expression" priority="1218" dxfId="2" stopIfTrue="0">
      <formula>AND(NOT('QAQC-2021-08-10'!$L$275),'QAQC-2021-08-10'!$C$275="Medium")</formula>
    </cfRule>
    <cfRule type="expression" priority="1699" dxfId="3" stopIfTrue="0">
      <formula>AND(NOT('QAQC-2021-08-10'!$L$275),'QAQC-2021-08-10'!$C$275="Medium Low")</formula>
    </cfRule>
    <cfRule type="expression" priority="2180" dxfId="4" stopIfTrue="0">
      <formula>AND(NOT('QAQC-2021-08-10'!$L$275),'QAQC-2021-08-10'!$C$275="Low")</formula>
    </cfRule>
    <cfRule type="expression" priority="2739" dxfId="5" stopIfTrue="0">
      <formula>AND(NOT('QAQC-2021-08-10'!$L$275),'QAQC-2021-08-10'!$C$275="Very Low")</formula>
    </cfRule>
    <cfRule type="expression" priority="3246" dxfId="6" stopIfTrue="0">
      <formula>AND(NOT('QAQC-2021-08-10'!$L$275),'QAQC-2021-08-10'!$C$275="Good")</formula>
    </cfRule>
  </conditionalFormatting>
  <conditionalFormatting sqref="BF13">
    <cfRule type="expression" priority="244" dxfId="0" stopIfTrue="0">
      <formula>AND(NOT('QAQC-2021-08-10'!$L$276),'QAQC-2021-08-10'!$C$276="Highest")</formula>
    </cfRule>
    <cfRule type="expression" priority="725" dxfId="1" stopIfTrue="0">
      <formula>AND(NOT('QAQC-2021-08-10'!$L$276),'QAQC-2021-08-10'!$C$276="High")</formula>
    </cfRule>
    <cfRule type="expression" priority="1219" dxfId="2" stopIfTrue="0">
      <formula>AND(NOT('QAQC-2021-08-10'!$L$276),'QAQC-2021-08-10'!$C$276="Medium")</formula>
    </cfRule>
    <cfRule type="expression" priority="1700" dxfId="3" stopIfTrue="0">
      <formula>AND(NOT('QAQC-2021-08-10'!$L$276),'QAQC-2021-08-10'!$C$276="Medium Low")</formula>
    </cfRule>
    <cfRule type="expression" priority="2181" dxfId="4" stopIfTrue="0">
      <formula>AND(NOT('QAQC-2021-08-10'!$L$276),'QAQC-2021-08-10'!$C$276="Low")</formula>
    </cfRule>
    <cfRule type="expression" priority="2740" dxfId="5" stopIfTrue="0">
      <formula>AND(NOT('QAQC-2021-08-10'!$L$276),'QAQC-2021-08-10'!$C$276="Very Low")</formula>
    </cfRule>
    <cfRule type="expression" priority="3247" dxfId="6" stopIfTrue="0">
      <formula>AND(NOT('QAQC-2021-08-10'!$L$276),'QAQC-2021-08-10'!$C$276="Good")</formula>
    </cfRule>
  </conditionalFormatting>
  <conditionalFormatting sqref="BD14">
    <cfRule type="expression" priority="245" dxfId="0" stopIfTrue="0">
      <formula>AND(NOT('QAQC-2021-08-10'!$L$277),'QAQC-2021-08-10'!$C$277="Highest")</formula>
    </cfRule>
    <cfRule type="expression" priority="726" dxfId="1" stopIfTrue="0">
      <formula>AND(NOT('QAQC-2021-08-10'!$L$277),'QAQC-2021-08-10'!$C$277="High")</formula>
    </cfRule>
    <cfRule type="expression" priority="1220" dxfId="2" stopIfTrue="0">
      <formula>AND(NOT('QAQC-2021-08-10'!$L$277),'QAQC-2021-08-10'!$C$277="Medium")</formula>
    </cfRule>
    <cfRule type="expression" priority="1701" dxfId="3" stopIfTrue="0">
      <formula>AND(NOT('QAQC-2021-08-10'!$L$277),'QAQC-2021-08-10'!$C$277="Medium Low")</formula>
    </cfRule>
    <cfRule type="expression" priority="2182" dxfId="4" stopIfTrue="0">
      <formula>AND(NOT('QAQC-2021-08-10'!$L$277),'QAQC-2021-08-10'!$C$277="Low")</formula>
    </cfRule>
    <cfRule type="expression" priority="2741" dxfId="5" stopIfTrue="0">
      <formula>AND(NOT('QAQC-2021-08-10'!$L$277),'QAQC-2021-08-10'!$C$277="Very Low")</formula>
    </cfRule>
    <cfRule type="expression" priority="3248" dxfId="6" stopIfTrue="0">
      <formula>AND(NOT('QAQC-2021-08-10'!$L$277),'QAQC-2021-08-10'!$C$277="Good")</formula>
    </cfRule>
  </conditionalFormatting>
  <conditionalFormatting sqref="BE14">
    <cfRule type="expression" priority="246" dxfId="0" stopIfTrue="0">
      <formula>AND(NOT('QAQC-2021-08-10'!$L$278),'QAQC-2021-08-10'!$C$278="Highest")</formula>
    </cfRule>
    <cfRule type="expression" priority="727" dxfId="1" stopIfTrue="0">
      <formula>AND(NOT('QAQC-2021-08-10'!$L$278),'QAQC-2021-08-10'!$C$278="High")</formula>
    </cfRule>
    <cfRule type="expression" priority="1221" dxfId="2" stopIfTrue="0">
      <formula>AND(NOT('QAQC-2021-08-10'!$L$278),'QAQC-2021-08-10'!$C$278="Medium")</formula>
    </cfRule>
    <cfRule type="expression" priority="1702" dxfId="3" stopIfTrue="0">
      <formula>AND(NOT('QAQC-2021-08-10'!$L$278),'QAQC-2021-08-10'!$C$278="Medium Low")</formula>
    </cfRule>
    <cfRule type="expression" priority="2183" dxfId="4" stopIfTrue="0">
      <formula>AND(NOT('QAQC-2021-08-10'!$L$278),'QAQC-2021-08-10'!$C$278="Low")</formula>
    </cfRule>
    <cfRule type="expression" priority="2742" dxfId="5" stopIfTrue="0">
      <formula>AND(NOT('QAQC-2021-08-10'!$L$278),'QAQC-2021-08-10'!$C$278="Very Low")</formula>
    </cfRule>
    <cfRule type="expression" priority="3249" dxfId="6" stopIfTrue="0">
      <formula>AND(NOT('QAQC-2021-08-10'!$L$278),'QAQC-2021-08-10'!$C$278="Good")</formula>
    </cfRule>
  </conditionalFormatting>
  <conditionalFormatting sqref="BF14">
    <cfRule type="expression" priority="247" dxfId="0" stopIfTrue="0">
      <formula>AND(NOT('QAQC-2021-08-10'!$L$279),'QAQC-2021-08-10'!$C$279="Highest")</formula>
    </cfRule>
    <cfRule type="expression" priority="728" dxfId="1" stopIfTrue="0">
      <formula>AND(NOT('QAQC-2021-08-10'!$L$279),'QAQC-2021-08-10'!$C$279="High")</formula>
    </cfRule>
    <cfRule type="expression" priority="1222" dxfId="2" stopIfTrue="0">
      <formula>AND(NOT('QAQC-2021-08-10'!$L$279),'QAQC-2021-08-10'!$C$279="Medium")</formula>
    </cfRule>
    <cfRule type="expression" priority="1703" dxfId="3" stopIfTrue="0">
      <formula>AND(NOT('QAQC-2021-08-10'!$L$279),'QAQC-2021-08-10'!$C$279="Medium Low")</formula>
    </cfRule>
    <cfRule type="expression" priority="2184" dxfId="4" stopIfTrue="0">
      <formula>AND(NOT('QAQC-2021-08-10'!$L$279),'QAQC-2021-08-10'!$C$279="Low")</formula>
    </cfRule>
    <cfRule type="expression" priority="2743" dxfId="5" stopIfTrue="0">
      <formula>AND(NOT('QAQC-2021-08-10'!$L$279),'QAQC-2021-08-10'!$C$279="Very Low")</formula>
    </cfRule>
    <cfRule type="expression" priority="3250" dxfId="6" stopIfTrue="0">
      <formula>AND(NOT('QAQC-2021-08-10'!$L$279),'QAQC-2021-08-10'!$C$279="Good")</formula>
    </cfRule>
  </conditionalFormatting>
  <conditionalFormatting sqref="BJ2">
    <cfRule type="expression" priority="248" dxfId="0" stopIfTrue="0">
      <formula>AND(NOT('QAQC-2021-08-10'!$L$280),'QAQC-2021-08-10'!$C$280="Highest")</formula>
    </cfRule>
    <cfRule type="expression" priority="729" dxfId="1" stopIfTrue="0">
      <formula>AND(NOT('QAQC-2021-08-10'!$L$280),'QAQC-2021-08-10'!$C$280="High")</formula>
    </cfRule>
    <cfRule type="expression" priority="1223" dxfId="2" stopIfTrue="0">
      <formula>AND(NOT('QAQC-2021-08-10'!$L$280),'QAQC-2021-08-10'!$C$280="Medium")</formula>
    </cfRule>
    <cfRule type="expression" priority="1704" dxfId="3" stopIfTrue="0">
      <formula>AND(NOT('QAQC-2021-08-10'!$L$280),'QAQC-2021-08-10'!$C$280="Medium Low")</formula>
    </cfRule>
    <cfRule type="expression" priority="2185" dxfId="4" stopIfTrue="0">
      <formula>AND(NOT('QAQC-2021-08-10'!$L$280),'QAQC-2021-08-10'!$C$280="Low")</formula>
    </cfRule>
    <cfRule type="expression" priority="2744" dxfId="5" stopIfTrue="0">
      <formula>AND(NOT('QAQC-2021-08-10'!$L$280),'QAQC-2021-08-10'!$C$280="Very Low")</formula>
    </cfRule>
    <cfRule type="expression" priority="3251" dxfId="6" stopIfTrue="0">
      <formula>AND(NOT('QAQC-2021-08-10'!$L$280),'QAQC-2021-08-10'!$C$280="Good")</formula>
    </cfRule>
  </conditionalFormatting>
  <conditionalFormatting sqref="BK2">
    <cfRule type="expression" priority="249" dxfId="0" stopIfTrue="0">
      <formula>AND(NOT('QAQC-2021-08-10'!$L$281),'QAQC-2021-08-10'!$C$281="Highest")</formula>
    </cfRule>
    <cfRule type="expression" priority="730" dxfId="1" stopIfTrue="0">
      <formula>AND(NOT('QAQC-2021-08-10'!$L$281),'QAQC-2021-08-10'!$C$281="High")</formula>
    </cfRule>
    <cfRule type="expression" priority="1224" dxfId="2" stopIfTrue="0">
      <formula>AND(NOT('QAQC-2021-08-10'!$L$281),'QAQC-2021-08-10'!$C$281="Medium")</formula>
    </cfRule>
    <cfRule type="expression" priority="1705" dxfId="3" stopIfTrue="0">
      <formula>AND(NOT('QAQC-2021-08-10'!$L$281),'QAQC-2021-08-10'!$C$281="Medium Low")</formula>
    </cfRule>
    <cfRule type="expression" priority="2186" dxfId="4" stopIfTrue="0">
      <formula>AND(NOT('QAQC-2021-08-10'!$L$281),'QAQC-2021-08-10'!$C$281="Low")</formula>
    </cfRule>
    <cfRule type="expression" priority="2745" dxfId="5" stopIfTrue="0">
      <formula>AND(NOT('QAQC-2021-08-10'!$L$281),'QAQC-2021-08-10'!$C$281="Very Low")</formula>
    </cfRule>
    <cfRule type="expression" priority="3252" dxfId="6" stopIfTrue="0">
      <formula>AND(NOT('QAQC-2021-08-10'!$L$281),'QAQC-2021-08-10'!$C$281="Good")</formula>
    </cfRule>
  </conditionalFormatting>
  <conditionalFormatting sqref="BL2">
    <cfRule type="expression" priority="250" dxfId="0" stopIfTrue="0">
      <formula>AND(NOT('QAQC-2021-08-10'!$L$282),'QAQC-2021-08-10'!$C$282="Highest")</formula>
    </cfRule>
    <cfRule type="expression" priority="731" dxfId="1" stopIfTrue="0">
      <formula>AND(NOT('QAQC-2021-08-10'!$L$282),'QAQC-2021-08-10'!$C$282="High")</formula>
    </cfRule>
    <cfRule type="expression" priority="1225" dxfId="2" stopIfTrue="0">
      <formula>AND(NOT('QAQC-2021-08-10'!$L$282),'QAQC-2021-08-10'!$C$282="Medium")</formula>
    </cfRule>
    <cfRule type="expression" priority="1706" dxfId="3" stopIfTrue="0">
      <formula>AND(NOT('QAQC-2021-08-10'!$L$282),'QAQC-2021-08-10'!$C$282="Medium Low")</formula>
    </cfRule>
    <cfRule type="expression" priority="2187" dxfId="4" stopIfTrue="0">
      <formula>AND(NOT('QAQC-2021-08-10'!$L$282),'QAQC-2021-08-10'!$C$282="Low")</formula>
    </cfRule>
    <cfRule type="expression" priority="2746" dxfId="5" stopIfTrue="0">
      <formula>AND(NOT('QAQC-2021-08-10'!$L$282),'QAQC-2021-08-10'!$C$282="Very Low")</formula>
    </cfRule>
    <cfRule type="expression" priority="3253" dxfId="6" stopIfTrue="0">
      <formula>AND(NOT('QAQC-2021-08-10'!$L$282),'QAQC-2021-08-10'!$C$282="Good")</formula>
    </cfRule>
  </conditionalFormatting>
  <conditionalFormatting sqref="BJ3">
    <cfRule type="expression" priority="251" dxfId="0" stopIfTrue="0">
      <formula>AND(NOT('QAQC-2021-08-10'!$L$283),'QAQC-2021-08-10'!$C$283="Highest")</formula>
    </cfRule>
    <cfRule type="expression" priority="732" dxfId="1" stopIfTrue="0">
      <formula>AND(NOT('QAQC-2021-08-10'!$L$283),'QAQC-2021-08-10'!$C$283="High")</formula>
    </cfRule>
    <cfRule type="expression" priority="1226" dxfId="2" stopIfTrue="0">
      <formula>AND(NOT('QAQC-2021-08-10'!$L$283),'QAQC-2021-08-10'!$C$283="Medium")</formula>
    </cfRule>
    <cfRule type="expression" priority="1707" dxfId="3" stopIfTrue="0">
      <formula>AND(NOT('QAQC-2021-08-10'!$L$283),'QAQC-2021-08-10'!$C$283="Medium Low")</formula>
    </cfRule>
    <cfRule type="expression" priority="2188" dxfId="4" stopIfTrue="0">
      <formula>AND(NOT('QAQC-2021-08-10'!$L$283),'QAQC-2021-08-10'!$C$283="Low")</formula>
    </cfRule>
    <cfRule type="expression" priority="2747" dxfId="5" stopIfTrue="0">
      <formula>AND(NOT('QAQC-2021-08-10'!$L$283),'QAQC-2021-08-10'!$C$283="Very Low")</formula>
    </cfRule>
    <cfRule type="expression" priority="3254" dxfId="6" stopIfTrue="0">
      <formula>AND(NOT('QAQC-2021-08-10'!$L$283),'QAQC-2021-08-10'!$C$283="Good")</formula>
    </cfRule>
  </conditionalFormatting>
  <conditionalFormatting sqref="BK3">
    <cfRule type="expression" priority="252" dxfId="0" stopIfTrue="0">
      <formula>AND(NOT('QAQC-2021-08-10'!$L$284),'QAQC-2021-08-10'!$C$284="Highest")</formula>
    </cfRule>
    <cfRule type="expression" priority="733" dxfId="1" stopIfTrue="0">
      <formula>AND(NOT('QAQC-2021-08-10'!$L$284),'QAQC-2021-08-10'!$C$284="High")</formula>
    </cfRule>
    <cfRule type="expression" priority="1227" dxfId="2" stopIfTrue="0">
      <formula>AND(NOT('QAQC-2021-08-10'!$L$284),'QAQC-2021-08-10'!$C$284="Medium")</formula>
    </cfRule>
    <cfRule type="expression" priority="1708" dxfId="3" stopIfTrue="0">
      <formula>AND(NOT('QAQC-2021-08-10'!$L$284),'QAQC-2021-08-10'!$C$284="Medium Low")</formula>
    </cfRule>
    <cfRule type="expression" priority="2189" dxfId="4" stopIfTrue="0">
      <formula>AND(NOT('QAQC-2021-08-10'!$L$284),'QAQC-2021-08-10'!$C$284="Low")</formula>
    </cfRule>
    <cfRule type="expression" priority="2748" dxfId="5" stopIfTrue="0">
      <formula>AND(NOT('QAQC-2021-08-10'!$L$284),'QAQC-2021-08-10'!$C$284="Very Low")</formula>
    </cfRule>
    <cfRule type="expression" priority="3255" dxfId="6" stopIfTrue="0">
      <formula>AND(NOT('QAQC-2021-08-10'!$L$284),'QAQC-2021-08-10'!$C$284="Good")</formula>
    </cfRule>
  </conditionalFormatting>
  <conditionalFormatting sqref="BL3">
    <cfRule type="expression" priority="253" dxfId="0" stopIfTrue="0">
      <formula>AND(NOT('QAQC-2021-08-10'!$L$285),'QAQC-2021-08-10'!$C$285="Highest")</formula>
    </cfRule>
    <cfRule type="expression" priority="734" dxfId="1" stopIfTrue="0">
      <formula>AND(NOT('QAQC-2021-08-10'!$L$285),'QAQC-2021-08-10'!$C$285="High")</formula>
    </cfRule>
    <cfRule type="expression" priority="1228" dxfId="2" stopIfTrue="0">
      <formula>AND(NOT('QAQC-2021-08-10'!$L$285),'QAQC-2021-08-10'!$C$285="Medium")</formula>
    </cfRule>
    <cfRule type="expression" priority="1709" dxfId="3" stopIfTrue="0">
      <formula>AND(NOT('QAQC-2021-08-10'!$L$285),'QAQC-2021-08-10'!$C$285="Medium Low")</formula>
    </cfRule>
    <cfRule type="expression" priority="2190" dxfId="4" stopIfTrue="0">
      <formula>AND(NOT('QAQC-2021-08-10'!$L$285),'QAQC-2021-08-10'!$C$285="Low")</formula>
    </cfRule>
    <cfRule type="expression" priority="2749" dxfId="5" stopIfTrue="0">
      <formula>AND(NOT('QAQC-2021-08-10'!$L$285),'QAQC-2021-08-10'!$C$285="Very Low")</formula>
    </cfRule>
    <cfRule type="expression" priority="3256" dxfId="6" stopIfTrue="0">
      <formula>AND(NOT('QAQC-2021-08-10'!$L$285),'QAQC-2021-08-10'!$C$285="Good")</formula>
    </cfRule>
  </conditionalFormatting>
  <conditionalFormatting sqref="BJ4">
    <cfRule type="expression" priority="254" dxfId="0" stopIfTrue="0">
      <formula>AND(NOT('QAQC-2021-08-10'!$L$286),'QAQC-2021-08-10'!$C$286="Highest")</formula>
    </cfRule>
    <cfRule type="expression" priority="735" dxfId="1" stopIfTrue="0">
      <formula>AND(NOT('QAQC-2021-08-10'!$L$286),'QAQC-2021-08-10'!$C$286="High")</formula>
    </cfRule>
    <cfRule type="expression" priority="1229" dxfId="2" stopIfTrue="0">
      <formula>AND(NOT('QAQC-2021-08-10'!$L$286),'QAQC-2021-08-10'!$C$286="Medium")</formula>
    </cfRule>
    <cfRule type="expression" priority="1710" dxfId="3" stopIfTrue="0">
      <formula>AND(NOT('QAQC-2021-08-10'!$L$286),'QAQC-2021-08-10'!$C$286="Medium Low")</formula>
    </cfRule>
    <cfRule type="expression" priority="2191" dxfId="4" stopIfTrue="0">
      <formula>AND(NOT('QAQC-2021-08-10'!$L$286),'QAQC-2021-08-10'!$C$286="Low")</formula>
    </cfRule>
    <cfRule type="expression" priority="2750" dxfId="5" stopIfTrue="0">
      <formula>AND(NOT('QAQC-2021-08-10'!$L$286),'QAQC-2021-08-10'!$C$286="Very Low")</formula>
    </cfRule>
    <cfRule type="expression" priority="3257" dxfId="6" stopIfTrue="0">
      <formula>AND(NOT('QAQC-2021-08-10'!$L$286),'QAQC-2021-08-10'!$C$286="Good")</formula>
    </cfRule>
  </conditionalFormatting>
  <conditionalFormatting sqref="BK4">
    <cfRule type="expression" priority="255" dxfId="0" stopIfTrue="0">
      <formula>AND(NOT('QAQC-2021-08-10'!$L$287),'QAQC-2021-08-10'!$C$287="Highest")</formula>
    </cfRule>
    <cfRule type="expression" priority="736" dxfId="1" stopIfTrue="0">
      <formula>AND(NOT('QAQC-2021-08-10'!$L$287),'QAQC-2021-08-10'!$C$287="High")</formula>
    </cfRule>
    <cfRule type="expression" priority="1230" dxfId="2" stopIfTrue="0">
      <formula>AND(NOT('QAQC-2021-08-10'!$L$287),'QAQC-2021-08-10'!$C$287="Medium")</formula>
    </cfRule>
    <cfRule type="expression" priority="1711" dxfId="3" stopIfTrue="0">
      <formula>AND(NOT('QAQC-2021-08-10'!$L$287),'QAQC-2021-08-10'!$C$287="Medium Low")</formula>
    </cfRule>
    <cfRule type="expression" priority="2192" dxfId="4" stopIfTrue="0">
      <formula>AND(NOT('QAQC-2021-08-10'!$L$287),'QAQC-2021-08-10'!$C$287="Low")</formula>
    </cfRule>
    <cfRule type="expression" priority="2751" dxfId="5" stopIfTrue="0">
      <formula>AND(NOT('QAQC-2021-08-10'!$L$287),'QAQC-2021-08-10'!$C$287="Very Low")</formula>
    </cfRule>
    <cfRule type="expression" priority="3258" dxfId="6" stopIfTrue="0">
      <formula>AND(NOT('QAQC-2021-08-10'!$L$287),'QAQC-2021-08-10'!$C$287="Good")</formula>
    </cfRule>
  </conditionalFormatting>
  <conditionalFormatting sqref="BL4">
    <cfRule type="expression" priority="256" dxfId="0" stopIfTrue="0">
      <formula>AND(NOT('QAQC-2021-08-10'!$L$288),'QAQC-2021-08-10'!$C$288="Highest")</formula>
    </cfRule>
    <cfRule type="expression" priority="737" dxfId="1" stopIfTrue="0">
      <formula>AND(NOT('QAQC-2021-08-10'!$L$288),'QAQC-2021-08-10'!$C$288="High")</formula>
    </cfRule>
    <cfRule type="expression" priority="1231" dxfId="2" stopIfTrue="0">
      <formula>AND(NOT('QAQC-2021-08-10'!$L$288),'QAQC-2021-08-10'!$C$288="Medium")</formula>
    </cfRule>
    <cfRule type="expression" priority="1712" dxfId="3" stopIfTrue="0">
      <formula>AND(NOT('QAQC-2021-08-10'!$L$288),'QAQC-2021-08-10'!$C$288="Medium Low")</formula>
    </cfRule>
    <cfRule type="expression" priority="2193" dxfId="4" stopIfTrue="0">
      <formula>AND(NOT('QAQC-2021-08-10'!$L$288),'QAQC-2021-08-10'!$C$288="Low")</formula>
    </cfRule>
    <cfRule type="expression" priority="2752" dxfId="5" stopIfTrue="0">
      <formula>AND(NOT('QAQC-2021-08-10'!$L$288),'QAQC-2021-08-10'!$C$288="Very Low")</formula>
    </cfRule>
    <cfRule type="expression" priority="3259" dxfId="6" stopIfTrue="0">
      <formula>AND(NOT('QAQC-2021-08-10'!$L$288),'QAQC-2021-08-10'!$C$288="Good")</formula>
    </cfRule>
  </conditionalFormatting>
  <conditionalFormatting sqref="BJ5">
    <cfRule type="expression" priority="257" dxfId="0" stopIfTrue="0">
      <formula>AND(NOT('QAQC-2021-08-10'!$L$289),'QAQC-2021-08-10'!$C$289="Highest")</formula>
    </cfRule>
    <cfRule type="expression" priority="738" dxfId="1" stopIfTrue="0">
      <formula>AND(NOT('QAQC-2021-08-10'!$L$289),'QAQC-2021-08-10'!$C$289="High")</formula>
    </cfRule>
    <cfRule type="expression" priority="1232" dxfId="2" stopIfTrue="0">
      <formula>AND(NOT('QAQC-2021-08-10'!$L$289),'QAQC-2021-08-10'!$C$289="Medium")</formula>
    </cfRule>
    <cfRule type="expression" priority="1713" dxfId="3" stopIfTrue="0">
      <formula>AND(NOT('QAQC-2021-08-10'!$L$289),'QAQC-2021-08-10'!$C$289="Medium Low")</formula>
    </cfRule>
    <cfRule type="expression" priority="2194" dxfId="4" stopIfTrue="0">
      <formula>AND(NOT('QAQC-2021-08-10'!$L$289),'QAQC-2021-08-10'!$C$289="Low")</formula>
    </cfRule>
    <cfRule type="expression" priority="2753" dxfId="5" stopIfTrue="0">
      <formula>AND(NOT('QAQC-2021-08-10'!$L$289),'QAQC-2021-08-10'!$C$289="Very Low")</formula>
    </cfRule>
    <cfRule type="expression" priority="3260" dxfId="6" stopIfTrue="0">
      <formula>AND(NOT('QAQC-2021-08-10'!$L$289),'QAQC-2021-08-10'!$C$289="Good")</formula>
    </cfRule>
  </conditionalFormatting>
  <conditionalFormatting sqref="BK5">
    <cfRule type="expression" priority="258" dxfId="0" stopIfTrue="0">
      <formula>AND(NOT('QAQC-2021-08-10'!$L$290),'QAQC-2021-08-10'!$C$290="Highest")</formula>
    </cfRule>
    <cfRule type="expression" priority="739" dxfId="1" stopIfTrue="0">
      <formula>AND(NOT('QAQC-2021-08-10'!$L$290),'QAQC-2021-08-10'!$C$290="High")</formula>
    </cfRule>
    <cfRule type="expression" priority="1233" dxfId="2" stopIfTrue="0">
      <formula>AND(NOT('QAQC-2021-08-10'!$L$290),'QAQC-2021-08-10'!$C$290="Medium")</formula>
    </cfRule>
    <cfRule type="expression" priority="1714" dxfId="3" stopIfTrue="0">
      <formula>AND(NOT('QAQC-2021-08-10'!$L$290),'QAQC-2021-08-10'!$C$290="Medium Low")</formula>
    </cfRule>
    <cfRule type="expression" priority="2195" dxfId="4" stopIfTrue="0">
      <formula>AND(NOT('QAQC-2021-08-10'!$L$290),'QAQC-2021-08-10'!$C$290="Low")</formula>
    </cfRule>
    <cfRule type="expression" priority="2754" dxfId="5" stopIfTrue="0">
      <formula>AND(NOT('QAQC-2021-08-10'!$L$290),'QAQC-2021-08-10'!$C$290="Very Low")</formula>
    </cfRule>
    <cfRule type="expression" priority="3261" dxfId="6" stopIfTrue="0">
      <formula>AND(NOT('QAQC-2021-08-10'!$L$290),'QAQC-2021-08-10'!$C$290="Good")</formula>
    </cfRule>
  </conditionalFormatting>
  <conditionalFormatting sqref="BL5">
    <cfRule type="expression" priority="259" dxfId="0" stopIfTrue="0">
      <formula>AND(NOT('QAQC-2021-08-10'!$L$291),'QAQC-2021-08-10'!$C$291="Highest")</formula>
    </cfRule>
    <cfRule type="expression" priority="740" dxfId="1" stopIfTrue="0">
      <formula>AND(NOT('QAQC-2021-08-10'!$L$291),'QAQC-2021-08-10'!$C$291="High")</formula>
    </cfRule>
    <cfRule type="expression" priority="1234" dxfId="2" stopIfTrue="0">
      <formula>AND(NOT('QAQC-2021-08-10'!$L$291),'QAQC-2021-08-10'!$C$291="Medium")</formula>
    </cfRule>
    <cfRule type="expression" priority="1715" dxfId="3" stopIfTrue="0">
      <formula>AND(NOT('QAQC-2021-08-10'!$L$291),'QAQC-2021-08-10'!$C$291="Medium Low")</formula>
    </cfRule>
    <cfRule type="expression" priority="2196" dxfId="4" stopIfTrue="0">
      <formula>AND(NOT('QAQC-2021-08-10'!$L$291),'QAQC-2021-08-10'!$C$291="Low")</formula>
    </cfRule>
    <cfRule type="expression" priority="2755" dxfId="5" stopIfTrue="0">
      <formula>AND(NOT('QAQC-2021-08-10'!$L$291),'QAQC-2021-08-10'!$C$291="Very Low")</formula>
    </cfRule>
    <cfRule type="expression" priority="3262" dxfId="6" stopIfTrue="0">
      <formula>AND(NOT('QAQC-2021-08-10'!$L$291),'QAQC-2021-08-10'!$C$291="Good")</formula>
    </cfRule>
  </conditionalFormatting>
  <conditionalFormatting sqref="BJ6">
    <cfRule type="expression" priority="260" dxfId="0" stopIfTrue="0">
      <formula>AND(NOT('QAQC-2021-08-10'!$L$292),'QAQC-2021-08-10'!$C$292="Highest")</formula>
    </cfRule>
    <cfRule type="expression" priority="741" dxfId="1" stopIfTrue="0">
      <formula>AND(NOT('QAQC-2021-08-10'!$L$292),'QAQC-2021-08-10'!$C$292="High")</formula>
    </cfRule>
    <cfRule type="expression" priority="1235" dxfId="2" stopIfTrue="0">
      <formula>AND(NOT('QAQC-2021-08-10'!$L$292),'QAQC-2021-08-10'!$C$292="Medium")</formula>
    </cfRule>
    <cfRule type="expression" priority="1716" dxfId="3" stopIfTrue="0">
      <formula>AND(NOT('QAQC-2021-08-10'!$L$292),'QAQC-2021-08-10'!$C$292="Medium Low")</formula>
    </cfRule>
    <cfRule type="expression" priority="2197" dxfId="4" stopIfTrue="0">
      <formula>AND(NOT('QAQC-2021-08-10'!$L$292),'QAQC-2021-08-10'!$C$292="Low")</formula>
    </cfRule>
    <cfRule type="expression" priority="2756" dxfId="5" stopIfTrue="0">
      <formula>AND(NOT('QAQC-2021-08-10'!$L$292),'QAQC-2021-08-10'!$C$292="Very Low")</formula>
    </cfRule>
    <cfRule type="expression" priority="3263" dxfId="6" stopIfTrue="0">
      <formula>AND(NOT('QAQC-2021-08-10'!$L$292),'QAQC-2021-08-10'!$C$292="Good")</formula>
    </cfRule>
  </conditionalFormatting>
  <conditionalFormatting sqref="BK6">
    <cfRule type="expression" priority="261" dxfId="0" stopIfTrue="0">
      <formula>AND(NOT('QAQC-2021-08-10'!$L$293),'QAQC-2021-08-10'!$C$293="Highest")</formula>
    </cfRule>
    <cfRule type="expression" priority="742" dxfId="1" stopIfTrue="0">
      <formula>AND(NOT('QAQC-2021-08-10'!$L$293),'QAQC-2021-08-10'!$C$293="High")</formula>
    </cfRule>
    <cfRule type="expression" priority="1236" dxfId="2" stopIfTrue="0">
      <formula>AND(NOT('QAQC-2021-08-10'!$L$293),'QAQC-2021-08-10'!$C$293="Medium")</formula>
    </cfRule>
    <cfRule type="expression" priority="1717" dxfId="3" stopIfTrue="0">
      <formula>AND(NOT('QAQC-2021-08-10'!$L$293),'QAQC-2021-08-10'!$C$293="Medium Low")</formula>
    </cfRule>
    <cfRule type="expression" priority="2198" dxfId="4" stopIfTrue="0">
      <formula>AND(NOT('QAQC-2021-08-10'!$L$293),'QAQC-2021-08-10'!$C$293="Low")</formula>
    </cfRule>
    <cfRule type="expression" priority="2757" dxfId="5" stopIfTrue="0">
      <formula>AND(NOT('QAQC-2021-08-10'!$L$293),'QAQC-2021-08-10'!$C$293="Very Low")</formula>
    </cfRule>
    <cfRule type="expression" priority="3264" dxfId="6" stopIfTrue="0">
      <formula>AND(NOT('QAQC-2021-08-10'!$L$293),'QAQC-2021-08-10'!$C$293="Good")</formula>
    </cfRule>
  </conditionalFormatting>
  <conditionalFormatting sqref="BL6">
    <cfRule type="expression" priority="262" dxfId="0" stopIfTrue="0">
      <formula>AND(NOT('QAQC-2021-08-10'!$L$294),'QAQC-2021-08-10'!$C$294="Highest")</formula>
    </cfRule>
    <cfRule type="expression" priority="743" dxfId="1" stopIfTrue="0">
      <formula>AND(NOT('QAQC-2021-08-10'!$L$294),'QAQC-2021-08-10'!$C$294="High")</formula>
    </cfRule>
    <cfRule type="expression" priority="1237" dxfId="2" stopIfTrue="0">
      <formula>AND(NOT('QAQC-2021-08-10'!$L$294),'QAQC-2021-08-10'!$C$294="Medium")</formula>
    </cfRule>
    <cfRule type="expression" priority="1718" dxfId="3" stopIfTrue="0">
      <formula>AND(NOT('QAQC-2021-08-10'!$L$294),'QAQC-2021-08-10'!$C$294="Medium Low")</formula>
    </cfRule>
    <cfRule type="expression" priority="2199" dxfId="4" stopIfTrue="0">
      <formula>AND(NOT('QAQC-2021-08-10'!$L$294),'QAQC-2021-08-10'!$C$294="Low")</formula>
    </cfRule>
    <cfRule type="expression" priority="2758" dxfId="5" stopIfTrue="0">
      <formula>AND(NOT('QAQC-2021-08-10'!$L$294),'QAQC-2021-08-10'!$C$294="Very Low")</formula>
    </cfRule>
    <cfRule type="expression" priority="3265" dxfId="6" stopIfTrue="0">
      <formula>AND(NOT('QAQC-2021-08-10'!$L$294),'QAQC-2021-08-10'!$C$294="Good")</formula>
    </cfRule>
  </conditionalFormatting>
  <conditionalFormatting sqref="BJ7">
    <cfRule type="expression" priority="263" dxfId="0" stopIfTrue="0">
      <formula>AND(NOT('QAQC-2021-08-10'!$L$295),'QAQC-2021-08-10'!$C$295="Highest")</formula>
    </cfRule>
    <cfRule type="expression" priority="744" dxfId="1" stopIfTrue="0">
      <formula>AND(NOT('QAQC-2021-08-10'!$L$295),'QAQC-2021-08-10'!$C$295="High")</formula>
    </cfRule>
    <cfRule type="expression" priority="1238" dxfId="2" stopIfTrue="0">
      <formula>AND(NOT('QAQC-2021-08-10'!$L$295),'QAQC-2021-08-10'!$C$295="Medium")</formula>
    </cfRule>
    <cfRule type="expression" priority="1719" dxfId="3" stopIfTrue="0">
      <formula>AND(NOT('QAQC-2021-08-10'!$L$295),'QAQC-2021-08-10'!$C$295="Medium Low")</formula>
    </cfRule>
    <cfRule type="expression" priority="2200" dxfId="4" stopIfTrue="0">
      <formula>AND(NOT('QAQC-2021-08-10'!$L$295),'QAQC-2021-08-10'!$C$295="Low")</formula>
    </cfRule>
    <cfRule type="expression" priority="2759" dxfId="5" stopIfTrue="0">
      <formula>AND(NOT('QAQC-2021-08-10'!$L$295),'QAQC-2021-08-10'!$C$295="Very Low")</formula>
    </cfRule>
    <cfRule type="expression" priority="3266" dxfId="6" stopIfTrue="0">
      <formula>AND(NOT('QAQC-2021-08-10'!$L$295),'QAQC-2021-08-10'!$C$295="Good")</formula>
    </cfRule>
  </conditionalFormatting>
  <conditionalFormatting sqref="BK7">
    <cfRule type="expression" priority="264" dxfId="0" stopIfTrue="0">
      <formula>AND(NOT('QAQC-2021-08-10'!$L$296),'QAQC-2021-08-10'!$C$296="Highest")</formula>
    </cfRule>
    <cfRule type="expression" priority="745" dxfId="1" stopIfTrue="0">
      <formula>AND(NOT('QAQC-2021-08-10'!$L$296),'QAQC-2021-08-10'!$C$296="High")</formula>
    </cfRule>
    <cfRule type="expression" priority="1239" dxfId="2" stopIfTrue="0">
      <formula>AND(NOT('QAQC-2021-08-10'!$L$296),'QAQC-2021-08-10'!$C$296="Medium")</formula>
    </cfRule>
    <cfRule type="expression" priority="1720" dxfId="3" stopIfTrue="0">
      <formula>AND(NOT('QAQC-2021-08-10'!$L$296),'QAQC-2021-08-10'!$C$296="Medium Low")</formula>
    </cfRule>
    <cfRule type="expression" priority="2201" dxfId="4" stopIfTrue="0">
      <formula>AND(NOT('QAQC-2021-08-10'!$L$296),'QAQC-2021-08-10'!$C$296="Low")</formula>
    </cfRule>
    <cfRule type="expression" priority="2760" dxfId="5" stopIfTrue="0">
      <formula>AND(NOT('QAQC-2021-08-10'!$L$296),'QAQC-2021-08-10'!$C$296="Very Low")</formula>
    </cfRule>
    <cfRule type="expression" priority="3267" dxfId="6" stopIfTrue="0">
      <formula>AND(NOT('QAQC-2021-08-10'!$L$296),'QAQC-2021-08-10'!$C$296="Good")</formula>
    </cfRule>
  </conditionalFormatting>
  <conditionalFormatting sqref="BL7">
    <cfRule type="expression" priority="265" dxfId="0" stopIfTrue="0">
      <formula>AND(NOT('QAQC-2021-08-10'!$L$297),'QAQC-2021-08-10'!$C$297="Highest")</formula>
    </cfRule>
    <cfRule type="expression" priority="746" dxfId="1" stopIfTrue="0">
      <formula>AND(NOT('QAQC-2021-08-10'!$L$297),'QAQC-2021-08-10'!$C$297="High")</formula>
    </cfRule>
    <cfRule type="expression" priority="1240" dxfId="2" stopIfTrue="0">
      <formula>AND(NOT('QAQC-2021-08-10'!$L$297),'QAQC-2021-08-10'!$C$297="Medium")</formula>
    </cfRule>
    <cfRule type="expression" priority="1721" dxfId="3" stopIfTrue="0">
      <formula>AND(NOT('QAQC-2021-08-10'!$L$297),'QAQC-2021-08-10'!$C$297="Medium Low")</formula>
    </cfRule>
    <cfRule type="expression" priority="2202" dxfId="4" stopIfTrue="0">
      <formula>AND(NOT('QAQC-2021-08-10'!$L$297),'QAQC-2021-08-10'!$C$297="Low")</formula>
    </cfRule>
    <cfRule type="expression" priority="2761" dxfId="5" stopIfTrue="0">
      <formula>AND(NOT('QAQC-2021-08-10'!$L$297),'QAQC-2021-08-10'!$C$297="Very Low")</formula>
    </cfRule>
    <cfRule type="expression" priority="3268" dxfId="6" stopIfTrue="0">
      <formula>AND(NOT('QAQC-2021-08-10'!$L$297),'QAQC-2021-08-10'!$C$297="Good")</formula>
    </cfRule>
  </conditionalFormatting>
  <conditionalFormatting sqref="BJ8">
    <cfRule type="expression" priority="266" dxfId="0" stopIfTrue="0">
      <formula>AND(NOT('QAQC-2021-08-10'!$L$298),'QAQC-2021-08-10'!$C$298="Highest")</formula>
    </cfRule>
    <cfRule type="expression" priority="747" dxfId="1" stopIfTrue="0">
      <formula>AND(NOT('QAQC-2021-08-10'!$L$298),'QAQC-2021-08-10'!$C$298="High")</formula>
    </cfRule>
    <cfRule type="expression" priority="1241" dxfId="2" stopIfTrue="0">
      <formula>AND(NOT('QAQC-2021-08-10'!$L$298),'QAQC-2021-08-10'!$C$298="Medium")</formula>
    </cfRule>
    <cfRule type="expression" priority="1722" dxfId="3" stopIfTrue="0">
      <formula>AND(NOT('QAQC-2021-08-10'!$L$298),'QAQC-2021-08-10'!$C$298="Medium Low")</formula>
    </cfRule>
    <cfRule type="expression" priority="2203" dxfId="4" stopIfTrue="0">
      <formula>AND(NOT('QAQC-2021-08-10'!$L$298),'QAQC-2021-08-10'!$C$298="Low")</formula>
    </cfRule>
    <cfRule type="expression" priority="2762" dxfId="5" stopIfTrue="0">
      <formula>AND(NOT('QAQC-2021-08-10'!$L$298),'QAQC-2021-08-10'!$C$298="Very Low")</formula>
    </cfRule>
    <cfRule type="expression" priority="3269" dxfId="6" stopIfTrue="0">
      <formula>AND(NOT('QAQC-2021-08-10'!$L$298),'QAQC-2021-08-10'!$C$298="Good")</formula>
    </cfRule>
  </conditionalFormatting>
  <conditionalFormatting sqref="BK8">
    <cfRule type="expression" priority="267" dxfId="0" stopIfTrue="0">
      <formula>AND(NOT('QAQC-2021-08-10'!$L$299),'QAQC-2021-08-10'!$C$299="Highest")</formula>
    </cfRule>
    <cfRule type="expression" priority="748" dxfId="1" stopIfTrue="0">
      <formula>AND(NOT('QAQC-2021-08-10'!$L$299),'QAQC-2021-08-10'!$C$299="High")</formula>
    </cfRule>
    <cfRule type="expression" priority="1242" dxfId="2" stopIfTrue="0">
      <formula>AND(NOT('QAQC-2021-08-10'!$L$299),'QAQC-2021-08-10'!$C$299="Medium")</formula>
    </cfRule>
    <cfRule type="expression" priority="1723" dxfId="3" stopIfTrue="0">
      <formula>AND(NOT('QAQC-2021-08-10'!$L$299),'QAQC-2021-08-10'!$C$299="Medium Low")</formula>
    </cfRule>
    <cfRule type="expression" priority="2204" dxfId="4" stopIfTrue="0">
      <formula>AND(NOT('QAQC-2021-08-10'!$L$299),'QAQC-2021-08-10'!$C$299="Low")</formula>
    </cfRule>
    <cfRule type="expression" priority="2763" dxfId="5" stopIfTrue="0">
      <formula>AND(NOT('QAQC-2021-08-10'!$L$299),'QAQC-2021-08-10'!$C$299="Very Low")</formula>
    </cfRule>
    <cfRule type="expression" priority="3270" dxfId="6" stopIfTrue="0">
      <formula>AND(NOT('QAQC-2021-08-10'!$L$299),'QAQC-2021-08-10'!$C$299="Good")</formula>
    </cfRule>
  </conditionalFormatting>
  <conditionalFormatting sqref="BL8">
    <cfRule type="expression" priority="268" dxfId="0" stopIfTrue="0">
      <formula>AND(NOT('QAQC-2021-08-10'!$L$300),'QAQC-2021-08-10'!$C$300="Highest")</formula>
    </cfRule>
    <cfRule type="expression" priority="749" dxfId="1" stopIfTrue="0">
      <formula>AND(NOT('QAQC-2021-08-10'!$L$300),'QAQC-2021-08-10'!$C$300="High")</formula>
    </cfRule>
    <cfRule type="expression" priority="1243" dxfId="2" stopIfTrue="0">
      <formula>AND(NOT('QAQC-2021-08-10'!$L$300),'QAQC-2021-08-10'!$C$300="Medium")</formula>
    </cfRule>
    <cfRule type="expression" priority="1724" dxfId="3" stopIfTrue="0">
      <formula>AND(NOT('QAQC-2021-08-10'!$L$300),'QAQC-2021-08-10'!$C$300="Medium Low")</formula>
    </cfRule>
    <cfRule type="expression" priority="2205" dxfId="4" stopIfTrue="0">
      <formula>AND(NOT('QAQC-2021-08-10'!$L$300),'QAQC-2021-08-10'!$C$300="Low")</formula>
    </cfRule>
    <cfRule type="expression" priority="2764" dxfId="5" stopIfTrue="0">
      <formula>AND(NOT('QAQC-2021-08-10'!$L$300),'QAQC-2021-08-10'!$C$300="Very Low")</formula>
    </cfRule>
    <cfRule type="expression" priority="3271" dxfId="6" stopIfTrue="0">
      <formula>AND(NOT('QAQC-2021-08-10'!$L$300),'QAQC-2021-08-10'!$C$300="Good")</formula>
    </cfRule>
  </conditionalFormatting>
  <conditionalFormatting sqref="BJ9">
    <cfRule type="expression" priority="269" dxfId="0" stopIfTrue="0">
      <formula>AND(NOT('QAQC-2021-08-10'!$L$301),'QAQC-2021-08-10'!$C$301="Highest")</formula>
    </cfRule>
    <cfRule type="expression" priority="750" dxfId="1" stopIfTrue="0">
      <formula>AND(NOT('QAQC-2021-08-10'!$L$301),'QAQC-2021-08-10'!$C$301="High")</formula>
    </cfRule>
    <cfRule type="expression" priority="1244" dxfId="2" stopIfTrue="0">
      <formula>AND(NOT('QAQC-2021-08-10'!$L$301),'QAQC-2021-08-10'!$C$301="Medium")</formula>
    </cfRule>
    <cfRule type="expression" priority="1725" dxfId="3" stopIfTrue="0">
      <formula>AND(NOT('QAQC-2021-08-10'!$L$301),'QAQC-2021-08-10'!$C$301="Medium Low")</formula>
    </cfRule>
    <cfRule type="expression" priority="2206" dxfId="4" stopIfTrue="0">
      <formula>AND(NOT('QAQC-2021-08-10'!$L$301),'QAQC-2021-08-10'!$C$301="Low")</formula>
    </cfRule>
    <cfRule type="expression" priority="2765" dxfId="5" stopIfTrue="0">
      <formula>AND(NOT('QAQC-2021-08-10'!$L$301),'QAQC-2021-08-10'!$C$301="Very Low")</formula>
    </cfRule>
    <cfRule type="expression" priority="3272" dxfId="6" stopIfTrue="0">
      <formula>AND(NOT('QAQC-2021-08-10'!$L$301),'QAQC-2021-08-10'!$C$301="Good")</formula>
    </cfRule>
  </conditionalFormatting>
  <conditionalFormatting sqref="BK9">
    <cfRule type="expression" priority="270" dxfId="0" stopIfTrue="0">
      <formula>AND(NOT('QAQC-2021-08-10'!$L$302),'QAQC-2021-08-10'!$C$302="Highest")</formula>
    </cfRule>
    <cfRule type="expression" priority="751" dxfId="1" stopIfTrue="0">
      <formula>AND(NOT('QAQC-2021-08-10'!$L$302),'QAQC-2021-08-10'!$C$302="High")</formula>
    </cfRule>
    <cfRule type="expression" priority="1245" dxfId="2" stopIfTrue="0">
      <formula>AND(NOT('QAQC-2021-08-10'!$L$302),'QAQC-2021-08-10'!$C$302="Medium")</formula>
    </cfRule>
    <cfRule type="expression" priority="1726" dxfId="3" stopIfTrue="0">
      <formula>AND(NOT('QAQC-2021-08-10'!$L$302),'QAQC-2021-08-10'!$C$302="Medium Low")</formula>
    </cfRule>
    <cfRule type="expression" priority="2207" dxfId="4" stopIfTrue="0">
      <formula>AND(NOT('QAQC-2021-08-10'!$L$302),'QAQC-2021-08-10'!$C$302="Low")</formula>
    </cfRule>
    <cfRule type="expression" priority="2766" dxfId="5" stopIfTrue="0">
      <formula>AND(NOT('QAQC-2021-08-10'!$L$302),'QAQC-2021-08-10'!$C$302="Very Low")</formula>
    </cfRule>
    <cfRule type="expression" priority="3273" dxfId="6" stopIfTrue="0">
      <formula>AND(NOT('QAQC-2021-08-10'!$L$302),'QAQC-2021-08-10'!$C$302="Good")</formula>
    </cfRule>
  </conditionalFormatting>
  <conditionalFormatting sqref="BL9">
    <cfRule type="expression" priority="271" dxfId="0" stopIfTrue="0">
      <formula>AND(NOT('QAQC-2021-08-10'!$L$303),'QAQC-2021-08-10'!$C$303="Highest")</formula>
    </cfRule>
    <cfRule type="expression" priority="752" dxfId="1" stopIfTrue="0">
      <formula>AND(NOT('QAQC-2021-08-10'!$L$303),'QAQC-2021-08-10'!$C$303="High")</formula>
    </cfRule>
    <cfRule type="expression" priority="1246" dxfId="2" stopIfTrue="0">
      <formula>AND(NOT('QAQC-2021-08-10'!$L$303),'QAQC-2021-08-10'!$C$303="Medium")</formula>
    </cfRule>
    <cfRule type="expression" priority="1727" dxfId="3" stopIfTrue="0">
      <formula>AND(NOT('QAQC-2021-08-10'!$L$303),'QAQC-2021-08-10'!$C$303="Medium Low")</formula>
    </cfRule>
    <cfRule type="expression" priority="2208" dxfId="4" stopIfTrue="0">
      <formula>AND(NOT('QAQC-2021-08-10'!$L$303),'QAQC-2021-08-10'!$C$303="Low")</formula>
    </cfRule>
    <cfRule type="expression" priority="2767" dxfId="5" stopIfTrue="0">
      <formula>AND(NOT('QAQC-2021-08-10'!$L$303),'QAQC-2021-08-10'!$C$303="Very Low")</formula>
    </cfRule>
    <cfRule type="expression" priority="3274" dxfId="6" stopIfTrue="0">
      <formula>AND(NOT('QAQC-2021-08-10'!$L$303),'QAQC-2021-08-10'!$C$303="Good")</formula>
    </cfRule>
  </conditionalFormatting>
  <conditionalFormatting sqref="BJ10">
    <cfRule type="expression" priority="272" dxfId="0" stopIfTrue="0">
      <formula>AND(NOT('QAQC-2021-08-10'!$L$304),'QAQC-2021-08-10'!$C$304="Highest")</formula>
    </cfRule>
    <cfRule type="expression" priority="753" dxfId="1" stopIfTrue="0">
      <formula>AND(NOT('QAQC-2021-08-10'!$L$304),'QAQC-2021-08-10'!$C$304="High")</formula>
    </cfRule>
    <cfRule type="expression" priority="1247" dxfId="2" stopIfTrue="0">
      <formula>AND(NOT('QAQC-2021-08-10'!$L$304),'QAQC-2021-08-10'!$C$304="Medium")</formula>
    </cfRule>
    <cfRule type="expression" priority="1728" dxfId="3" stopIfTrue="0">
      <formula>AND(NOT('QAQC-2021-08-10'!$L$304),'QAQC-2021-08-10'!$C$304="Medium Low")</formula>
    </cfRule>
    <cfRule type="expression" priority="2209" dxfId="4" stopIfTrue="0">
      <formula>AND(NOT('QAQC-2021-08-10'!$L$304),'QAQC-2021-08-10'!$C$304="Low")</formula>
    </cfRule>
    <cfRule type="expression" priority="2768" dxfId="5" stopIfTrue="0">
      <formula>AND(NOT('QAQC-2021-08-10'!$L$304),'QAQC-2021-08-10'!$C$304="Very Low")</formula>
    </cfRule>
    <cfRule type="expression" priority="3275" dxfId="6" stopIfTrue="0">
      <formula>AND(NOT('QAQC-2021-08-10'!$L$304),'QAQC-2021-08-10'!$C$304="Good")</formula>
    </cfRule>
  </conditionalFormatting>
  <conditionalFormatting sqref="BK10">
    <cfRule type="expression" priority="273" dxfId="0" stopIfTrue="0">
      <formula>AND(NOT('QAQC-2021-08-10'!$L$305),'QAQC-2021-08-10'!$C$305="Highest")</formula>
    </cfRule>
    <cfRule type="expression" priority="754" dxfId="1" stopIfTrue="0">
      <formula>AND(NOT('QAQC-2021-08-10'!$L$305),'QAQC-2021-08-10'!$C$305="High")</formula>
    </cfRule>
    <cfRule type="expression" priority="1248" dxfId="2" stopIfTrue="0">
      <formula>AND(NOT('QAQC-2021-08-10'!$L$305),'QAQC-2021-08-10'!$C$305="Medium")</formula>
    </cfRule>
    <cfRule type="expression" priority="1729" dxfId="3" stopIfTrue="0">
      <formula>AND(NOT('QAQC-2021-08-10'!$L$305),'QAQC-2021-08-10'!$C$305="Medium Low")</formula>
    </cfRule>
    <cfRule type="expression" priority="2210" dxfId="4" stopIfTrue="0">
      <formula>AND(NOT('QAQC-2021-08-10'!$L$305),'QAQC-2021-08-10'!$C$305="Low")</formula>
    </cfRule>
    <cfRule type="expression" priority="2769" dxfId="5" stopIfTrue="0">
      <formula>AND(NOT('QAQC-2021-08-10'!$L$305),'QAQC-2021-08-10'!$C$305="Very Low")</formula>
    </cfRule>
    <cfRule type="expression" priority="3276" dxfId="6" stopIfTrue="0">
      <formula>AND(NOT('QAQC-2021-08-10'!$L$305),'QAQC-2021-08-10'!$C$305="Good")</formula>
    </cfRule>
  </conditionalFormatting>
  <conditionalFormatting sqref="BL10">
    <cfRule type="expression" priority="274" dxfId="0" stopIfTrue="0">
      <formula>AND(NOT('QAQC-2021-08-10'!$L$306),'QAQC-2021-08-10'!$C$306="Highest")</formula>
    </cfRule>
    <cfRule type="expression" priority="755" dxfId="1" stopIfTrue="0">
      <formula>AND(NOT('QAQC-2021-08-10'!$L$306),'QAQC-2021-08-10'!$C$306="High")</formula>
    </cfRule>
    <cfRule type="expression" priority="1249" dxfId="2" stopIfTrue="0">
      <formula>AND(NOT('QAQC-2021-08-10'!$L$306),'QAQC-2021-08-10'!$C$306="Medium")</formula>
    </cfRule>
    <cfRule type="expression" priority="1730" dxfId="3" stopIfTrue="0">
      <formula>AND(NOT('QAQC-2021-08-10'!$L$306),'QAQC-2021-08-10'!$C$306="Medium Low")</formula>
    </cfRule>
    <cfRule type="expression" priority="2211" dxfId="4" stopIfTrue="0">
      <formula>AND(NOT('QAQC-2021-08-10'!$L$306),'QAQC-2021-08-10'!$C$306="Low")</formula>
    </cfRule>
    <cfRule type="expression" priority="2770" dxfId="5" stopIfTrue="0">
      <formula>AND(NOT('QAQC-2021-08-10'!$L$306),'QAQC-2021-08-10'!$C$306="Very Low")</formula>
    </cfRule>
    <cfRule type="expression" priority="3277" dxfId="6" stopIfTrue="0">
      <formula>AND(NOT('QAQC-2021-08-10'!$L$306),'QAQC-2021-08-10'!$C$306="Good")</formula>
    </cfRule>
  </conditionalFormatting>
  <conditionalFormatting sqref="BJ11">
    <cfRule type="expression" priority="275" dxfId="0" stopIfTrue="0">
      <formula>AND(NOT('QAQC-2021-08-10'!$L$307),'QAQC-2021-08-10'!$C$307="Highest")</formula>
    </cfRule>
    <cfRule type="expression" priority="756" dxfId="1" stopIfTrue="0">
      <formula>AND(NOT('QAQC-2021-08-10'!$L$307),'QAQC-2021-08-10'!$C$307="High")</formula>
    </cfRule>
    <cfRule type="expression" priority="1250" dxfId="2" stopIfTrue="0">
      <formula>AND(NOT('QAQC-2021-08-10'!$L$307),'QAQC-2021-08-10'!$C$307="Medium")</formula>
    </cfRule>
    <cfRule type="expression" priority="1731" dxfId="3" stopIfTrue="0">
      <formula>AND(NOT('QAQC-2021-08-10'!$L$307),'QAQC-2021-08-10'!$C$307="Medium Low")</formula>
    </cfRule>
    <cfRule type="expression" priority="2212" dxfId="4" stopIfTrue="0">
      <formula>AND(NOT('QAQC-2021-08-10'!$L$307),'QAQC-2021-08-10'!$C$307="Low")</formula>
    </cfRule>
    <cfRule type="expression" priority="2771" dxfId="5" stopIfTrue="0">
      <formula>AND(NOT('QAQC-2021-08-10'!$L$307),'QAQC-2021-08-10'!$C$307="Very Low")</formula>
    </cfRule>
    <cfRule type="expression" priority="3278" dxfId="6" stopIfTrue="0">
      <formula>AND(NOT('QAQC-2021-08-10'!$L$307),'QAQC-2021-08-10'!$C$307="Good")</formula>
    </cfRule>
  </conditionalFormatting>
  <conditionalFormatting sqref="BK11">
    <cfRule type="expression" priority="276" dxfId="0" stopIfTrue="0">
      <formula>AND(NOT('QAQC-2021-08-10'!$L$308),'QAQC-2021-08-10'!$C$308="Highest")</formula>
    </cfRule>
    <cfRule type="expression" priority="757" dxfId="1" stopIfTrue="0">
      <formula>AND(NOT('QAQC-2021-08-10'!$L$308),'QAQC-2021-08-10'!$C$308="High")</formula>
    </cfRule>
    <cfRule type="expression" priority="1251" dxfId="2" stopIfTrue="0">
      <formula>AND(NOT('QAQC-2021-08-10'!$L$308),'QAQC-2021-08-10'!$C$308="Medium")</formula>
    </cfRule>
    <cfRule type="expression" priority="1732" dxfId="3" stopIfTrue="0">
      <formula>AND(NOT('QAQC-2021-08-10'!$L$308),'QAQC-2021-08-10'!$C$308="Medium Low")</formula>
    </cfRule>
    <cfRule type="expression" priority="2213" dxfId="4" stopIfTrue="0">
      <formula>AND(NOT('QAQC-2021-08-10'!$L$308),'QAQC-2021-08-10'!$C$308="Low")</formula>
    </cfRule>
    <cfRule type="expression" priority="2772" dxfId="5" stopIfTrue="0">
      <formula>AND(NOT('QAQC-2021-08-10'!$L$308),'QAQC-2021-08-10'!$C$308="Very Low")</formula>
    </cfRule>
    <cfRule type="expression" priority="3279" dxfId="6" stopIfTrue="0">
      <formula>AND(NOT('QAQC-2021-08-10'!$L$308),'QAQC-2021-08-10'!$C$308="Good")</formula>
    </cfRule>
  </conditionalFormatting>
  <conditionalFormatting sqref="BL11">
    <cfRule type="expression" priority="277" dxfId="0" stopIfTrue="0">
      <formula>AND(NOT('QAQC-2021-08-10'!$L$309),'QAQC-2021-08-10'!$C$309="Highest")</formula>
    </cfRule>
    <cfRule type="expression" priority="758" dxfId="1" stopIfTrue="0">
      <formula>AND(NOT('QAQC-2021-08-10'!$L$309),'QAQC-2021-08-10'!$C$309="High")</formula>
    </cfRule>
    <cfRule type="expression" priority="1252" dxfId="2" stopIfTrue="0">
      <formula>AND(NOT('QAQC-2021-08-10'!$L$309),'QAQC-2021-08-10'!$C$309="Medium")</formula>
    </cfRule>
    <cfRule type="expression" priority="1733" dxfId="3" stopIfTrue="0">
      <formula>AND(NOT('QAQC-2021-08-10'!$L$309),'QAQC-2021-08-10'!$C$309="Medium Low")</formula>
    </cfRule>
    <cfRule type="expression" priority="2214" dxfId="4" stopIfTrue="0">
      <formula>AND(NOT('QAQC-2021-08-10'!$L$309),'QAQC-2021-08-10'!$C$309="Low")</formula>
    </cfRule>
    <cfRule type="expression" priority="2773" dxfId="5" stopIfTrue="0">
      <formula>AND(NOT('QAQC-2021-08-10'!$L$309),'QAQC-2021-08-10'!$C$309="Very Low")</formula>
    </cfRule>
    <cfRule type="expression" priority="3280" dxfId="6" stopIfTrue="0">
      <formula>AND(NOT('QAQC-2021-08-10'!$L$309),'QAQC-2021-08-10'!$C$309="Good")</formula>
    </cfRule>
  </conditionalFormatting>
  <conditionalFormatting sqref="BJ12">
    <cfRule type="expression" priority="278" dxfId="0" stopIfTrue="0">
      <formula>AND(NOT('QAQC-2021-08-10'!$L$310),'QAQC-2021-08-10'!$C$310="Highest")</formula>
    </cfRule>
    <cfRule type="expression" priority="759" dxfId="1" stopIfTrue="0">
      <formula>AND(NOT('QAQC-2021-08-10'!$L$310),'QAQC-2021-08-10'!$C$310="High")</formula>
    </cfRule>
    <cfRule type="expression" priority="1253" dxfId="2" stopIfTrue="0">
      <formula>AND(NOT('QAQC-2021-08-10'!$L$310),'QAQC-2021-08-10'!$C$310="Medium")</formula>
    </cfRule>
    <cfRule type="expression" priority="1734" dxfId="3" stopIfTrue="0">
      <formula>AND(NOT('QAQC-2021-08-10'!$L$310),'QAQC-2021-08-10'!$C$310="Medium Low")</formula>
    </cfRule>
    <cfRule type="expression" priority="2215" dxfId="4" stopIfTrue="0">
      <formula>AND(NOT('QAQC-2021-08-10'!$L$310),'QAQC-2021-08-10'!$C$310="Low")</formula>
    </cfRule>
    <cfRule type="expression" priority="2774" dxfId="5" stopIfTrue="0">
      <formula>AND(NOT('QAQC-2021-08-10'!$L$310),'QAQC-2021-08-10'!$C$310="Very Low")</formula>
    </cfRule>
    <cfRule type="expression" priority="3281" dxfId="6" stopIfTrue="0">
      <formula>AND(NOT('QAQC-2021-08-10'!$L$310),'QAQC-2021-08-10'!$C$310="Good")</formula>
    </cfRule>
  </conditionalFormatting>
  <conditionalFormatting sqref="BK12">
    <cfRule type="expression" priority="279" dxfId="0" stopIfTrue="0">
      <formula>AND(NOT('QAQC-2021-08-10'!$L$311),'QAQC-2021-08-10'!$C$311="Highest")</formula>
    </cfRule>
    <cfRule type="expression" priority="760" dxfId="1" stopIfTrue="0">
      <formula>AND(NOT('QAQC-2021-08-10'!$L$311),'QAQC-2021-08-10'!$C$311="High")</formula>
    </cfRule>
    <cfRule type="expression" priority="1254" dxfId="2" stopIfTrue="0">
      <formula>AND(NOT('QAQC-2021-08-10'!$L$311),'QAQC-2021-08-10'!$C$311="Medium")</formula>
    </cfRule>
    <cfRule type="expression" priority="1735" dxfId="3" stopIfTrue="0">
      <formula>AND(NOT('QAQC-2021-08-10'!$L$311),'QAQC-2021-08-10'!$C$311="Medium Low")</formula>
    </cfRule>
    <cfRule type="expression" priority="2216" dxfId="4" stopIfTrue="0">
      <formula>AND(NOT('QAQC-2021-08-10'!$L$311),'QAQC-2021-08-10'!$C$311="Low")</formula>
    </cfRule>
    <cfRule type="expression" priority="2775" dxfId="5" stopIfTrue="0">
      <formula>AND(NOT('QAQC-2021-08-10'!$L$311),'QAQC-2021-08-10'!$C$311="Very Low")</formula>
    </cfRule>
    <cfRule type="expression" priority="3282" dxfId="6" stopIfTrue="0">
      <formula>AND(NOT('QAQC-2021-08-10'!$L$311),'QAQC-2021-08-10'!$C$311="Good")</formula>
    </cfRule>
  </conditionalFormatting>
  <conditionalFormatting sqref="BL12">
    <cfRule type="expression" priority="280" dxfId="0" stopIfTrue="0">
      <formula>AND(NOT('QAQC-2021-08-10'!$L$312),'QAQC-2021-08-10'!$C$312="Highest")</formula>
    </cfRule>
    <cfRule type="expression" priority="761" dxfId="1" stopIfTrue="0">
      <formula>AND(NOT('QAQC-2021-08-10'!$L$312),'QAQC-2021-08-10'!$C$312="High")</formula>
    </cfRule>
    <cfRule type="expression" priority="1255" dxfId="2" stopIfTrue="0">
      <formula>AND(NOT('QAQC-2021-08-10'!$L$312),'QAQC-2021-08-10'!$C$312="Medium")</formula>
    </cfRule>
    <cfRule type="expression" priority="1736" dxfId="3" stopIfTrue="0">
      <formula>AND(NOT('QAQC-2021-08-10'!$L$312),'QAQC-2021-08-10'!$C$312="Medium Low")</formula>
    </cfRule>
    <cfRule type="expression" priority="2217" dxfId="4" stopIfTrue="0">
      <formula>AND(NOT('QAQC-2021-08-10'!$L$312),'QAQC-2021-08-10'!$C$312="Low")</formula>
    </cfRule>
    <cfRule type="expression" priority="2776" dxfId="5" stopIfTrue="0">
      <formula>AND(NOT('QAQC-2021-08-10'!$L$312),'QAQC-2021-08-10'!$C$312="Very Low")</formula>
    </cfRule>
    <cfRule type="expression" priority="3283" dxfId="6" stopIfTrue="0">
      <formula>AND(NOT('QAQC-2021-08-10'!$L$312),'QAQC-2021-08-10'!$C$312="Good")</formula>
    </cfRule>
  </conditionalFormatting>
  <conditionalFormatting sqref="BJ13">
    <cfRule type="expression" priority="281" dxfId="0" stopIfTrue="0">
      <formula>AND(NOT('QAQC-2021-08-10'!$L$313),'QAQC-2021-08-10'!$C$313="Highest")</formula>
    </cfRule>
    <cfRule type="expression" priority="762" dxfId="1" stopIfTrue="0">
      <formula>AND(NOT('QAQC-2021-08-10'!$L$313),'QAQC-2021-08-10'!$C$313="High")</formula>
    </cfRule>
    <cfRule type="expression" priority="1256" dxfId="2" stopIfTrue="0">
      <formula>AND(NOT('QAQC-2021-08-10'!$L$313),'QAQC-2021-08-10'!$C$313="Medium")</formula>
    </cfRule>
    <cfRule type="expression" priority="1737" dxfId="3" stopIfTrue="0">
      <formula>AND(NOT('QAQC-2021-08-10'!$L$313),'QAQC-2021-08-10'!$C$313="Medium Low")</formula>
    </cfRule>
    <cfRule type="expression" priority="2218" dxfId="4" stopIfTrue="0">
      <formula>AND(NOT('QAQC-2021-08-10'!$L$313),'QAQC-2021-08-10'!$C$313="Low")</formula>
    </cfRule>
    <cfRule type="expression" priority="2777" dxfId="5" stopIfTrue="0">
      <formula>AND(NOT('QAQC-2021-08-10'!$L$313),'QAQC-2021-08-10'!$C$313="Very Low")</formula>
    </cfRule>
    <cfRule type="expression" priority="3284" dxfId="6" stopIfTrue="0">
      <formula>AND(NOT('QAQC-2021-08-10'!$L$313),'QAQC-2021-08-10'!$C$313="Good")</formula>
    </cfRule>
  </conditionalFormatting>
  <conditionalFormatting sqref="BK13">
    <cfRule type="expression" priority="282" dxfId="0" stopIfTrue="0">
      <formula>AND(NOT('QAQC-2021-08-10'!$L$314),'QAQC-2021-08-10'!$C$314="Highest")</formula>
    </cfRule>
    <cfRule type="expression" priority="763" dxfId="1" stopIfTrue="0">
      <formula>AND(NOT('QAQC-2021-08-10'!$L$314),'QAQC-2021-08-10'!$C$314="High")</formula>
    </cfRule>
    <cfRule type="expression" priority="1257" dxfId="2" stopIfTrue="0">
      <formula>AND(NOT('QAQC-2021-08-10'!$L$314),'QAQC-2021-08-10'!$C$314="Medium")</formula>
    </cfRule>
    <cfRule type="expression" priority="1738" dxfId="3" stopIfTrue="0">
      <formula>AND(NOT('QAQC-2021-08-10'!$L$314),'QAQC-2021-08-10'!$C$314="Medium Low")</formula>
    </cfRule>
    <cfRule type="expression" priority="2219" dxfId="4" stopIfTrue="0">
      <formula>AND(NOT('QAQC-2021-08-10'!$L$314),'QAQC-2021-08-10'!$C$314="Low")</formula>
    </cfRule>
    <cfRule type="expression" priority="2778" dxfId="5" stopIfTrue="0">
      <formula>AND(NOT('QAQC-2021-08-10'!$L$314),'QAQC-2021-08-10'!$C$314="Very Low")</formula>
    </cfRule>
    <cfRule type="expression" priority="3285" dxfId="6" stopIfTrue="0">
      <formula>AND(NOT('QAQC-2021-08-10'!$L$314),'QAQC-2021-08-10'!$C$314="Good")</formula>
    </cfRule>
  </conditionalFormatting>
  <conditionalFormatting sqref="BL13">
    <cfRule type="expression" priority="283" dxfId="0" stopIfTrue="0">
      <formula>AND(NOT('QAQC-2021-08-10'!$L$315),'QAQC-2021-08-10'!$C$315="Highest")</formula>
    </cfRule>
    <cfRule type="expression" priority="764" dxfId="1" stopIfTrue="0">
      <formula>AND(NOT('QAQC-2021-08-10'!$L$315),'QAQC-2021-08-10'!$C$315="High")</formula>
    </cfRule>
    <cfRule type="expression" priority="1258" dxfId="2" stopIfTrue="0">
      <formula>AND(NOT('QAQC-2021-08-10'!$L$315),'QAQC-2021-08-10'!$C$315="Medium")</formula>
    </cfRule>
    <cfRule type="expression" priority="1739" dxfId="3" stopIfTrue="0">
      <formula>AND(NOT('QAQC-2021-08-10'!$L$315),'QAQC-2021-08-10'!$C$315="Medium Low")</formula>
    </cfRule>
    <cfRule type="expression" priority="2220" dxfId="4" stopIfTrue="0">
      <formula>AND(NOT('QAQC-2021-08-10'!$L$315),'QAQC-2021-08-10'!$C$315="Low")</formula>
    </cfRule>
    <cfRule type="expression" priority="2779" dxfId="5" stopIfTrue="0">
      <formula>AND(NOT('QAQC-2021-08-10'!$L$315),'QAQC-2021-08-10'!$C$315="Very Low")</formula>
    </cfRule>
    <cfRule type="expression" priority="3286" dxfId="6" stopIfTrue="0">
      <formula>AND(NOT('QAQC-2021-08-10'!$L$315),'QAQC-2021-08-10'!$C$315="Good")</formula>
    </cfRule>
  </conditionalFormatting>
  <conditionalFormatting sqref="BJ14">
    <cfRule type="expression" priority="284" dxfId="0" stopIfTrue="0">
      <formula>AND(NOT('QAQC-2021-08-10'!$L$316),'QAQC-2021-08-10'!$C$316="Highest")</formula>
    </cfRule>
    <cfRule type="expression" priority="765" dxfId="1" stopIfTrue="0">
      <formula>AND(NOT('QAQC-2021-08-10'!$L$316),'QAQC-2021-08-10'!$C$316="High")</formula>
    </cfRule>
    <cfRule type="expression" priority="1259" dxfId="2" stopIfTrue="0">
      <formula>AND(NOT('QAQC-2021-08-10'!$L$316),'QAQC-2021-08-10'!$C$316="Medium")</formula>
    </cfRule>
    <cfRule type="expression" priority="1740" dxfId="3" stopIfTrue="0">
      <formula>AND(NOT('QAQC-2021-08-10'!$L$316),'QAQC-2021-08-10'!$C$316="Medium Low")</formula>
    </cfRule>
    <cfRule type="expression" priority="2221" dxfId="4" stopIfTrue="0">
      <formula>AND(NOT('QAQC-2021-08-10'!$L$316),'QAQC-2021-08-10'!$C$316="Low")</formula>
    </cfRule>
    <cfRule type="expression" priority="2780" dxfId="5" stopIfTrue="0">
      <formula>AND(NOT('QAQC-2021-08-10'!$L$316),'QAQC-2021-08-10'!$C$316="Very Low")</formula>
    </cfRule>
    <cfRule type="expression" priority="3287" dxfId="6" stopIfTrue="0">
      <formula>AND(NOT('QAQC-2021-08-10'!$L$316),'QAQC-2021-08-10'!$C$316="Good")</formula>
    </cfRule>
  </conditionalFormatting>
  <conditionalFormatting sqref="BK14">
    <cfRule type="expression" priority="285" dxfId="0" stopIfTrue="0">
      <formula>AND(NOT('QAQC-2021-08-10'!$L$317),'QAQC-2021-08-10'!$C$317="Highest")</formula>
    </cfRule>
    <cfRule type="expression" priority="766" dxfId="1" stopIfTrue="0">
      <formula>AND(NOT('QAQC-2021-08-10'!$L$317),'QAQC-2021-08-10'!$C$317="High")</formula>
    </cfRule>
    <cfRule type="expression" priority="1260" dxfId="2" stopIfTrue="0">
      <formula>AND(NOT('QAQC-2021-08-10'!$L$317),'QAQC-2021-08-10'!$C$317="Medium")</formula>
    </cfRule>
    <cfRule type="expression" priority="1741" dxfId="3" stopIfTrue="0">
      <formula>AND(NOT('QAQC-2021-08-10'!$L$317),'QAQC-2021-08-10'!$C$317="Medium Low")</formula>
    </cfRule>
    <cfRule type="expression" priority="2222" dxfId="4" stopIfTrue="0">
      <formula>AND(NOT('QAQC-2021-08-10'!$L$317),'QAQC-2021-08-10'!$C$317="Low")</formula>
    </cfRule>
    <cfRule type="expression" priority="2781" dxfId="5" stopIfTrue="0">
      <formula>AND(NOT('QAQC-2021-08-10'!$L$317),'QAQC-2021-08-10'!$C$317="Very Low")</formula>
    </cfRule>
    <cfRule type="expression" priority="3288" dxfId="6" stopIfTrue="0">
      <formula>AND(NOT('QAQC-2021-08-10'!$L$317),'QAQC-2021-08-10'!$C$317="Good")</formula>
    </cfRule>
  </conditionalFormatting>
  <conditionalFormatting sqref="BL14">
    <cfRule type="expression" priority="286" dxfId="0" stopIfTrue="0">
      <formula>AND(NOT('QAQC-2021-08-10'!$L$318),'QAQC-2021-08-10'!$C$318="Highest")</formula>
    </cfRule>
    <cfRule type="expression" priority="767" dxfId="1" stopIfTrue="0">
      <formula>AND(NOT('QAQC-2021-08-10'!$L$318),'QAQC-2021-08-10'!$C$318="High")</formula>
    </cfRule>
    <cfRule type="expression" priority="1261" dxfId="2" stopIfTrue="0">
      <formula>AND(NOT('QAQC-2021-08-10'!$L$318),'QAQC-2021-08-10'!$C$318="Medium")</formula>
    </cfRule>
    <cfRule type="expression" priority="1742" dxfId="3" stopIfTrue="0">
      <formula>AND(NOT('QAQC-2021-08-10'!$L$318),'QAQC-2021-08-10'!$C$318="Medium Low")</formula>
    </cfRule>
    <cfRule type="expression" priority="2223" dxfId="4" stopIfTrue="0">
      <formula>AND(NOT('QAQC-2021-08-10'!$L$318),'QAQC-2021-08-10'!$C$318="Low")</formula>
    </cfRule>
    <cfRule type="expression" priority="2782" dxfId="5" stopIfTrue="0">
      <formula>AND(NOT('QAQC-2021-08-10'!$L$318),'QAQC-2021-08-10'!$C$318="Very Low")</formula>
    </cfRule>
    <cfRule type="expression" priority="3289" dxfId="6" stopIfTrue="0">
      <formula>AND(NOT('QAQC-2021-08-10'!$L$318),'QAQC-2021-08-10'!$C$318="Good")</formula>
    </cfRule>
  </conditionalFormatting>
  <conditionalFormatting sqref="BO2">
    <cfRule type="expression" priority="287" dxfId="0" stopIfTrue="0">
      <formula>AND(NOT('QAQC-2021-08-10'!$L$319),'QAQC-2021-08-10'!$C$319="Highest")</formula>
    </cfRule>
    <cfRule type="expression" priority="768" dxfId="1" stopIfTrue="0">
      <formula>AND(NOT('QAQC-2021-08-10'!$L$319),'QAQC-2021-08-10'!$C$319="High")</formula>
    </cfRule>
    <cfRule type="expression" priority="1262" dxfId="2" stopIfTrue="0">
      <formula>AND(NOT('QAQC-2021-08-10'!$L$319),'QAQC-2021-08-10'!$C$319="Medium")</formula>
    </cfRule>
    <cfRule type="expression" priority="1743" dxfId="3" stopIfTrue="0">
      <formula>AND(NOT('QAQC-2021-08-10'!$L$319),'QAQC-2021-08-10'!$C$319="Medium Low")</formula>
    </cfRule>
    <cfRule type="expression" priority="2224" dxfId="4" stopIfTrue="0">
      <formula>AND(NOT('QAQC-2021-08-10'!$L$319),'QAQC-2021-08-10'!$C$319="Low")</formula>
    </cfRule>
    <cfRule type="expression" priority="2783" dxfId="5" stopIfTrue="0">
      <formula>AND(NOT('QAQC-2021-08-10'!$L$319),'QAQC-2021-08-10'!$C$319="Very Low")</formula>
    </cfRule>
    <cfRule type="expression" priority="3290" dxfId="6" stopIfTrue="0">
      <formula>AND(NOT('QAQC-2021-08-10'!$L$319),'QAQC-2021-08-10'!$C$319="Good")</formula>
    </cfRule>
  </conditionalFormatting>
  <conditionalFormatting sqref="BP2">
    <cfRule type="expression" priority="288" dxfId="0" stopIfTrue="0">
      <formula>AND(NOT('QAQC-2021-08-10'!$L$320),'QAQC-2021-08-10'!$C$320="Highest")</formula>
    </cfRule>
    <cfRule type="expression" priority="769" dxfId="1" stopIfTrue="0">
      <formula>AND(NOT('QAQC-2021-08-10'!$L$320),'QAQC-2021-08-10'!$C$320="High")</formula>
    </cfRule>
    <cfRule type="expression" priority="1263" dxfId="2" stopIfTrue="0">
      <formula>AND(NOT('QAQC-2021-08-10'!$L$320),'QAQC-2021-08-10'!$C$320="Medium")</formula>
    </cfRule>
    <cfRule type="expression" priority="1744" dxfId="3" stopIfTrue="0">
      <formula>AND(NOT('QAQC-2021-08-10'!$L$320),'QAQC-2021-08-10'!$C$320="Medium Low")</formula>
    </cfRule>
    <cfRule type="expression" priority="2225" dxfId="4" stopIfTrue="0">
      <formula>AND(NOT('QAQC-2021-08-10'!$L$320),'QAQC-2021-08-10'!$C$320="Low")</formula>
    </cfRule>
    <cfRule type="expression" priority="2784" dxfId="5" stopIfTrue="0">
      <formula>AND(NOT('QAQC-2021-08-10'!$L$320),'QAQC-2021-08-10'!$C$320="Very Low")</formula>
    </cfRule>
    <cfRule type="expression" priority="3291" dxfId="6" stopIfTrue="0">
      <formula>AND(NOT('QAQC-2021-08-10'!$L$320),'QAQC-2021-08-10'!$C$320="Good")</formula>
    </cfRule>
  </conditionalFormatting>
  <conditionalFormatting sqref="BQ2">
    <cfRule type="expression" priority="289" dxfId="0" stopIfTrue="0">
      <formula>AND(NOT('QAQC-2021-08-10'!$L$321),'QAQC-2021-08-10'!$C$321="Highest")</formula>
    </cfRule>
    <cfRule type="expression" priority="770" dxfId="1" stopIfTrue="0">
      <formula>AND(NOT('QAQC-2021-08-10'!$L$321),'QAQC-2021-08-10'!$C$321="High")</formula>
    </cfRule>
    <cfRule type="expression" priority="1264" dxfId="2" stopIfTrue="0">
      <formula>AND(NOT('QAQC-2021-08-10'!$L$321),'QAQC-2021-08-10'!$C$321="Medium")</formula>
    </cfRule>
    <cfRule type="expression" priority="1745" dxfId="3" stopIfTrue="0">
      <formula>AND(NOT('QAQC-2021-08-10'!$L$321),'QAQC-2021-08-10'!$C$321="Medium Low")</formula>
    </cfRule>
    <cfRule type="expression" priority="2226" dxfId="4" stopIfTrue="0">
      <formula>AND(NOT('QAQC-2021-08-10'!$L$321),'QAQC-2021-08-10'!$C$321="Low")</formula>
    </cfRule>
    <cfRule type="expression" priority="2785" dxfId="5" stopIfTrue="0">
      <formula>AND(NOT('QAQC-2021-08-10'!$L$321),'QAQC-2021-08-10'!$C$321="Very Low")</formula>
    </cfRule>
    <cfRule type="expression" priority="3292" dxfId="6" stopIfTrue="0">
      <formula>AND(NOT('QAQC-2021-08-10'!$L$321),'QAQC-2021-08-10'!$C$321="Good")</formula>
    </cfRule>
  </conditionalFormatting>
  <conditionalFormatting sqref="BO3">
    <cfRule type="expression" priority="290" dxfId="0" stopIfTrue="0">
      <formula>AND(NOT('QAQC-2021-08-10'!$L$322),'QAQC-2021-08-10'!$C$322="Highest")</formula>
    </cfRule>
    <cfRule type="expression" priority="771" dxfId="1" stopIfTrue="0">
      <formula>AND(NOT('QAQC-2021-08-10'!$L$322),'QAQC-2021-08-10'!$C$322="High")</formula>
    </cfRule>
    <cfRule type="expression" priority="1265" dxfId="2" stopIfTrue="0">
      <formula>AND(NOT('QAQC-2021-08-10'!$L$322),'QAQC-2021-08-10'!$C$322="Medium")</formula>
    </cfRule>
    <cfRule type="expression" priority="1746" dxfId="3" stopIfTrue="0">
      <formula>AND(NOT('QAQC-2021-08-10'!$L$322),'QAQC-2021-08-10'!$C$322="Medium Low")</formula>
    </cfRule>
    <cfRule type="expression" priority="2227" dxfId="4" stopIfTrue="0">
      <formula>AND(NOT('QAQC-2021-08-10'!$L$322),'QAQC-2021-08-10'!$C$322="Low")</formula>
    </cfRule>
    <cfRule type="expression" priority="2786" dxfId="5" stopIfTrue="0">
      <formula>AND(NOT('QAQC-2021-08-10'!$L$322),'QAQC-2021-08-10'!$C$322="Very Low")</formula>
    </cfRule>
    <cfRule type="expression" priority="3293" dxfId="6" stopIfTrue="0">
      <formula>AND(NOT('QAQC-2021-08-10'!$L$322),'QAQC-2021-08-10'!$C$322="Good")</formula>
    </cfRule>
  </conditionalFormatting>
  <conditionalFormatting sqref="BP3">
    <cfRule type="expression" priority="291" dxfId="0" stopIfTrue="0">
      <formula>AND(NOT('QAQC-2021-08-10'!$L$323),'QAQC-2021-08-10'!$C$323="Highest")</formula>
    </cfRule>
    <cfRule type="expression" priority="772" dxfId="1" stopIfTrue="0">
      <formula>AND(NOT('QAQC-2021-08-10'!$L$323),'QAQC-2021-08-10'!$C$323="High")</formula>
    </cfRule>
    <cfRule type="expression" priority="1266" dxfId="2" stopIfTrue="0">
      <formula>AND(NOT('QAQC-2021-08-10'!$L$323),'QAQC-2021-08-10'!$C$323="Medium")</formula>
    </cfRule>
    <cfRule type="expression" priority="1747" dxfId="3" stopIfTrue="0">
      <formula>AND(NOT('QAQC-2021-08-10'!$L$323),'QAQC-2021-08-10'!$C$323="Medium Low")</formula>
    </cfRule>
    <cfRule type="expression" priority="2228" dxfId="4" stopIfTrue="0">
      <formula>AND(NOT('QAQC-2021-08-10'!$L$323),'QAQC-2021-08-10'!$C$323="Low")</formula>
    </cfRule>
    <cfRule type="expression" priority="2787" dxfId="5" stopIfTrue="0">
      <formula>AND(NOT('QAQC-2021-08-10'!$L$323),'QAQC-2021-08-10'!$C$323="Very Low")</formula>
    </cfRule>
    <cfRule type="expression" priority="3294" dxfId="6" stopIfTrue="0">
      <formula>AND(NOT('QAQC-2021-08-10'!$L$323),'QAQC-2021-08-10'!$C$323="Good")</formula>
    </cfRule>
  </conditionalFormatting>
  <conditionalFormatting sqref="BQ3">
    <cfRule type="expression" priority="292" dxfId="0" stopIfTrue="0">
      <formula>AND(NOT('QAQC-2021-08-10'!$L$324),'QAQC-2021-08-10'!$C$324="Highest")</formula>
    </cfRule>
    <cfRule type="expression" priority="773" dxfId="1" stopIfTrue="0">
      <formula>AND(NOT('QAQC-2021-08-10'!$L$324),'QAQC-2021-08-10'!$C$324="High")</formula>
    </cfRule>
    <cfRule type="expression" priority="1267" dxfId="2" stopIfTrue="0">
      <formula>AND(NOT('QAQC-2021-08-10'!$L$324),'QAQC-2021-08-10'!$C$324="Medium")</formula>
    </cfRule>
    <cfRule type="expression" priority="1748" dxfId="3" stopIfTrue="0">
      <formula>AND(NOT('QAQC-2021-08-10'!$L$324),'QAQC-2021-08-10'!$C$324="Medium Low")</formula>
    </cfRule>
    <cfRule type="expression" priority="2229" dxfId="4" stopIfTrue="0">
      <formula>AND(NOT('QAQC-2021-08-10'!$L$324),'QAQC-2021-08-10'!$C$324="Low")</formula>
    </cfRule>
    <cfRule type="expression" priority="2788" dxfId="5" stopIfTrue="0">
      <formula>AND(NOT('QAQC-2021-08-10'!$L$324),'QAQC-2021-08-10'!$C$324="Very Low")</formula>
    </cfRule>
    <cfRule type="expression" priority="3295" dxfId="6" stopIfTrue="0">
      <formula>AND(NOT('QAQC-2021-08-10'!$L$324),'QAQC-2021-08-10'!$C$324="Good")</formula>
    </cfRule>
  </conditionalFormatting>
  <conditionalFormatting sqref="BO4">
    <cfRule type="expression" priority="293" dxfId="0" stopIfTrue="0">
      <formula>AND(NOT('QAQC-2021-08-10'!$L$325),'QAQC-2021-08-10'!$C$325="Highest")</formula>
    </cfRule>
    <cfRule type="expression" priority="774" dxfId="1" stopIfTrue="0">
      <formula>AND(NOT('QAQC-2021-08-10'!$L$325),'QAQC-2021-08-10'!$C$325="High")</formula>
    </cfRule>
    <cfRule type="expression" priority="1268" dxfId="2" stopIfTrue="0">
      <formula>AND(NOT('QAQC-2021-08-10'!$L$325),'QAQC-2021-08-10'!$C$325="Medium")</formula>
    </cfRule>
    <cfRule type="expression" priority="1749" dxfId="3" stopIfTrue="0">
      <formula>AND(NOT('QAQC-2021-08-10'!$L$325),'QAQC-2021-08-10'!$C$325="Medium Low")</formula>
    </cfRule>
    <cfRule type="expression" priority="2230" dxfId="4" stopIfTrue="0">
      <formula>AND(NOT('QAQC-2021-08-10'!$L$325),'QAQC-2021-08-10'!$C$325="Low")</formula>
    </cfRule>
    <cfRule type="expression" priority="2789" dxfId="5" stopIfTrue="0">
      <formula>AND(NOT('QAQC-2021-08-10'!$L$325),'QAQC-2021-08-10'!$C$325="Very Low")</formula>
    </cfRule>
    <cfRule type="expression" priority="3296" dxfId="6" stopIfTrue="0">
      <formula>AND(NOT('QAQC-2021-08-10'!$L$325),'QAQC-2021-08-10'!$C$325="Good")</formula>
    </cfRule>
  </conditionalFormatting>
  <conditionalFormatting sqref="BP4">
    <cfRule type="expression" priority="294" dxfId="0" stopIfTrue="0">
      <formula>AND(NOT('QAQC-2021-08-10'!$L$326),'QAQC-2021-08-10'!$C$326="Highest")</formula>
    </cfRule>
    <cfRule type="expression" priority="775" dxfId="1" stopIfTrue="0">
      <formula>AND(NOT('QAQC-2021-08-10'!$L$326),'QAQC-2021-08-10'!$C$326="High")</formula>
    </cfRule>
    <cfRule type="expression" priority="1269" dxfId="2" stopIfTrue="0">
      <formula>AND(NOT('QAQC-2021-08-10'!$L$326),'QAQC-2021-08-10'!$C$326="Medium")</formula>
    </cfRule>
    <cfRule type="expression" priority="1750" dxfId="3" stopIfTrue="0">
      <formula>AND(NOT('QAQC-2021-08-10'!$L$326),'QAQC-2021-08-10'!$C$326="Medium Low")</formula>
    </cfRule>
    <cfRule type="expression" priority="2231" dxfId="4" stopIfTrue="0">
      <formula>AND(NOT('QAQC-2021-08-10'!$L$326),'QAQC-2021-08-10'!$C$326="Low")</formula>
    </cfRule>
    <cfRule type="expression" priority="2790" dxfId="5" stopIfTrue="0">
      <formula>AND(NOT('QAQC-2021-08-10'!$L$326),'QAQC-2021-08-10'!$C$326="Very Low")</formula>
    </cfRule>
    <cfRule type="expression" priority="3297" dxfId="6" stopIfTrue="0">
      <formula>AND(NOT('QAQC-2021-08-10'!$L$326),'QAQC-2021-08-10'!$C$326="Good")</formula>
    </cfRule>
  </conditionalFormatting>
  <conditionalFormatting sqref="BQ4">
    <cfRule type="expression" priority="295" dxfId="0" stopIfTrue="0">
      <formula>AND(NOT('QAQC-2021-08-10'!$L$327),'QAQC-2021-08-10'!$C$327="Highest")</formula>
    </cfRule>
    <cfRule type="expression" priority="776" dxfId="1" stopIfTrue="0">
      <formula>AND(NOT('QAQC-2021-08-10'!$L$327),'QAQC-2021-08-10'!$C$327="High")</formula>
    </cfRule>
    <cfRule type="expression" priority="1270" dxfId="2" stopIfTrue="0">
      <formula>AND(NOT('QAQC-2021-08-10'!$L$327),'QAQC-2021-08-10'!$C$327="Medium")</formula>
    </cfRule>
    <cfRule type="expression" priority="1751" dxfId="3" stopIfTrue="0">
      <formula>AND(NOT('QAQC-2021-08-10'!$L$327),'QAQC-2021-08-10'!$C$327="Medium Low")</formula>
    </cfRule>
    <cfRule type="expression" priority="2232" dxfId="4" stopIfTrue="0">
      <formula>AND(NOT('QAQC-2021-08-10'!$L$327),'QAQC-2021-08-10'!$C$327="Low")</formula>
    </cfRule>
    <cfRule type="expression" priority="2791" dxfId="5" stopIfTrue="0">
      <formula>AND(NOT('QAQC-2021-08-10'!$L$327),'QAQC-2021-08-10'!$C$327="Very Low")</formula>
    </cfRule>
    <cfRule type="expression" priority="3298" dxfId="6" stopIfTrue="0">
      <formula>AND(NOT('QAQC-2021-08-10'!$L$327),'QAQC-2021-08-10'!$C$327="Good")</formula>
    </cfRule>
  </conditionalFormatting>
  <conditionalFormatting sqref="BO5">
    <cfRule type="expression" priority="296" dxfId="0" stopIfTrue="0">
      <formula>AND(NOT('QAQC-2021-08-10'!$L$328),'QAQC-2021-08-10'!$C$328="Highest")</formula>
    </cfRule>
    <cfRule type="expression" priority="777" dxfId="1" stopIfTrue="0">
      <formula>AND(NOT('QAQC-2021-08-10'!$L$328),'QAQC-2021-08-10'!$C$328="High")</formula>
    </cfRule>
    <cfRule type="expression" priority="1271" dxfId="2" stopIfTrue="0">
      <formula>AND(NOT('QAQC-2021-08-10'!$L$328),'QAQC-2021-08-10'!$C$328="Medium")</formula>
    </cfRule>
    <cfRule type="expression" priority="1752" dxfId="3" stopIfTrue="0">
      <formula>AND(NOT('QAQC-2021-08-10'!$L$328),'QAQC-2021-08-10'!$C$328="Medium Low")</formula>
    </cfRule>
    <cfRule type="expression" priority="2233" dxfId="4" stopIfTrue="0">
      <formula>AND(NOT('QAQC-2021-08-10'!$L$328),'QAQC-2021-08-10'!$C$328="Low")</formula>
    </cfRule>
    <cfRule type="expression" priority="2792" dxfId="5" stopIfTrue="0">
      <formula>AND(NOT('QAQC-2021-08-10'!$L$328),'QAQC-2021-08-10'!$C$328="Very Low")</formula>
    </cfRule>
    <cfRule type="expression" priority="3299" dxfId="6" stopIfTrue="0">
      <formula>AND(NOT('QAQC-2021-08-10'!$L$328),'QAQC-2021-08-10'!$C$328="Good")</formula>
    </cfRule>
  </conditionalFormatting>
  <conditionalFormatting sqref="BP5">
    <cfRule type="expression" priority="297" dxfId="0" stopIfTrue="0">
      <formula>AND(NOT('QAQC-2021-08-10'!$L$329),'QAQC-2021-08-10'!$C$329="Highest")</formula>
    </cfRule>
    <cfRule type="expression" priority="778" dxfId="1" stopIfTrue="0">
      <formula>AND(NOT('QAQC-2021-08-10'!$L$329),'QAQC-2021-08-10'!$C$329="High")</formula>
    </cfRule>
    <cfRule type="expression" priority="1272" dxfId="2" stopIfTrue="0">
      <formula>AND(NOT('QAQC-2021-08-10'!$L$329),'QAQC-2021-08-10'!$C$329="Medium")</formula>
    </cfRule>
    <cfRule type="expression" priority="1753" dxfId="3" stopIfTrue="0">
      <formula>AND(NOT('QAQC-2021-08-10'!$L$329),'QAQC-2021-08-10'!$C$329="Medium Low")</formula>
    </cfRule>
    <cfRule type="expression" priority="2234" dxfId="4" stopIfTrue="0">
      <formula>AND(NOT('QAQC-2021-08-10'!$L$329),'QAQC-2021-08-10'!$C$329="Low")</formula>
    </cfRule>
    <cfRule type="expression" priority="2793" dxfId="5" stopIfTrue="0">
      <formula>AND(NOT('QAQC-2021-08-10'!$L$329),'QAQC-2021-08-10'!$C$329="Very Low")</formula>
    </cfRule>
    <cfRule type="expression" priority="3300" dxfId="6" stopIfTrue="0">
      <formula>AND(NOT('QAQC-2021-08-10'!$L$329),'QAQC-2021-08-10'!$C$329="Good")</formula>
    </cfRule>
  </conditionalFormatting>
  <conditionalFormatting sqref="BQ5">
    <cfRule type="expression" priority="298" dxfId="0" stopIfTrue="0">
      <formula>AND(NOT('QAQC-2021-08-10'!$L$330),'QAQC-2021-08-10'!$C$330="Highest")</formula>
    </cfRule>
    <cfRule type="expression" priority="779" dxfId="1" stopIfTrue="0">
      <formula>AND(NOT('QAQC-2021-08-10'!$L$330),'QAQC-2021-08-10'!$C$330="High")</formula>
    </cfRule>
    <cfRule type="expression" priority="1273" dxfId="2" stopIfTrue="0">
      <formula>AND(NOT('QAQC-2021-08-10'!$L$330),'QAQC-2021-08-10'!$C$330="Medium")</formula>
    </cfRule>
    <cfRule type="expression" priority="1754" dxfId="3" stopIfTrue="0">
      <formula>AND(NOT('QAQC-2021-08-10'!$L$330),'QAQC-2021-08-10'!$C$330="Medium Low")</formula>
    </cfRule>
    <cfRule type="expression" priority="2235" dxfId="4" stopIfTrue="0">
      <formula>AND(NOT('QAQC-2021-08-10'!$L$330),'QAQC-2021-08-10'!$C$330="Low")</formula>
    </cfRule>
    <cfRule type="expression" priority="2794" dxfId="5" stopIfTrue="0">
      <formula>AND(NOT('QAQC-2021-08-10'!$L$330),'QAQC-2021-08-10'!$C$330="Very Low")</formula>
    </cfRule>
    <cfRule type="expression" priority="3301" dxfId="6" stopIfTrue="0">
      <formula>AND(NOT('QAQC-2021-08-10'!$L$330),'QAQC-2021-08-10'!$C$330="Good")</formula>
    </cfRule>
  </conditionalFormatting>
  <conditionalFormatting sqref="BO6">
    <cfRule type="expression" priority="299" dxfId="0" stopIfTrue="0">
      <formula>AND(NOT('QAQC-2021-08-10'!$L$331),'QAQC-2021-08-10'!$C$331="Highest")</formula>
    </cfRule>
    <cfRule type="expression" priority="780" dxfId="1" stopIfTrue="0">
      <formula>AND(NOT('QAQC-2021-08-10'!$L$331),'QAQC-2021-08-10'!$C$331="High")</formula>
    </cfRule>
    <cfRule type="expression" priority="1274" dxfId="2" stopIfTrue="0">
      <formula>AND(NOT('QAQC-2021-08-10'!$L$331),'QAQC-2021-08-10'!$C$331="Medium")</formula>
    </cfRule>
    <cfRule type="expression" priority="1755" dxfId="3" stopIfTrue="0">
      <formula>AND(NOT('QAQC-2021-08-10'!$L$331),'QAQC-2021-08-10'!$C$331="Medium Low")</formula>
    </cfRule>
    <cfRule type="expression" priority="2236" dxfId="4" stopIfTrue="0">
      <formula>AND(NOT('QAQC-2021-08-10'!$L$331),'QAQC-2021-08-10'!$C$331="Low")</formula>
    </cfRule>
    <cfRule type="expression" priority="2795" dxfId="5" stopIfTrue="0">
      <formula>AND(NOT('QAQC-2021-08-10'!$L$331),'QAQC-2021-08-10'!$C$331="Very Low")</formula>
    </cfRule>
    <cfRule type="expression" priority="3302" dxfId="6" stopIfTrue="0">
      <formula>AND(NOT('QAQC-2021-08-10'!$L$331),'QAQC-2021-08-10'!$C$331="Good")</formula>
    </cfRule>
  </conditionalFormatting>
  <conditionalFormatting sqref="BP6">
    <cfRule type="expression" priority="300" dxfId="0" stopIfTrue="0">
      <formula>AND(NOT('QAQC-2021-08-10'!$L$332),'QAQC-2021-08-10'!$C$332="Highest")</formula>
    </cfRule>
    <cfRule type="expression" priority="781" dxfId="1" stopIfTrue="0">
      <formula>AND(NOT('QAQC-2021-08-10'!$L$332),'QAQC-2021-08-10'!$C$332="High")</formula>
    </cfRule>
    <cfRule type="expression" priority="1275" dxfId="2" stopIfTrue="0">
      <formula>AND(NOT('QAQC-2021-08-10'!$L$332),'QAQC-2021-08-10'!$C$332="Medium")</formula>
    </cfRule>
    <cfRule type="expression" priority="1756" dxfId="3" stopIfTrue="0">
      <formula>AND(NOT('QAQC-2021-08-10'!$L$332),'QAQC-2021-08-10'!$C$332="Medium Low")</formula>
    </cfRule>
    <cfRule type="expression" priority="2237" dxfId="4" stopIfTrue="0">
      <formula>AND(NOT('QAQC-2021-08-10'!$L$332),'QAQC-2021-08-10'!$C$332="Low")</formula>
    </cfRule>
    <cfRule type="expression" priority="2796" dxfId="5" stopIfTrue="0">
      <formula>AND(NOT('QAQC-2021-08-10'!$L$332),'QAQC-2021-08-10'!$C$332="Very Low")</formula>
    </cfRule>
    <cfRule type="expression" priority="3303" dxfId="6" stopIfTrue="0">
      <formula>AND(NOT('QAQC-2021-08-10'!$L$332),'QAQC-2021-08-10'!$C$332="Good")</formula>
    </cfRule>
  </conditionalFormatting>
  <conditionalFormatting sqref="BQ6">
    <cfRule type="expression" priority="301" dxfId="0" stopIfTrue="0">
      <formula>AND(NOT('QAQC-2021-08-10'!$L$333),'QAQC-2021-08-10'!$C$333="Highest")</formula>
    </cfRule>
    <cfRule type="expression" priority="782" dxfId="1" stopIfTrue="0">
      <formula>AND(NOT('QAQC-2021-08-10'!$L$333),'QAQC-2021-08-10'!$C$333="High")</formula>
    </cfRule>
    <cfRule type="expression" priority="1276" dxfId="2" stopIfTrue="0">
      <formula>AND(NOT('QAQC-2021-08-10'!$L$333),'QAQC-2021-08-10'!$C$333="Medium")</formula>
    </cfRule>
    <cfRule type="expression" priority="1757" dxfId="3" stopIfTrue="0">
      <formula>AND(NOT('QAQC-2021-08-10'!$L$333),'QAQC-2021-08-10'!$C$333="Medium Low")</formula>
    </cfRule>
    <cfRule type="expression" priority="2238" dxfId="4" stopIfTrue="0">
      <formula>AND(NOT('QAQC-2021-08-10'!$L$333),'QAQC-2021-08-10'!$C$333="Low")</formula>
    </cfRule>
    <cfRule type="expression" priority="2797" dxfId="5" stopIfTrue="0">
      <formula>AND(NOT('QAQC-2021-08-10'!$L$333),'QAQC-2021-08-10'!$C$333="Very Low")</formula>
    </cfRule>
    <cfRule type="expression" priority="3304" dxfId="6" stopIfTrue="0">
      <formula>AND(NOT('QAQC-2021-08-10'!$L$333),'QAQC-2021-08-10'!$C$333="Good")</formula>
    </cfRule>
  </conditionalFormatting>
  <conditionalFormatting sqref="BO7">
    <cfRule type="expression" priority="302" dxfId="0" stopIfTrue="0">
      <formula>AND(NOT('QAQC-2021-08-10'!$L$334),'QAQC-2021-08-10'!$C$334="Highest")</formula>
    </cfRule>
    <cfRule type="expression" priority="783" dxfId="1" stopIfTrue="0">
      <formula>AND(NOT('QAQC-2021-08-10'!$L$334),'QAQC-2021-08-10'!$C$334="High")</formula>
    </cfRule>
    <cfRule type="expression" priority="1277" dxfId="2" stopIfTrue="0">
      <formula>AND(NOT('QAQC-2021-08-10'!$L$334),'QAQC-2021-08-10'!$C$334="Medium")</formula>
    </cfRule>
    <cfRule type="expression" priority="1758" dxfId="3" stopIfTrue="0">
      <formula>AND(NOT('QAQC-2021-08-10'!$L$334),'QAQC-2021-08-10'!$C$334="Medium Low")</formula>
    </cfRule>
    <cfRule type="expression" priority="2239" dxfId="4" stopIfTrue="0">
      <formula>AND(NOT('QAQC-2021-08-10'!$L$334),'QAQC-2021-08-10'!$C$334="Low")</formula>
    </cfRule>
    <cfRule type="expression" priority="2798" dxfId="5" stopIfTrue="0">
      <formula>AND(NOT('QAQC-2021-08-10'!$L$334),'QAQC-2021-08-10'!$C$334="Very Low")</formula>
    </cfRule>
    <cfRule type="expression" priority="3305" dxfId="6" stopIfTrue="0">
      <formula>AND(NOT('QAQC-2021-08-10'!$L$334),'QAQC-2021-08-10'!$C$334="Good")</formula>
    </cfRule>
  </conditionalFormatting>
  <conditionalFormatting sqref="BP7">
    <cfRule type="expression" priority="303" dxfId="0" stopIfTrue="0">
      <formula>AND(NOT('QAQC-2021-08-10'!$L$335),'QAQC-2021-08-10'!$C$335="Highest")</formula>
    </cfRule>
    <cfRule type="expression" priority="784" dxfId="1" stopIfTrue="0">
      <formula>AND(NOT('QAQC-2021-08-10'!$L$335),'QAQC-2021-08-10'!$C$335="High")</formula>
    </cfRule>
    <cfRule type="expression" priority="1278" dxfId="2" stopIfTrue="0">
      <formula>AND(NOT('QAQC-2021-08-10'!$L$335),'QAQC-2021-08-10'!$C$335="Medium")</formula>
    </cfRule>
    <cfRule type="expression" priority="1759" dxfId="3" stopIfTrue="0">
      <formula>AND(NOT('QAQC-2021-08-10'!$L$335),'QAQC-2021-08-10'!$C$335="Medium Low")</formula>
    </cfRule>
    <cfRule type="expression" priority="2240" dxfId="4" stopIfTrue="0">
      <formula>AND(NOT('QAQC-2021-08-10'!$L$335),'QAQC-2021-08-10'!$C$335="Low")</formula>
    </cfRule>
    <cfRule type="expression" priority="2799" dxfId="5" stopIfTrue="0">
      <formula>AND(NOT('QAQC-2021-08-10'!$L$335),'QAQC-2021-08-10'!$C$335="Very Low")</formula>
    </cfRule>
    <cfRule type="expression" priority="3306" dxfId="6" stopIfTrue="0">
      <formula>AND(NOT('QAQC-2021-08-10'!$L$335),'QAQC-2021-08-10'!$C$335="Good")</formula>
    </cfRule>
  </conditionalFormatting>
  <conditionalFormatting sqref="BQ7">
    <cfRule type="expression" priority="304" dxfId="0" stopIfTrue="0">
      <formula>AND(NOT('QAQC-2021-08-10'!$L$336),'QAQC-2021-08-10'!$C$336="Highest")</formula>
    </cfRule>
    <cfRule type="expression" priority="785" dxfId="1" stopIfTrue="0">
      <formula>AND(NOT('QAQC-2021-08-10'!$L$336),'QAQC-2021-08-10'!$C$336="High")</formula>
    </cfRule>
    <cfRule type="expression" priority="1279" dxfId="2" stopIfTrue="0">
      <formula>AND(NOT('QAQC-2021-08-10'!$L$336),'QAQC-2021-08-10'!$C$336="Medium")</formula>
    </cfRule>
    <cfRule type="expression" priority="1760" dxfId="3" stopIfTrue="0">
      <formula>AND(NOT('QAQC-2021-08-10'!$L$336),'QAQC-2021-08-10'!$C$336="Medium Low")</formula>
    </cfRule>
    <cfRule type="expression" priority="2241" dxfId="4" stopIfTrue="0">
      <formula>AND(NOT('QAQC-2021-08-10'!$L$336),'QAQC-2021-08-10'!$C$336="Low")</formula>
    </cfRule>
    <cfRule type="expression" priority="2800" dxfId="5" stopIfTrue="0">
      <formula>AND(NOT('QAQC-2021-08-10'!$L$336),'QAQC-2021-08-10'!$C$336="Very Low")</formula>
    </cfRule>
    <cfRule type="expression" priority="3307" dxfId="6" stopIfTrue="0">
      <formula>AND(NOT('QAQC-2021-08-10'!$L$336),'QAQC-2021-08-10'!$C$336="Good")</formula>
    </cfRule>
  </conditionalFormatting>
  <conditionalFormatting sqref="BO8">
    <cfRule type="expression" priority="305" dxfId="0" stopIfTrue="0">
      <formula>AND(NOT('QAQC-2021-08-10'!$L$337),'QAQC-2021-08-10'!$C$337="Highest")</formula>
    </cfRule>
    <cfRule type="expression" priority="786" dxfId="1" stopIfTrue="0">
      <formula>AND(NOT('QAQC-2021-08-10'!$L$337),'QAQC-2021-08-10'!$C$337="High")</formula>
    </cfRule>
    <cfRule type="expression" priority="1280" dxfId="2" stopIfTrue="0">
      <formula>AND(NOT('QAQC-2021-08-10'!$L$337),'QAQC-2021-08-10'!$C$337="Medium")</formula>
    </cfRule>
    <cfRule type="expression" priority="1761" dxfId="3" stopIfTrue="0">
      <formula>AND(NOT('QAQC-2021-08-10'!$L$337),'QAQC-2021-08-10'!$C$337="Medium Low")</formula>
    </cfRule>
    <cfRule type="expression" priority="2242" dxfId="4" stopIfTrue="0">
      <formula>AND(NOT('QAQC-2021-08-10'!$L$337),'QAQC-2021-08-10'!$C$337="Low")</formula>
    </cfRule>
    <cfRule type="expression" priority="2801" dxfId="5" stopIfTrue="0">
      <formula>AND(NOT('QAQC-2021-08-10'!$L$337),'QAQC-2021-08-10'!$C$337="Very Low")</formula>
    </cfRule>
    <cfRule type="expression" priority="3308" dxfId="6" stopIfTrue="0">
      <formula>AND(NOT('QAQC-2021-08-10'!$L$337),'QAQC-2021-08-10'!$C$337="Good")</formula>
    </cfRule>
  </conditionalFormatting>
  <conditionalFormatting sqref="BP8">
    <cfRule type="expression" priority="306" dxfId="0" stopIfTrue="0">
      <formula>AND(NOT('QAQC-2021-08-10'!$L$338),'QAQC-2021-08-10'!$C$338="Highest")</formula>
    </cfRule>
    <cfRule type="expression" priority="787" dxfId="1" stopIfTrue="0">
      <formula>AND(NOT('QAQC-2021-08-10'!$L$338),'QAQC-2021-08-10'!$C$338="High")</formula>
    </cfRule>
    <cfRule type="expression" priority="1281" dxfId="2" stopIfTrue="0">
      <formula>AND(NOT('QAQC-2021-08-10'!$L$338),'QAQC-2021-08-10'!$C$338="Medium")</formula>
    </cfRule>
    <cfRule type="expression" priority="1762" dxfId="3" stopIfTrue="0">
      <formula>AND(NOT('QAQC-2021-08-10'!$L$338),'QAQC-2021-08-10'!$C$338="Medium Low")</formula>
    </cfRule>
    <cfRule type="expression" priority="2243" dxfId="4" stopIfTrue="0">
      <formula>AND(NOT('QAQC-2021-08-10'!$L$338),'QAQC-2021-08-10'!$C$338="Low")</formula>
    </cfRule>
    <cfRule type="expression" priority="2802" dxfId="5" stopIfTrue="0">
      <formula>AND(NOT('QAQC-2021-08-10'!$L$338),'QAQC-2021-08-10'!$C$338="Very Low")</formula>
    </cfRule>
    <cfRule type="expression" priority="3309" dxfId="6" stopIfTrue="0">
      <formula>AND(NOT('QAQC-2021-08-10'!$L$338),'QAQC-2021-08-10'!$C$338="Good")</formula>
    </cfRule>
  </conditionalFormatting>
  <conditionalFormatting sqref="BQ8">
    <cfRule type="expression" priority="307" dxfId="0" stopIfTrue="0">
      <formula>AND(NOT('QAQC-2021-08-10'!$L$339),'QAQC-2021-08-10'!$C$339="Highest")</formula>
    </cfRule>
    <cfRule type="expression" priority="788" dxfId="1" stopIfTrue="0">
      <formula>AND(NOT('QAQC-2021-08-10'!$L$339),'QAQC-2021-08-10'!$C$339="High")</formula>
    </cfRule>
    <cfRule type="expression" priority="1282" dxfId="2" stopIfTrue="0">
      <formula>AND(NOT('QAQC-2021-08-10'!$L$339),'QAQC-2021-08-10'!$C$339="Medium")</formula>
    </cfRule>
    <cfRule type="expression" priority="1763" dxfId="3" stopIfTrue="0">
      <formula>AND(NOT('QAQC-2021-08-10'!$L$339),'QAQC-2021-08-10'!$C$339="Medium Low")</formula>
    </cfRule>
    <cfRule type="expression" priority="2244" dxfId="4" stopIfTrue="0">
      <formula>AND(NOT('QAQC-2021-08-10'!$L$339),'QAQC-2021-08-10'!$C$339="Low")</formula>
    </cfRule>
    <cfRule type="expression" priority="2803" dxfId="5" stopIfTrue="0">
      <formula>AND(NOT('QAQC-2021-08-10'!$L$339),'QAQC-2021-08-10'!$C$339="Very Low")</formula>
    </cfRule>
    <cfRule type="expression" priority="3310" dxfId="6" stopIfTrue="0">
      <formula>AND(NOT('QAQC-2021-08-10'!$L$339),'QAQC-2021-08-10'!$C$339="Good")</formula>
    </cfRule>
  </conditionalFormatting>
  <conditionalFormatting sqref="BO9">
    <cfRule type="expression" priority="308" dxfId="0" stopIfTrue="0">
      <formula>AND(NOT('QAQC-2021-08-10'!$L$340),'QAQC-2021-08-10'!$C$340="Highest")</formula>
    </cfRule>
    <cfRule type="expression" priority="789" dxfId="1" stopIfTrue="0">
      <formula>AND(NOT('QAQC-2021-08-10'!$L$340),'QAQC-2021-08-10'!$C$340="High")</formula>
    </cfRule>
    <cfRule type="expression" priority="1283" dxfId="2" stopIfTrue="0">
      <formula>AND(NOT('QAQC-2021-08-10'!$L$340),'QAQC-2021-08-10'!$C$340="Medium")</formula>
    </cfRule>
    <cfRule type="expression" priority="1764" dxfId="3" stopIfTrue="0">
      <formula>AND(NOT('QAQC-2021-08-10'!$L$340),'QAQC-2021-08-10'!$C$340="Medium Low")</formula>
    </cfRule>
    <cfRule type="expression" priority="2245" dxfId="4" stopIfTrue="0">
      <formula>AND(NOT('QAQC-2021-08-10'!$L$340),'QAQC-2021-08-10'!$C$340="Low")</formula>
    </cfRule>
    <cfRule type="expression" priority="2804" dxfId="5" stopIfTrue="0">
      <formula>AND(NOT('QAQC-2021-08-10'!$L$340),'QAQC-2021-08-10'!$C$340="Very Low")</formula>
    </cfRule>
    <cfRule type="expression" priority="3311" dxfId="6" stopIfTrue="0">
      <formula>AND(NOT('QAQC-2021-08-10'!$L$340),'QAQC-2021-08-10'!$C$340="Good")</formula>
    </cfRule>
  </conditionalFormatting>
  <conditionalFormatting sqref="BP9">
    <cfRule type="expression" priority="309" dxfId="0" stopIfTrue="0">
      <formula>AND(NOT('QAQC-2021-08-10'!$L$341),'QAQC-2021-08-10'!$C$341="Highest")</formula>
    </cfRule>
    <cfRule type="expression" priority="790" dxfId="1" stopIfTrue="0">
      <formula>AND(NOT('QAQC-2021-08-10'!$L$341),'QAQC-2021-08-10'!$C$341="High")</formula>
    </cfRule>
    <cfRule type="expression" priority="1284" dxfId="2" stopIfTrue="0">
      <formula>AND(NOT('QAQC-2021-08-10'!$L$341),'QAQC-2021-08-10'!$C$341="Medium")</formula>
    </cfRule>
    <cfRule type="expression" priority="1765" dxfId="3" stopIfTrue="0">
      <formula>AND(NOT('QAQC-2021-08-10'!$L$341),'QAQC-2021-08-10'!$C$341="Medium Low")</formula>
    </cfRule>
    <cfRule type="expression" priority="2246" dxfId="4" stopIfTrue="0">
      <formula>AND(NOT('QAQC-2021-08-10'!$L$341),'QAQC-2021-08-10'!$C$341="Low")</formula>
    </cfRule>
    <cfRule type="expression" priority="2805" dxfId="5" stopIfTrue="0">
      <formula>AND(NOT('QAQC-2021-08-10'!$L$341),'QAQC-2021-08-10'!$C$341="Very Low")</formula>
    </cfRule>
    <cfRule type="expression" priority="3312" dxfId="6" stopIfTrue="0">
      <formula>AND(NOT('QAQC-2021-08-10'!$L$341),'QAQC-2021-08-10'!$C$341="Good")</formula>
    </cfRule>
  </conditionalFormatting>
  <conditionalFormatting sqref="BQ9">
    <cfRule type="expression" priority="310" dxfId="0" stopIfTrue="0">
      <formula>AND(NOT('QAQC-2021-08-10'!$L$342),'QAQC-2021-08-10'!$C$342="Highest")</formula>
    </cfRule>
    <cfRule type="expression" priority="791" dxfId="1" stopIfTrue="0">
      <formula>AND(NOT('QAQC-2021-08-10'!$L$342),'QAQC-2021-08-10'!$C$342="High")</formula>
    </cfRule>
    <cfRule type="expression" priority="1285" dxfId="2" stopIfTrue="0">
      <formula>AND(NOT('QAQC-2021-08-10'!$L$342),'QAQC-2021-08-10'!$C$342="Medium")</formula>
    </cfRule>
    <cfRule type="expression" priority="1766" dxfId="3" stopIfTrue="0">
      <formula>AND(NOT('QAQC-2021-08-10'!$L$342),'QAQC-2021-08-10'!$C$342="Medium Low")</formula>
    </cfRule>
    <cfRule type="expression" priority="2247" dxfId="4" stopIfTrue="0">
      <formula>AND(NOT('QAQC-2021-08-10'!$L$342),'QAQC-2021-08-10'!$C$342="Low")</formula>
    </cfRule>
    <cfRule type="expression" priority="2806" dxfId="5" stopIfTrue="0">
      <formula>AND(NOT('QAQC-2021-08-10'!$L$342),'QAQC-2021-08-10'!$C$342="Very Low")</formula>
    </cfRule>
    <cfRule type="expression" priority="3313" dxfId="6" stopIfTrue="0">
      <formula>AND(NOT('QAQC-2021-08-10'!$L$342),'QAQC-2021-08-10'!$C$342="Good")</formula>
    </cfRule>
  </conditionalFormatting>
  <conditionalFormatting sqref="BO10">
    <cfRule type="expression" priority="311" dxfId="0" stopIfTrue="0">
      <formula>AND(NOT('QAQC-2021-08-10'!$L$343),'QAQC-2021-08-10'!$C$343="Highest")</formula>
    </cfRule>
    <cfRule type="expression" priority="792" dxfId="1" stopIfTrue="0">
      <formula>AND(NOT('QAQC-2021-08-10'!$L$343),'QAQC-2021-08-10'!$C$343="High")</formula>
    </cfRule>
    <cfRule type="expression" priority="1286" dxfId="2" stopIfTrue="0">
      <formula>AND(NOT('QAQC-2021-08-10'!$L$343),'QAQC-2021-08-10'!$C$343="Medium")</formula>
    </cfRule>
    <cfRule type="expression" priority="1767" dxfId="3" stopIfTrue="0">
      <formula>AND(NOT('QAQC-2021-08-10'!$L$343),'QAQC-2021-08-10'!$C$343="Medium Low")</formula>
    </cfRule>
    <cfRule type="expression" priority="2248" dxfId="4" stopIfTrue="0">
      <formula>AND(NOT('QAQC-2021-08-10'!$L$343),'QAQC-2021-08-10'!$C$343="Low")</formula>
    </cfRule>
    <cfRule type="expression" priority="2807" dxfId="5" stopIfTrue="0">
      <formula>AND(NOT('QAQC-2021-08-10'!$L$343),'QAQC-2021-08-10'!$C$343="Very Low")</formula>
    </cfRule>
    <cfRule type="expression" priority="3314" dxfId="6" stopIfTrue="0">
      <formula>AND(NOT('QAQC-2021-08-10'!$L$343),'QAQC-2021-08-10'!$C$343="Good")</formula>
    </cfRule>
  </conditionalFormatting>
  <conditionalFormatting sqref="BP10">
    <cfRule type="expression" priority="312" dxfId="0" stopIfTrue="0">
      <formula>AND(NOT('QAQC-2021-08-10'!$L$344),'QAQC-2021-08-10'!$C$344="Highest")</formula>
    </cfRule>
    <cfRule type="expression" priority="793" dxfId="1" stopIfTrue="0">
      <formula>AND(NOT('QAQC-2021-08-10'!$L$344),'QAQC-2021-08-10'!$C$344="High")</formula>
    </cfRule>
    <cfRule type="expression" priority="1287" dxfId="2" stopIfTrue="0">
      <formula>AND(NOT('QAQC-2021-08-10'!$L$344),'QAQC-2021-08-10'!$C$344="Medium")</formula>
    </cfRule>
    <cfRule type="expression" priority="1768" dxfId="3" stopIfTrue="0">
      <formula>AND(NOT('QAQC-2021-08-10'!$L$344),'QAQC-2021-08-10'!$C$344="Medium Low")</formula>
    </cfRule>
    <cfRule type="expression" priority="2249" dxfId="4" stopIfTrue="0">
      <formula>AND(NOT('QAQC-2021-08-10'!$L$344),'QAQC-2021-08-10'!$C$344="Low")</formula>
    </cfRule>
    <cfRule type="expression" priority="2808" dxfId="5" stopIfTrue="0">
      <formula>AND(NOT('QAQC-2021-08-10'!$L$344),'QAQC-2021-08-10'!$C$344="Very Low")</formula>
    </cfRule>
    <cfRule type="expression" priority="3315" dxfId="6" stopIfTrue="0">
      <formula>AND(NOT('QAQC-2021-08-10'!$L$344),'QAQC-2021-08-10'!$C$344="Good")</formula>
    </cfRule>
  </conditionalFormatting>
  <conditionalFormatting sqref="BQ10">
    <cfRule type="expression" priority="313" dxfId="0" stopIfTrue="0">
      <formula>AND(NOT('QAQC-2021-08-10'!$L$345),'QAQC-2021-08-10'!$C$345="Highest")</formula>
    </cfRule>
    <cfRule type="expression" priority="794" dxfId="1" stopIfTrue="0">
      <formula>AND(NOT('QAQC-2021-08-10'!$L$345),'QAQC-2021-08-10'!$C$345="High")</formula>
    </cfRule>
    <cfRule type="expression" priority="1288" dxfId="2" stopIfTrue="0">
      <formula>AND(NOT('QAQC-2021-08-10'!$L$345),'QAQC-2021-08-10'!$C$345="Medium")</formula>
    </cfRule>
    <cfRule type="expression" priority="1769" dxfId="3" stopIfTrue="0">
      <formula>AND(NOT('QAQC-2021-08-10'!$L$345),'QAQC-2021-08-10'!$C$345="Medium Low")</formula>
    </cfRule>
    <cfRule type="expression" priority="2250" dxfId="4" stopIfTrue="0">
      <formula>AND(NOT('QAQC-2021-08-10'!$L$345),'QAQC-2021-08-10'!$C$345="Low")</formula>
    </cfRule>
    <cfRule type="expression" priority="2809" dxfId="5" stopIfTrue="0">
      <formula>AND(NOT('QAQC-2021-08-10'!$L$345),'QAQC-2021-08-10'!$C$345="Very Low")</formula>
    </cfRule>
    <cfRule type="expression" priority="3316" dxfId="6" stopIfTrue="0">
      <formula>AND(NOT('QAQC-2021-08-10'!$L$345),'QAQC-2021-08-10'!$C$345="Good")</formula>
    </cfRule>
  </conditionalFormatting>
  <conditionalFormatting sqref="BO11">
    <cfRule type="expression" priority="314" dxfId="0" stopIfTrue="0">
      <formula>AND(NOT('QAQC-2021-08-10'!$L$346),'QAQC-2021-08-10'!$C$346="Highest")</formula>
    </cfRule>
    <cfRule type="expression" priority="795" dxfId="1" stopIfTrue="0">
      <formula>AND(NOT('QAQC-2021-08-10'!$L$346),'QAQC-2021-08-10'!$C$346="High")</formula>
    </cfRule>
    <cfRule type="expression" priority="1289" dxfId="2" stopIfTrue="0">
      <formula>AND(NOT('QAQC-2021-08-10'!$L$346),'QAQC-2021-08-10'!$C$346="Medium")</formula>
    </cfRule>
    <cfRule type="expression" priority="1770" dxfId="3" stopIfTrue="0">
      <formula>AND(NOT('QAQC-2021-08-10'!$L$346),'QAQC-2021-08-10'!$C$346="Medium Low")</formula>
    </cfRule>
    <cfRule type="expression" priority="2251" dxfId="4" stopIfTrue="0">
      <formula>AND(NOT('QAQC-2021-08-10'!$L$346),'QAQC-2021-08-10'!$C$346="Low")</formula>
    </cfRule>
    <cfRule type="expression" priority="2810" dxfId="5" stopIfTrue="0">
      <formula>AND(NOT('QAQC-2021-08-10'!$L$346),'QAQC-2021-08-10'!$C$346="Very Low")</formula>
    </cfRule>
    <cfRule type="expression" priority="3317" dxfId="6" stopIfTrue="0">
      <formula>AND(NOT('QAQC-2021-08-10'!$L$346),'QAQC-2021-08-10'!$C$346="Good")</formula>
    </cfRule>
  </conditionalFormatting>
  <conditionalFormatting sqref="BP11">
    <cfRule type="expression" priority="315" dxfId="0" stopIfTrue="0">
      <formula>AND(NOT('QAQC-2021-08-10'!$L$347),'QAQC-2021-08-10'!$C$347="Highest")</formula>
    </cfRule>
    <cfRule type="expression" priority="796" dxfId="1" stopIfTrue="0">
      <formula>AND(NOT('QAQC-2021-08-10'!$L$347),'QAQC-2021-08-10'!$C$347="High")</formula>
    </cfRule>
    <cfRule type="expression" priority="1290" dxfId="2" stopIfTrue="0">
      <formula>AND(NOT('QAQC-2021-08-10'!$L$347),'QAQC-2021-08-10'!$C$347="Medium")</formula>
    </cfRule>
    <cfRule type="expression" priority="1771" dxfId="3" stopIfTrue="0">
      <formula>AND(NOT('QAQC-2021-08-10'!$L$347),'QAQC-2021-08-10'!$C$347="Medium Low")</formula>
    </cfRule>
    <cfRule type="expression" priority="2252" dxfId="4" stopIfTrue="0">
      <formula>AND(NOT('QAQC-2021-08-10'!$L$347),'QAQC-2021-08-10'!$C$347="Low")</formula>
    </cfRule>
    <cfRule type="expression" priority="2811" dxfId="5" stopIfTrue="0">
      <formula>AND(NOT('QAQC-2021-08-10'!$L$347),'QAQC-2021-08-10'!$C$347="Very Low")</formula>
    </cfRule>
    <cfRule type="expression" priority="3318" dxfId="6" stopIfTrue="0">
      <formula>AND(NOT('QAQC-2021-08-10'!$L$347),'QAQC-2021-08-10'!$C$347="Good")</formula>
    </cfRule>
  </conditionalFormatting>
  <conditionalFormatting sqref="BQ11">
    <cfRule type="expression" priority="316" dxfId="0" stopIfTrue="0">
      <formula>AND(NOT('QAQC-2021-08-10'!$L$348),'QAQC-2021-08-10'!$C$348="Highest")</formula>
    </cfRule>
    <cfRule type="expression" priority="797" dxfId="1" stopIfTrue="0">
      <formula>AND(NOT('QAQC-2021-08-10'!$L$348),'QAQC-2021-08-10'!$C$348="High")</formula>
    </cfRule>
    <cfRule type="expression" priority="1291" dxfId="2" stopIfTrue="0">
      <formula>AND(NOT('QAQC-2021-08-10'!$L$348),'QAQC-2021-08-10'!$C$348="Medium")</formula>
    </cfRule>
    <cfRule type="expression" priority="1772" dxfId="3" stopIfTrue="0">
      <formula>AND(NOT('QAQC-2021-08-10'!$L$348),'QAQC-2021-08-10'!$C$348="Medium Low")</formula>
    </cfRule>
    <cfRule type="expression" priority="2253" dxfId="4" stopIfTrue="0">
      <formula>AND(NOT('QAQC-2021-08-10'!$L$348),'QAQC-2021-08-10'!$C$348="Low")</formula>
    </cfRule>
    <cfRule type="expression" priority="2812" dxfId="5" stopIfTrue="0">
      <formula>AND(NOT('QAQC-2021-08-10'!$L$348),'QAQC-2021-08-10'!$C$348="Very Low")</formula>
    </cfRule>
    <cfRule type="expression" priority="3319" dxfId="6" stopIfTrue="0">
      <formula>AND(NOT('QAQC-2021-08-10'!$L$348),'QAQC-2021-08-10'!$C$348="Good")</formula>
    </cfRule>
  </conditionalFormatting>
  <conditionalFormatting sqref="BO12">
    <cfRule type="expression" priority="317" dxfId="0" stopIfTrue="0">
      <formula>AND(NOT('QAQC-2021-08-10'!$L$349),'QAQC-2021-08-10'!$C$349="Highest")</formula>
    </cfRule>
    <cfRule type="expression" priority="798" dxfId="1" stopIfTrue="0">
      <formula>AND(NOT('QAQC-2021-08-10'!$L$349),'QAQC-2021-08-10'!$C$349="High")</formula>
    </cfRule>
    <cfRule type="expression" priority="1292" dxfId="2" stopIfTrue="0">
      <formula>AND(NOT('QAQC-2021-08-10'!$L$349),'QAQC-2021-08-10'!$C$349="Medium")</formula>
    </cfRule>
    <cfRule type="expression" priority="1773" dxfId="3" stopIfTrue="0">
      <formula>AND(NOT('QAQC-2021-08-10'!$L$349),'QAQC-2021-08-10'!$C$349="Medium Low")</formula>
    </cfRule>
    <cfRule type="expression" priority="2254" dxfId="4" stopIfTrue="0">
      <formula>AND(NOT('QAQC-2021-08-10'!$L$349),'QAQC-2021-08-10'!$C$349="Low")</formula>
    </cfRule>
    <cfRule type="expression" priority="2813" dxfId="5" stopIfTrue="0">
      <formula>AND(NOT('QAQC-2021-08-10'!$L$349),'QAQC-2021-08-10'!$C$349="Very Low")</formula>
    </cfRule>
    <cfRule type="expression" priority="3320" dxfId="6" stopIfTrue="0">
      <formula>AND(NOT('QAQC-2021-08-10'!$L$349),'QAQC-2021-08-10'!$C$349="Good")</formula>
    </cfRule>
  </conditionalFormatting>
  <conditionalFormatting sqref="BP12">
    <cfRule type="expression" priority="318" dxfId="0" stopIfTrue="0">
      <formula>AND(NOT('QAQC-2021-08-10'!$L$350),'QAQC-2021-08-10'!$C$350="Highest")</formula>
    </cfRule>
    <cfRule type="expression" priority="799" dxfId="1" stopIfTrue="0">
      <formula>AND(NOT('QAQC-2021-08-10'!$L$350),'QAQC-2021-08-10'!$C$350="High")</formula>
    </cfRule>
    <cfRule type="expression" priority="1293" dxfId="2" stopIfTrue="0">
      <formula>AND(NOT('QAQC-2021-08-10'!$L$350),'QAQC-2021-08-10'!$C$350="Medium")</formula>
    </cfRule>
    <cfRule type="expression" priority="1774" dxfId="3" stopIfTrue="0">
      <formula>AND(NOT('QAQC-2021-08-10'!$L$350),'QAQC-2021-08-10'!$C$350="Medium Low")</formula>
    </cfRule>
    <cfRule type="expression" priority="2255" dxfId="4" stopIfTrue="0">
      <formula>AND(NOT('QAQC-2021-08-10'!$L$350),'QAQC-2021-08-10'!$C$350="Low")</formula>
    </cfRule>
    <cfRule type="expression" priority="2814" dxfId="5" stopIfTrue="0">
      <formula>AND(NOT('QAQC-2021-08-10'!$L$350),'QAQC-2021-08-10'!$C$350="Very Low")</formula>
    </cfRule>
    <cfRule type="expression" priority="3321" dxfId="6" stopIfTrue="0">
      <formula>AND(NOT('QAQC-2021-08-10'!$L$350),'QAQC-2021-08-10'!$C$350="Good")</formula>
    </cfRule>
  </conditionalFormatting>
  <conditionalFormatting sqref="BQ12">
    <cfRule type="expression" priority="319" dxfId="0" stopIfTrue="0">
      <formula>AND(NOT('QAQC-2021-08-10'!$L$351),'QAQC-2021-08-10'!$C$351="Highest")</formula>
    </cfRule>
    <cfRule type="expression" priority="800" dxfId="1" stopIfTrue="0">
      <formula>AND(NOT('QAQC-2021-08-10'!$L$351),'QAQC-2021-08-10'!$C$351="High")</formula>
    </cfRule>
    <cfRule type="expression" priority="1294" dxfId="2" stopIfTrue="0">
      <formula>AND(NOT('QAQC-2021-08-10'!$L$351),'QAQC-2021-08-10'!$C$351="Medium")</formula>
    </cfRule>
    <cfRule type="expression" priority="1775" dxfId="3" stopIfTrue="0">
      <formula>AND(NOT('QAQC-2021-08-10'!$L$351),'QAQC-2021-08-10'!$C$351="Medium Low")</formula>
    </cfRule>
    <cfRule type="expression" priority="2256" dxfId="4" stopIfTrue="0">
      <formula>AND(NOT('QAQC-2021-08-10'!$L$351),'QAQC-2021-08-10'!$C$351="Low")</formula>
    </cfRule>
    <cfRule type="expression" priority="2815" dxfId="5" stopIfTrue="0">
      <formula>AND(NOT('QAQC-2021-08-10'!$L$351),'QAQC-2021-08-10'!$C$351="Very Low")</formula>
    </cfRule>
    <cfRule type="expression" priority="3322" dxfId="6" stopIfTrue="0">
      <formula>AND(NOT('QAQC-2021-08-10'!$L$351),'QAQC-2021-08-10'!$C$351="Good")</formula>
    </cfRule>
  </conditionalFormatting>
  <conditionalFormatting sqref="BO13">
    <cfRule type="expression" priority="320" dxfId="0" stopIfTrue="0">
      <formula>AND(NOT('QAQC-2021-08-10'!$L$352),'QAQC-2021-08-10'!$C$352="Highest")</formula>
    </cfRule>
    <cfRule type="expression" priority="801" dxfId="1" stopIfTrue="0">
      <formula>AND(NOT('QAQC-2021-08-10'!$L$352),'QAQC-2021-08-10'!$C$352="High")</formula>
    </cfRule>
    <cfRule type="expression" priority="1295" dxfId="2" stopIfTrue="0">
      <formula>AND(NOT('QAQC-2021-08-10'!$L$352),'QAQC-2021-08-10'!$C$352="Medium")</formula>
    </cfRule>
    <cfRule type="expression" priority="1776" dxfId="3" stopIfTrue="0">
      <formula>AND(NOT('QAQC-2021-08-10'!$L$352),'QAQC-2021-08-10'!$C$352="Medium Low")</formula>
    </cfRule>
    <cfRule type="expression" priority="2257" dxfId="4" stopIfTrue="0">
      <formula>AND(NOT('QAQC-2021-08-10'!$L$352),'QAQC-2021-08-10'!$C$352="Low")</formula>
    </cfRule>
    <cfRule type="expression" priority="2816" dxfId="5" stopIfTrue="0">
      <formula>AND(NOT('QAQC-2021-08-10'!$L$352),'QAQC-2021-08-10'!$C$352="Very Low")</formula>
    </cfRule>
    <cfRule type="expression" priority="3323" dxfId="6" stopIfTrue="0">
      <formula>AND(NOT('QAQC-2021-08-10'!$L$352),'QAQC-2021-08-10'!$C$352="Good")</formula>
    </cfRule>
  </conditionalFormatting>
  <conditionalFormatting sqref="BP13">
    <cfRule type="expression" priority="321" dxfId="0" stopIfTrue="0">
      <formula>AND(NOT('QAQC-2021-08-10'!$L$353),'QAQC-2021-08-10'!$C$353="Highest")</formula>
    </cfRule>
    <cfRule type="expression" priority="802" dxfId="1" stopIfTrue="0">
      <formula>AND(NOT('QAQC-2021-08-10'!$L$353),'QAQC-2021-08-10'!$C$353="High")</formula>
    </cfRule>
    <cfRule type="expression" priority="1296" dxfId="2" stopIfTrue="0">
      <formula>AND(NOT('QAQC-2021-08-10'!$L$353),'QAQC-2021-08-10'!$C$353="Medium")</formula>
    </cfRule>
    <cfRule type="expression" priority="1777" dxfId="3" stopIfTrue="0">
      <formula>AND(NOT('QAQC-2021-08-10'!$L$353),'QAQC-2021-08-10'!$C$353="Medium Low")</formula>
    </cfRule>
    <cfRule type="expression" priority="2258" dxfId="4" stopIfTrue="0">
      <formula>AND(NOT('QAQC-2021-08-10'!$L$353),'QAQC-2021-08-10'!$C$353="Low")</formula>
    </cfRule>
    <cfRule type="expression" priority="2817" dxfId="5" stopIfTrue="0">
      <formula>AND(NOT('QAQC-2021-08-10'!$L$353),'QAQC-2021-08-10'!$C$353="Very Low")</formula>
    </cfRule>
    <cfRule type="expression" priority="3324" dxfId="6" stopIfTrue="0">
      <formula>AND(NOT('QAQC-2021-08-10'!$L$353),'QAQC-2021-08-10'!$C$353="Good")</formula>
    </cfRule>
  </conditionalFormatting>
  <conditionalFormatting sqref="BQ13">
    <cfRule type="expression" priority="322" dxfId="0" stopIfTrue="0">
      <formula>AND(NOT('QAQC-2021-08-10'!$L$354),'QAQC-2021-08-10'!$C$354="Highest")</formula>
    </cfRule>
    <cfRule type="expression" priority="803" dxfId="1" stopIfTrue="0">
      <formula>AND(NOT('QAQC-2021-08-10'!$L$354),'QAQC-2021-08-10'!$C$354="High")</formula>
    </cfRule>
    <cfRule type="expression" priority="1297" dxfId="2" stopIfTrue="0">
      <formula>AND(NOT('QAQC-2021-08-10'!$L$354),'QAQC-2021-08-10'!$C$354="Medium")</formula>
    </cfRule>
    <cfRule type="expression" priority="1778" dxfId="3" stopIfTrue="0">
      <formula>AND(NOT('QAQC-2021-08-10'!$L$354),'QAQC-2021-08-10'!$C$354="Medium Low")</formula>
    </cfRule>
    <cfRule type="expression" priority="2259" dxfId="4" stopIfTrue="0">
      <formula>AND(NOT('QAQC-2021-08-10'!$L$354),'QAQC-2021-08-10'!$C$354="Low")</formula>
    </cfRule>
    <cfRule type="expression" priority="2818" dxfId="5" stopIfTrue="0">
      <formula>AND(NOT('QAQC-2021-08-10'!$L$354),'QAQC-2021-08-10'!$C$354="Very Low")</formula>
    </cfRule>
    <cfRule type="expression" priority="3325" dxfId="6" stopIfTrue="0">
      <formula>AND(NOT('QAQC-2021-08-10'!$L$354),'QAQC-2021-08-10'!$C$354="Good")</formula>
    </cfRule>
  </conditionalFormatting>
  <conditionalFormatting sqref="BO14">
    <cfRule type="expression" priority="323" dxfId="0" stopIfTrue="0">
      <formula>AND(NOT('QAQC-2021-08-10'!$L$355),'QAQC-2021-08-10'!$C$355="Highest")</formula>
    </cfRule>
    <cfRule type="expression" priority="804" dxfId="1" stopIfTrue="0">
      <formula>AND(NOT('QAQC-2021-08-10'!$L$355),'QAQC-2021-08-10'!$C$355="High")</formula>
    </cfRule>
    <cfRule type="expression" priority="1298" dxfId="2" stopIfTrue="0">
      <formula>AND(NOT('QAQC-2021-08-10'!$L$355),'QAQC-2021-08-10'!$C$355="Medium")</formula>
    </cfRule>
    <cfRule type="expression" priority="1779" dxfId="3" stopIfTrue="0">
      <formula>AND(NOT('QAQC-2021-08-10'!$L$355),'QAQC-2021-08-10'!$C$355="Medium Low")</formula>
    </cfRule>
    <cfRule type="expression" priority="2260" dxfId="4" stopIfTrue="0">
      <formula>AND(NOT('QAQC-2021-08-10'!$L$355),'QAQC-2021-08-10'!$C$355="Low")</formula>
    </cfRule>
    <cfRule type="expression" priority="2819" dxfId="5" stopIfTrue="0">
      <formula>AND(NOT('QAQC-2021-08-10'!$L$355),'QAQC-2021-08-10'!$C$355="Very Low")</formula>
    </cfRule>
    <cfRule type="expression" priority="3326" dxfId="6" stopIfTrue="0">
      <formula>AND(NOT('QAQC-2021-08-10'!$L$355),'QAQC-2021-08-10'!$C$355="Good")</formula>
    </cfRule>
  </conditionalFormatting>
  <conditionalFormatting sqref="BP14">
    <cfRule type="expression" priority="324" dxfId="0" stopIfTrue="0">
      <formula>AND(NOT('QAQC-2021-08-10'!$L$356),'QAQC-2021-08-10'!$C$356="Highest")</formula>
    </cfRule>
    <cfRule type="expression" priority="805" dxfId="1" stopIfTrue="0">
      <formula>AND(NOT('QAQC-2021-08-10'!$L$356),'QAQC-2021-08-10'!$C$356="High")</formula>
    </cfRule>
    <cfRule type="expression" priority="1299" dxfId="2" stopIfTrue="0">
      <formula>AND(NOT('QAQC-2021-08-10'!$L$356),'QAQC-2021-08-10'!$C$356="Medium")</formula>
    </cfRule>
    <cfRule type="expression" priority="1780" dxfId="3" stopIfTrue="0">
      <formula>AND(NOT('QAQC-2021-08-10'!$L$356),'QAQC-2021-08-10'!$C$356="Medium Low")</formula>
    </cfRule>
    <cfRule type="expression" priority="2261" dxfId="4" stopIfTrue="0">
      <formula>AND(NOT('QAQC-2021-08-10'!$L$356),'QAQC-2021-08-10'!$C$356="Low")</formula>
    </cfRule>
    <cfRule type="expression" priority="2820" dxfId="5" stopIfTrue="0">
      <formula>AND(NOT('QAQC-2021-08-10'!$L$356),'QAQC-2021-08-10'!$C$356="Very Low")</formula>
    </cfRule>
    <cfRule type="expression" priority="3327" dxfId="6" stopIfTrue="0">
      <formula>AND(NOT('QAQC-2021-08-10'!$L$356),'QAQC-2021-08-10'!$C$356="Good")</formula>
    </cfRule>
  </conditionalFormatting>
  <conditionalFormatting sqref="BQ14">
    <cfRule type="expression" priority="325" dxfId="0" stopIfTrue="0">
      <formula>AND(NOT('QAQC-2021-08-10'!$L$357),'QAQC-2021-08-10'!$C$357="Highest")</formula>
    </cfRule>
    <cfRule type="expression" priority="806" dxfId="1" stopIfTrue="0">
      <formula>AND(NOT('QAQC-2021-08-10'!$L$357),'QAQC-2021-08-10'!$C$357="High")</formula>
    </cfRule>
    <cfRule type="expression" priority="1300" dxfId="2" stopIfTrue="0">
      <formula>AND(NOT('QAQC-2021-08-10'!$L$357),'QAQC-2021-08-10'!$C$357="Medium")</formula>
    </cfRule>
    <cfRule type="expression" priority="1781" dxfId="3" stopIfTrue="0">
      <formula>AND(NOT('QAQC-2021-08-10'!$L$357),'QAQC-2021-08-10'!$C$357="Medium Low")</formula>
    </cfRule>
    <cfRule type="expression" priority="2262" dxfId="4" stopIfTrue="0">
      <formula>AND(NOT('QAQC-2021-08-10'!$L$357),'QAQC-2021-08-10'!$C$357="Low")</formula>
    </cfRule>
    <cfRule type="expression" priority="2821" dxfId="5" stopIfTrue="0">
      <formula>AND(NOT('QAQC-2021-08-10'!$L$357),'QAQC-2021-08-10'!$C$357="Very Low")</formula>
    </cfRule>
    <cfRule type="expression" priority="3328" dxfId="6" stopIfTrue="0">
      <formula>AND(NOT('QAQC-2021-08-10'!$L$357),'QAQC-2021-08-10'!$C$357="Good")</formula>
    </cfRule>
  </conditionalFormatting>
  <conditionalFormatting sqref="BW2">
    <cfRule type="expression" priority="326" dxfId="0" stopIfTrue="0">
      <formula>AND(NOT('QAQC-2021-08-10'!$L$358),'QAQC-2021-08-10'!$C$358="Highest")</formula>
    </cfRule>
    <cfRule type="expression" priority="807" dxfId="1" stopIfTrue="0">
      <formula>AND(NOT('QAQC-2021-08-10'!$L$358),'QAQC-2021-08-10'!$C$358="High")</formula>
    </cfRule>
    <cfRule type="expression" priority="1301" dxfId="2" stopIfTrue="0">
      <formula>AND(NOT('QAQC-2021-08-10'!$L$358),'QAQC-2021-08-10'!$C$358="Medium")</formula>
    </cfRule>
    <cfRule type="expression" priority="1782" dxfId="3" stopIfTrue="0">
      <formula>AND(NOT('QAQC-2021-08-10'!$L$358),'QAQC-2021-08-10'!$C$358="Medium Low")</formula>
    </cfRule>
    <cfRule type="expression" priority="2263" dxfId="4" stopIfTrue="0">
      <formula>AND(NOT('QAQC-2021-08-10'!$L$358),'QAQC-2021-08-10'!$C$358="Low")</formula>
    </cfRule>
    <cfRule type="expression" priority="2822" dxfId="5" stopIfTrue="0">
      <formula>AND(NOT('QAQC-2021-08-10'!$L$358),'QAQC-2021-08-10'!$C$358="Very Low")</formula>
    </cfRule>
    <cfRule type="expression" priority="3329" dxfId="6" stopIfTrue="0">
      <formula>AND(NOT('QAQC-2021-08-10'!$L$358),'QAQC-2021-08-10'!$C$358="Good")</formula>
    </cfRule>
  </conditionalFormatting>
  <conditionalFormatting sqref="BX2">
    <cfRule type="expression" priority="327" dxfId="0" stopIfTrue="0">
      <formula>AND(NOT('QAQC-2021-08-10'!$L$359),'QAQC-2021-08-10'!$C$359="Highest")</formula>
    </cfRule>
    <cfRule type="expression" priority="808" dxfId="1" stopIfTrue="0">
      <formula>AND(NOT('QAQC-2021-08-10'!$L$359),'QAQC-2021-08-10'!$C$359="High")</formula>
    </cfRule>
    <cfRule type="expression" priority="1302" dxfId="2" stopIfTrue="0">
      <formula>AND(NOT('QAQC-2021-08-10'!$L$359),'QAQC-2021-08-10'!$C$359="Medium")</formula>
    </cfRule>
    <cfRule type="expression" priority="1783" dxfId="3" stopIfTrue="0">
      <formula>AND(NOT('QAQC-2021-08-10'!$L$359),'QAQC-2021-08-10'!$C$359="Medium Low")</formula>
    </cfRule>
    <cfRule type="expression" priority="2264" dxfId="4" stopIfTrue="0">
      <formula>AND(NOT('QAQC-2021-08-10'!$L$359),'QAQC-2021-08-10'!$C$359="Low")</formula>
    </cfRule>
    <cfRule type="expression" priority="2823" dxfId="5" stopIfTrue="0">
      <formula>AND(NOT('QAQC-2021-08-10'!$L$359),'QAQC-2021-08-10'!$C$359="Very Low")</formula>
    </cfRule>
    <cfRule type="expression" priority="3330" dxfId="6" stopIfTrue="0">
      <formula>AND(NOT('QAQC-2021-08-10'!$L$359),'QAQC-2021-08-10'!$C$359="Good")</formula>
    </cfRule>
  </conditionalFormatting>
  <conditionalFormatting sqref="BY2">
    <cfRule type="expression" priority="328" dxfId="0" stopIfTrue="0">
      <formula>AND(NOT('QAQC-2021-08-10'!$L$360),'QAQC-2021-08-10'!$C$360="Highest")</formula>
    </cfRule>
    <cfRule type="expression" priority="809" dxfId="1" stopIfTrue="0">
      <formula>AND(NOT('QAQC-2021-08-10'!$L$360),'QAQC-2021-08-10'!$C$360="High")</formula>
    </cfRule>
    <cfRule type="expression" priority="1303" dxfId="2" stopIfTrue="0">
      <formula>AND(NOT('QAQC-2021-08-10'!$L$360),'QAQC-2021-08-10'!$C$360="Medium")</formula>
    </cfRule>
    <cfRule type="expression" priority="1784" dxfId="3" stopIfTrue="0">
      <formula>AND(NOT('QAQC-2021-08-10'!$L$360),'QAQC-2021-08-10'!$C$360="Medium Low")</formula>
    </cfRule>
    <cfRule type="expression" priority="2265" dxfId="4" stopIfTrue="0">
      <formula>AND(NOT('QAQC-2021-08-10'!$L$360),'QAQC-2021-08-10'!$C$360="Low")</formula>
    </cfRule>
    <cfRule type="expression" priority="2824" dxfId="5" stopIfTrue="0">
      <formula>AND(NOT('QAQC-2021-08-10'!$L$360),'QAQC-2021-08-10'!$C$360="Very Low")</formula>
    </cfRule>
    <cfRule type="expression" priority="3331" dxfId="6" stopIfTrue="0">
      <formula>AND(NOT('QAQC-2021-08-10'!$L$360),'QAQC-2021-08-10'!$C$360="Good")</formula>
    </cfRule>
  </conditionalFormatting>
  <conditionalFormatting sqref="BW3">
    <cfRule type="expression" priority="329" dxfId="0" stopIfTrue="0">
      <formula>AND(NOT('QAQC-2021-08-10'!$L$361),'QAQC-2021-08-10'!$C$361="Highest")</formula>
    </cfRule>
    <cfRule type="expression" priority="810" dxfId="1" stopIfTrue="0">
      <formula>AND(NOT('QAQC-2021-08-10'!$L$361),'QAQC-2021-08-10'!$C$361="High")</formula>
    </cfRule>
    <cfRule type="expression" priority="1304" dxfId="2" stopIfTrue="0">
      <formula>AND(NOT('QAQC-2021-08-10'!$L$361),'QAQC-2021-08-10'!$C$361="Medium")</formula>
    </cfRule>
    <cfRule type="expression" priority="1785" dxfId="3" stopIfTrue="0">
      <formula>AND(NOT('QAQC-2021-08-10'!$L$361),'QAQC-2021-08-10'!$C$361="Medium Low")</formula>
    </cfRule>
    <cfRule type="expression" priority="2266" dxfId="4" stopIfTrue="0">
      <formula>AND(NOT('QAQC-2021-08-10'!$L$361),'QAQC-2021-08-10'!$C$361="Low")</formula>
    </cfRule>
    <cfRule type="expression" priority="2825" dxfId="5" stopIfTrue="0">
      <formula>AND(NOT('QAQC-2021-08-10'!$L$361),'QAQC-2021-08-10'!$C$361="Very Low")</formula>
    </cfRule>
    <cfRule type="expression" priority="3332" dxfId="6" stopIfTrue="0">
      <formula>AND(NOT('QAQC-2021-08-10'!$L$361),'QAQC-2021-08-10'!$C$361="Good")</formula>
    </cfRule>
  </conditionalFormatting>
  <conditionalFormatting sqref="BX3">
    <cfRule type="expression" priority="330" dxfId="0" stopIfTrue="0">
      <formula>AND(NOT('QAQC-2021-08-10'!$L$362),'QAQC-2021-08-10'!$C$362="Highest")</formula>
    </cfRule>
    <cfRule type="expression" priority="811" dxfId="1" stopIfTrue="0">
      <formula>AND(NOT('QAQC-2021-08-10'!$L$362),'QAQC-2021-08-10'!$C$362="High")</formula>
    </cfRule>
    <cfRule type="expression" priority="1305" dxfId="2" stopIfTrue="0">
      <formula>AND(NOT('QAQC-2021-08-10'!$L$362),'QAQC-2021-08-10'!$C$362="Medium")</formula>
    </cfRule>
    <cfRule type="expression" priority="1786" dxfId="3" stopIfTrue="0">
      <formula>AND(NOT('QAQC-2021-08-10'!$L$362),'QAQC-2021-08-10'!$C$362="Medium Low")</formula>
    </cfRule>
    <cfRule type="expression" priority="2267" dxfId="4" stopIfTrue="0">
      <formula>AND(NOT('QAQC-2021-08-10'!$L$362),'QAQC-2021-08-10'!$C$362="Low")</formula>
    </cfRule>
    <cfRule type="expression" priority="2826" dxfId="5" stopIfTrue="0">
      <formula>AND(NOT('QAQC-2021-08-10'!$L$362),'QAQC-2021-08-10'!$C$362="Very Low")</formula>
    </cfRule>
    <cfRule type="expression" priority="3333" dxfId="6" stopIfTrue="0">
      <formula>AND(NOT('QAQC-2021-08-10'!$L$362),'QAQC-2021-08-10'!$C$362="Good")</formula>
    </cfRule>
  </conditionalFormatting>
  <conditionalFormatting sqref="BY3">
    <cfRule type="expression" priority="331" dxfId="0" stopIfTrue="0">
      <formula>AND(NOT('QAQC-2021-08-10'!$L$363),'QAQC-2021-08-10'!$C$363="Highest")</formula>
    </cfRule>
    <cfRule type="expression" priority="812" dxfId="1" stopIfTrue="0">
      <formula>AND(NOT('QAQC-2021-08-10'!$L$363),'QAQC-2021-08-10'!$C$363="High")</formula>
    </cfRule>
    <cfRule type="expression" priority="1306" dxfId="2" stopIfTrue="0">
      <formula>AND(NOT('QAQC-2021-08-10'!$L$363),'QAQC-2021-08-10'!$C$363="Medium")</formula>
    </cfRule>
    <cfRule type="expression" priority="1787" dxfId="3" stopIfTrue="0">
      <formula>AND(NOT('QAQC-2021-08-10'!$L$363),'QAQC-2021-08-10'!$C$363="Medium Low")</formula>
    </cfRule>
    <cfRule type="expression" priority="2268" dxfId="4" stopIfTrue="0">
      <formula>AND(NOT('QAQC-2021-08-10'!$L$363),'QAQC-2021-08-10'!$C$363="Low")</formula>
    </cfRule>
    <cfRule type="expression" priority="2827" dxfId="5" stopIfTrue="0">
      <formula>AND(NOT('QAQC-2021-08-10'!$L$363),'QAQC-2021-08-10'!$C$363="Very Low")</formula>
    </cfRule>
    <cfRule type="expression" priority="3334" dxfId="6" stopIfTrue="0">
      <formula>AND(NOT('QAQC-2021-08-10'!$L$363),'QAQC-2021-08-10'!$C$363="Good")</formula>
    </cfRule>
  </conditionalFormatting>
  <conditionalFormatting sqref="BW4">
    <cfRule type="expression" priority="332" dxfId="0" stopIfTrue="0">
      <formula>AND(NOT('QAQC-2021-08-10'!$L$364),'QAQC-2021-08-10'!$C$364="Highest")</formula>
    </cfRule>
    <cfRule type="expression" priority="813" dxfId="1" stopIfTrue="0">
      <formula>AND(NOT('QAQC-2021-08-10'!$L$364),'QAQC-2021-08-10'!$C$364="High")</formula>
    </cfRule>
    <cfRule type="expression" priority="1307" dxfId="2" stopIfTrue="0">
      <formula>AND(NOT('QAQC-2021-08-10'!$L$364),'QAQC-2021-08-10'!$C$364="Medium")</formula>
    </cfRule>
    <cfRule type="expression" priority="1788" dxfId="3" stopIfTrue="0">
      <formula>AND(NOT('QAQC-2021-08-10'!$L$364),'QAQC-2021-08-10'!$C$364="Medium Low")</formula>
    </cfRule>
    <cfRule type="expression" priority="2269" dxfId="4" stopIfTrue="0">
      <formula>AND(NOT('QAQC-2021-08-10'!$L$364),'QAQC-2021-08-10'!$C$364="Low")</formula>
    </cfRule>
    <cfRule type="expression" priority="2828" dxfId="5" stopIfTrue="0">
      <formula>AND(NOT('QAQC-2021-08-10'!$L$364),'QAQC-2021-08-10'!$C$364="Very Low")</formula>
    </cfRule>
    <cfRule type="expression" priority="3335" dxfId="6" stopIfTrue="0">
      <formula>AND(NOT('QAQC-2021-08-10'!$L$364),'QAQC-2021-08-10'!$C$364="Good")</formula>
    </cfRule>
  </conditionalFormatting>
  <conditionalFormatting sqref="BX4">
    <cfRule type="expression" priority="333" dxfId="0" stopIfTrue="0">
      <formula>AND(NOT('QAQC-2021-08-10'!$L$365),'QAQC-2021-08-10'!$C$365="Highest")</formula>
    </cfRule>
    <cfRule type="expression" priority="814" dxfId="1" stopIfTrue="0">
      <formula>AND(NOT('QAQC-2021-08-10'!$L$365),'QAQC-2021-08-10'!$C$365="High")</formula>
    </cfRule>
    <cfRule type="expression" priority="1308" dxfId="2" stopIfTrue="0">
      <formula>AND(NOT('QAQC-2021-08-10'!$L$365),'QAQC-2021-08-10'!$C$365="Medium")</formula>
    </cfRule>
    <cfRule type="expression" priority="1789" dxfId="3" stopIfTrue="0">
      <formula>AND(NOT('QAQC-2021-08-10'!$L$365),'QAQC-2021-08-10'!$C$365="Medium Low")</formula>
    </cfRule>
    <cfRule type="expression" priority="2270" dxfId="4" stopIfTrue="0">
      <formula>AND(NOT('QAQC-2021-08-10'!$L$365),'QAQC-2021-08-10'!$C$365="Low")</formula>
    </cfRule>
    <cfRule type="expression" priority="2829" dxfId="5" stopIfTrue="0">
      <formula>AND(NOT('QAQC-2021-08-10'!$L$365),'QAQC-2021-08-10'!$C$365="Very Low")</formula>
    </cfRule>
    <cfRule type="expression" priority="3336" dxfId="6" stopIfTrue="0">
      <formula>AND(NOT('QAQC-2021-08-10'!$L$365),'QAQC-2021-08-10'!$C$365="Good")</formula>
    </cfRule>
  </conditionalFormatting>
  <conditionalFormatting sqref="BY4">
    <cfRule type="expression" priority="334" dxfId="0" stopIfTrue="0">
      <formula>AND(NOT('QAQC-2021-08-10'!$L$366),'QAQC-2021-08-10'!$C$366="Highest")</formula>
    </cfRule>
    <cfRule type="expression" priority="815" dxfId="1" stopIfTrue="0">
      <formula>AND(NOT('QAQC-2021-08-10'!$L$366),'QAQC-2021-08-10'!$C$366="High")</formula>
    </cfRule>
    <cfRule type="expression" priority="1309" dxfId="2" stopIfTrue="0">
      <formula>AND(NOT('QAQC-2021-08-10'!$L$366),'QAQC-2021-08-10'!$C$366="Medium")</formula>
    </cfRule>
    <cfRule type="expression" priority="1790" dxfId="3" stopIfTrue="0">
      <formula>AND(NOT('QAQC-2021-08-10'!$L$366),'QAQC-2021-08-10'!$C$366="Medium Low")</formula>
    </cfRule>
    <cfRule type="expression" priority="2271" dxfId="4" stopIfTrue="0">
      <formula>AND(NOT('QAQC-2021-08-10'!$L$366),'QAQC-2021-08-10'!$C$366="Low")</formula>
    </cfRule>
    <cfRule type="expression" priority="2830" dxfId="5" stopIfTrue="0">
      <formula>AND(NOT('QAQC-2021-08-10'!$L$366),'QAQC-2021-08-10'!$C$366="Very Low")</formula>
    </cfRule>
    <cfRule type="expression" priority="3337" dxfId="6" stopIfTrue="0">
      <formula>AND(NOT('QAQC-2021-08-10'!$L$366),'QAQC-2021-08-10'!$C$366="Good")</formula>
    </cfRule>
  </conditionalFormatting>
  <conditionalFormatting sqref="BW5">
    <cfRule type="expression" priority="335" dxfId="0" stopIfTrue="0">
      <formula>AND(NOT('QAQC-2021-08-10'!$L$367),'QAQC-2021-08-10'!$C$367="Highest")</formula>
    </cfRule>
    <cfRule type="expression" priority="816" dxfId="1" stopIfTrue="0">
      <formula>AND(NOT('QAQC-2021-08-10'!$L$367),'QAQC-2021-08-10'!$C$367="High")</formula>
    </cfRule>
    <cfRule type="expression" priority="1310" dxfId="2" stopIfTrue="0">
      <formula>AND(NOT('QAQC-2021-08-10'!$L$367),'QAQC-2021-08-10'!$C$367="Medium")</formula>
    </cfRule>
    <cfRule type="expression" priority="1791" dxfId="3" stopIfTrue="0">
      <formula>AND(NOT('QAQC-2021-08-10'!$L$367),'QAQC-2021-08-10'!$C$367="Medium Low")</formula>
    </cfRule>
    <cfRule type="expression" priority="2272" dxfId="4" stopIfTrue="0">
      <formula>AND(NOT('QAQC-2021-08-10'!$L$367),'QAQC-2021-08-10'!$C$367="Low")</formula>
    </cfRule>
    <cfRule type="expression" priority="2831" dxfId="5" stopIfTrue="0">
      <formula>AND(NOT('QAQC-2021-08-10'!$L$367),'QAQC-2021-08-10'!$C$367="Very Low")</formula>
    </cfRule>
    <cfRule type="expression" priority="3338" dxfId="6" stopIfTrue="0">
      <formula>AND(NOT('QAQC-2021-08-10'!$L$367),'QAQC-2021-08-10'!$C$367="Good")</formula>
    </cfRule>
  </conditionalFormatting>
  <conditionalFormatting sqref="BX5">
    <cfRule type="expression" priority="336" dxfId="0" stopIfTrue="0">
      <formula>AND(NOT('QAQC-2021-08-10'!$L$368),'QAQC-2021-08-10'!$C$368="Highest")</formula>
    </cfRule>
    <cfRule type="expression" priority="817" dxfId="1" stopIfTrue="0">
      <formula>AND(NOT('QAQC-2021-08-10'!$L$368),'QAQC-2021-08-10'!$C$368="High")</formula>
    </cfRule>
    <cfRule type="expression" priority="1311" dxfId="2" stopIfTrue="0">
      <formula>AND(NOT('QAQC-2021-08-10'!$L$368),'QAQC-2021-08-10'!$C$368="Medium")</formula>
    </cfRule>
    <cfRule type="expression" priority="1792" dxfId="3" stopIfTrue="0">
      <formula>AND(NOT('QAQC-2021-08-10'!$L$368),'QAQC-2021-08-10'!$C$368="Medium Low")</formula>
    </cfRule>
    <cfRule type="expression" priority="2273" dxfId="4" stopIfTrue="0">
      <formula>AND(NOT('QAQC-2021-08-10'!$L$368),'QAQC-2021-08-10'!$C$368="Low")</formula>
    </cfRule>
    <cfRule type="expression" priority="2832" dxfId="5" stopIfTrue="0">
      <formula>AND(NOT('QAQC-2021-08-10'!$L$368),'QAQC-2021-08-10'!$C$368="Very Low")</formula>
    </cfRule>
    <cfRule type="expression" priority="3339" dxfId="6" stopIfTrue="0">
      <formula>AND(NOT('QAQC-2021-08-10'!$L$368),'QAQC-2021-08-10'!$C$368="Good")</formula>
    </cfRule>
  </conditionalFormatting>
  <conditionalFormatting sqref="BY5">
    <cfRule type="expression" priority="337" dxfId="0" stopIfTrue="0">
      <formula>AND(NOT('QAQC-2021-08-10'!$L$369),'QAQC-2021-08-10'!$C$369="Highest")</formula>
    </cfRule>
    <cfRule type="expression" priority="818" dxfId="1" stopIfTrue="0">
      <formula>AND(NOT('QAQC-2021-08-10'!$L$369),'QAQC-2021-08-10'!$C$369="High")</formula>
    </cfRule>
    <cfRule type="expression" priority="1312" dxfId="2" stopIfTrue="0">
      <formula>AND(NOT('QAQC-2021-08-10'!$L$369),'QAQC-2021-08-10'!$C$369="Medium")</formula>
    </cfRule>
    <cfRule type="expression" priority="1793" dxfId="3" stopIfTrue="0">
      <formula>AND(NOT('QAQC-2021-08-10'!$L$369),'QAQC-2021-08-10'!$C$369="Medium Low")</formula>
    </cfRule>
    <cfRule type="expression" priority="2274" dxfId="4" stopIfTrue="0">
      <formula>AND(NOT('QAQC-2021-08-10'!$L$369),'QAQC-2021-08-10'!$C$369="Low")</formula>
    </cfRule>
    <cfRule type="expression" priority="2833" dxfId="5" stopIfTrue="0">
      <formula>AND(NOT('QAQC-2021-08-10'!$L$369),'QAQC-2021-08-10'!$C$369="Very Low")</formula>
    </cfRule>
    <cfRule type="expression" priority="3340" dxfId="6" stopIfTrue="0">
      <formula>AND(NOT('QAQC-2021-08-10'!$L$369),'QAQC-2021-08-10'!$C$369="Good")</formula>
    </cfRule>
  </conditionalFormatting>
  <conditionalFormatting sqref="BW6">
    <cfRule type="expression" priority="338" dxfId="0" stopIfTrue="0">
      <formula>AND(NOT('QAQC-2021-08-10'!$L$370),'QAQC-2021-08-10'!$C$370="Highest")</formula>
    </cfRule>
    <cfRule type="expression" priority="819" dxfId="1" stopIfTrue="0">
      <formula>AND(NOT('QAQC-2021-08-10'!$L$370),'QAQC-2021-08-10'!$C$370="High")</formula>
    </cfRule>
    <cfRule type="expression" priority="1313" dxfId="2" stopIfTrue="0">
      <formula>AND(NOT('QAQC-2021-08-10'!$L$370),'QAQC-2021-08-10'!$C$370="Medium")</formula>
    </cfRule>
    <cfRule type="expression" priority="1794" dxfId="3" stopIfTrue="0">
      <formula>AND(NOT('QAQC-2021-08-10'!$L$370),'QAQC-2021-08-10'!$C$370="Medium Low")</formula>
    </cfRule>
    <cfRule type="expression" priority="2275" dxfId="4" stopIfTrue="0">
      <formula>AND(NOT('QAQC-2021-08-10'!$L$370),'QAQC-2021-08-10'!$C$370="Low")</formula>
    </cfRule>
    <cfRule type="expression" priority="2834" dxfId="5" stopIfTrue="0">
      <formula>AND(NOT('QAQC-2021-08-10'!$L$370),'QAQC-2021-08-10'!$C$370="Very Low")</formula>
    </cfRule>
    <cfRule type="expression" priority="3341" dxfId="6" stopIfTrue="0">
      <formula>AND(NOT('QAQC-2021-08-10'!$L$370),'QAQC-2021-08-10'!$C$370="Good")</formula>
    </cfRule>
  </conditionalFormatting>
  <conditionalFormatting sqref="BX6">
    <cfRule type="expression" priority="339" dxfId="0" stopIfTrue="0">
      <formula>AND(NOT('QAQC-2021-08-10'!$L$371),'QAQC-2021-08-10'!$C$371="Highest")</formula>
    </cfRule>
    <cfRule type="expression" priority="820" dxfId="1" stopIfTrue="0">
      <formula>AND(NOT('QAQC-2021-08-10'!$L$371),'QAQC-2021-08-10'!$C$371="High")</formula>
    </cfRule>
    <cfRule type="expression" priority="1314" dxfId="2" stopIfTrue="0">
      <formula>AND(NOT('QAQC-2021-08-10'!$L$371),'QAQC-2021-08-10'!$C$371="Medium")</formula>
    </cfRule>
    <cfRule type="expression" priority="1795" dxfId="3" stopIfTrue="0">
      <formula>AND(NOT('QAQC-2021-08-10'!$L$371),'QAQC-2021-08-10'!$C$371="Medium Low")</formula>
    </cfRule>
    <cfRule type="expression" priority="2276" dxfId="4" stopIfTrue="0">
      <formula>AND(NOT('QAQC-2021-08-10'!$L$371),'QAQC-2021-08-10'!$C$371="Low")</formula>
    </cfRule>
    <cfRule type="expression" priority="2835" dxfId="5" stopIfTrue="0">
      <formula>AND(NOT('QAQC-2021-08-10'!$L$371),'QAQC-2021-08-10'!$C$371="Very Low")</formula>
    </cfRule>
    <cfRule type="expression" priority="3342" dxfId="6" stopIfTrue="0">
      <formula>AND(NOT('QAQC-2021-08-10'!$L$371),'QAQC-2021-08-10'!$C$371="Good")</formula>
    </cfRule>
  </conditionalFormatting>
  <conditionalFormatting sqref="BY6">
    <cfRule type="expression" priority="340" dxfId="0" stopIfTrue="0">
      <formula>AND(NOT('QAQC-2021-08-10'!$L$372),'QAQC-2021-08-10'!$C$372="Highest")</formula>
    </cfRule>
    <cfRule type="expression" priority="821" dxfId="1" stopIfTrue="0">
      <formula>AND(NOT('QAQC-2021-08-10'!$L$372),'QAQC-2021-08-10'!$C$372="High")</formula>
    </cfRule>
    <cfRule type="expression" priority="1315" dxfId="2" stopIfTrue="0">
      <formula>AND(NOT('QAQC-2021-08-10'!$L$372),'QAQC-2021-08-10'!$C$372="Medium")</formula>
    </cfRule>
    <cfRule type="expression" priority="1796" dxfId="3" stopIfTrue="0">
      <formula>AND(NOT('QAQC-2021-08-10'!$L$372),'QAQC-2021-08-10'!$C$372="Medium Low")</formula>
    </cfRule>
    <cfRule type="expression" priority="2277" dxfId="4" stopIfTrue="0">
      <formula>AND(NOT('QAQC-2021-08-10'!$L$372),'QAQC-2021-08-10'!$C$372="Low")</formula>
    </cfRule>
    <cfRule type="expression" priority="2836" dxfId="5" stopIfTrue="0">
      <formula>AND(NOT('QAQC-2021-08-10'!$L$372),'QAQC-2021-08-10'!$C$372="Very Low")</formula>
    </cfRule>
    <cfRule type="expression" priority="3343" dxfId="6" stopIfTrue="0">
      <formula>AND(NOT('QAQC-2021-08-10'!$L$372),'QAQC-2021-08-10'!$C$372="Good")</formula>
    </cfRule>
  </conditionalFormatting>
  <conditionalFormatting sqref="BW7">
    <cfRule type="expression" priority="341" dxfId="0" stopIfTrue="0">
      <formula>AND(NOT('QAQC-2021-08-10'!$L$373),'QAQC-2021-08-10'!$C$373="Highest")</formula>
    </cfRule>
    <cfRule type="expression" priority="822" dxfId="1" stopIfTrue="0">
      <formula>AND(NOT('QAQC-2021-08-10'!$L$373),'QAQC-2021-08-10'!$C$373="High")</formula>
    </cfRule>
    <cfRule type="expression" priority="1316" dxfId="2" stopIfTrue="0">
      <formula>AND(NOT('QAQC-2021-08-10'!$L$373),'QAQC-2021-08-10'!$C$373="Medium")</formula>
    </cfRule>
    <cfRule type="expression" priority="1797" dxfId="3" stopIfTrue="0">
      <formula>AND(NOT('QAQC-2021-08-10'!$L$373),'QAQC-2021-08-10'!$C$373="Medium Low")</formula>
    </cfRule>
    <cfRule type="expression" priority="2278" dxfId="4" stopIfTrue="0">
      <formula>AND(NOT('QAQC-2021-08-10'!$L$373),'QAQC-2021-08-10'!$C$373="Low")</formula>
    </cfRule>
    <cfRule type="expression" priority="2837" dxfId="5" stopIfTrue="0">
      <formula>AND(NOT('QAQC-2021-08-10'!$L$373),'QAQC-2021-08-10'!$C$373="Very Low")</formula>
    </cfRule>
    <cfRule type="expression" priority="3344" dxfId="6" stopIfTrue="0">
      <formula>AND(NOT('QAQC-2021-08-10'!$L$373),'QAQC-2021-08-10'!$C$373="Good")</formula>
    </cfRule>
  </conditionalFormatting>
  <conditionalFormatting sqref="BX7">
    <cfRule type="expression" priority="342" dxfId="0" stopIfTrue="0">
      <formula>AND(NOT('QAQC-2021-08-10'!$L$374),'QAQC-2021-08-10'!$C$374="Highest")</formula>
    </cfRule>
    <cfRule type="expression" priority="823" dxfId="1" stopIfTrue="0">
      <formula>AND(NOT('QAQC-2021-08-10'!$L$374),'QAQC-2021-08-10'!$C$374="High")</formula>
    </cfRule>
    <cfRule type="expression" priority="1317" dxfId="2" stopIfTrue="0">
      <formula>AND(NOT('QAQC-2021-08-10'!$L$374),'QAQC-2021-08-10'!$C$374="Medium")</formula>
    </cfRule>
    <cfRule type="expression" priority="1798" dxfId="3" stopIfTrue="0">
      <formula>AND(NOT('QAQC-2021-08-10'!$L$374),'QAQC-2021-08-10'!$C$374="Medium Low")</formula>
    </cfRule>
    <cfRule type="expression" priority="2279" dxfId="4" stopIfTrue="0">
      <formula>AND(NOT('QAQC-2021-08-10'!$L$374),'QAQC-2021-08-10'!$C$374="Low")</formula>
    </cfRule>
    <cfRule type="expression" priority="2838" dxfId="5" stopIfTrue="0">
      <formula>AND(NOT('QAQC-2021-08-10'!$L$374),'QAQC-2021-08-10'!$C$374="Very Low")</formula>
    </cfRule>
    <cfRule type="expression" priority="3345" dxfId="6" stopIfTrue="0">
      <formula>AND(NOT('QAQC-2021-08-10'!$L$374),'QAQC-2021-08-10'!$C$374="Good")</formula>
    </cfRule>
  </conditionalFormatting>
  <conditionalFormatting sqref="BY7">
    <cfRule type="expression" priority="343" dxfId="0" stopIfTrue="0">
      <formula>AND(NOT('QAQC-2021-08-10'!$L$375),'QAQC-2021-08-10'!$C$375="Highest")</formula>
    </cfRule>
    <cfRule type="expression" priority="824" dxfId="1" stopIfTrue="0">
      <formula>AND(NOT('QAQC-2021-08-10'!$L$375),'QAQC-2021-08-10'!$C$375="High")</formula>
    </cfRule>
    <cfRule type="expression" priority="1318" dxfId="2" stopIfTrue="0">
      <formula>AND(NOT('QAQC-2021-08-10'!$L$375),'QAQC-2021-08-10'!$C$375="Medium")</formula>
    </cfRule>
    <cfRule type="expression" priority="1799" dxfId="3" stopIfTrue="0">
      <formula>AND(NOT('QAQC-2021-08-10'!$L$375),'QAQC-2021-08-10'!$C$375="Medium Low")</formula>
    </cfRule>
    <cfRule type="expression" priority="2280" dxfId="4" stopIfTrue="0">
      <formula>AND(NOT('QAQC-2021-08-10'!$L$375),'QAQC-2021-08-10'!$C$375="Low")</formula>
    </cfRule>
    <cfRule type="expression" priority="2839" dxfId="5" stopIfTrue="0">
      <formula>AND(NOT('QAQC-2021-08-10'!$L$375),'QAQC-2021-08-10'!$C$375="Very Low")</formula>
    </cfRule>
    <cfRule type="expression" priority="3346" dxfId="6" stopIfTrue="0">
      <formula>AND(NOT('QAQC-2021-08-10'!$L$375),'QAQC-2021-08-10'!$C$375="Good")</formula>
    </cfRule>
  </conditionalFormatting>
  <conditionalFormatting sqref="BW8">
    <cfRule type="expression" priority="344" dxfId="0" stopIfTrue="0">
      <formula>AND(NOT('QAQC-2021-08-10'!$L$376),'QAQC-2021-08-10'!$C$376="Highest")</formula>
    </cfRule>
    <cfRule type="expression" priority="825" dxfId="1" stopIfTrue="0">
      <formula>AND(NOT('QAQC-2021-08-10'!$L$376),'QAQC-2021-08-10'!$C$376="High")</formula>
    </cfRule>
    <cfRule type="expression" priority="1319" dxfId="2" stopIfTrue="0">
      <formula>AND(NOT('QAQC-2021-08-10'!$L$376),'QAQC-2021-08-10'!$C$376="Medium")</formula>
    </cfRule>
    <cfRule type="expression" priority="1800" dxfId="3" stopIfTrue="0">
      <formula>AND(NOT('QAQC-2021-08-10'!$L$376),'QAQC-2021-08-10'!$C$376="Medium Low")</formula>
    </cfRule>
    <cfRule type="expression" priority="2281" dxfId="4" stopIfTrue="0">
      <formula>AND(NOT('QAQC-2021-08-10'!$L$376),'QAQC-2021-08-10'!$C$376="Low")</formula>
    </cfRule>
    <cfRule type="expression" priority="2840" dxfId="5" stopIfTrue="0">
      <formula>AND(NOT('QAQC-2021-08-10'!$L$376),'QAQC-2021-08-10'!$C$376="Very Low")</formula>
    </cfRule>
    <cfRule type="expression" priority="3347" dxfId="6" stopIfTrue="0">
      <formula>AND(NOT('QAQC-2021-08-10'!$L$376),'QAQC-2021-08-10'!$C$376="Good")</formula>
    </cfRule>
  </conditionalFormatting>
  <conditionalFormatting sqref="BX8">
    <cfRule type="expression" priority="345" dxfId="0" stopIfTrue="0">
      <formula>AND(NOT('QAQC-2021-08-10'!$L$377),'QAQC-2021-08-10'!$C$377="Highest")</formula>
    </cfRule>
    <cfRule type="expression" priority="826" dxfId="1" stopIfTrue="0">
      <formula>AND(NOT('QAQC-2021-08-10'!$L$377),'QAQC-2021-08-10'!$C$377="High")</formula>
    </cfRule>
    <cfRule type="expression" priority="1320" dxfId="2" stopIfTrue="0">
      <formula>AND(NOT('QAQC-2021-08-10'!$L$377),'QAQC-2021-08-10'!$C$377="Medium")</formula>
    </cfRule>
    <cfRule type="expression" priority="1801" dxfId="3" stopIfTrue="0">
      <formula>AND(NOT('QAQC-2021-08-10'!$L$377),'QAQC-2021-08-10'!$C$377="Medium Low")</formula>
    </cfRule>
    <cfRule type="expression" priority="2282" dxfId="4" stopIfTrue="0">
      <formula>AND(NOT('QAQC-2021-08-10'!$L$377),'QAQC-2021-08-10'!$C$377="Low")</formula>
    </cfRule>
    <cfRule type="expression" priority="2841" dxfId="5" stopIfTrue="0">
      <formula>AND(NOT('QAQC-2021-08-10'!$L$377),'QAQC-2021-08-10'!$C$377="Very Low")</formula>
    </cfRule>
    <cfRule type="expression" priority="3348" dxfId="6" stopIfTrue="0">
      <formula>AND(NOT('QAQC-2021-08-10'!$L$377),'QAQC-2021-08-10'!$C$377="Good")</formula>
    </cfRule>
  </conditionalFormatting>
  <conditionalFormatting sqref="BY8">
    <cfRule type="expression" priority="346" dxfId="0" stopIfTrue="0">
      <formula>AND(NOT('QAQC-2021-08-10'!$L$378),'QAQC-2021-08-10'!$C$378="Highest")</formula>
    </cfRule>
    <cfRule type="expression" priority="827" dxfId="1" stopIfTrue="0">
      <formula>AND(NOT('QAQC-2021-08-10'!$L$378),'QAQC-2021-08-10'!$C$378="High")</formula>
    </cfRule>
    <cfRule type="expression" priority="1321" dxfId="2" stopIfTrue="0">
      <formula>AND(NOT('QAQC-2021-08-10'!$L$378),'QAQC-2021-08-10'!$C$378="Medium")</formula>
    </cfRule>
    <cfRule type="expression" priority="1802" dxfId="3" stopIfTrue="0">
      <formula>AND(NOT('QAQC-2021-08-10'!$L$378),'QAQC-2021-08-10'!$C$378="Medium Low")</formula>
    </cfRule>
    <cfRule type="expression" priority="2283" dxfId="4" stopIfTrue="0">
      <formula>AND(NOT('QAQC-2021-08-10'!$L$378),'QAQC-2021-08-10'!$C$378="Low")</formula>
    </cfRule>
    <cfRule type="expression" priority="2842" dxfId="5" stopIfTrue="0">
      <formula>AND(NOT('QAQC-2021-08-10'!$L$378),'QAQC-2021-08-10'!$C$378="Very Low")</formula>
    </cfRule>
    <cfRule type="expression" priority="3349" dxfId="6" stopIfTrue="0">
      <formula>AND(NOT('QAQC-2021-08-10'!$L$378),'QAQC-2021-08-10'!$C$378="Good")</formula>
    </cfRule>
  </conditionalFormatting>
  <conditionalFormatting sqref="BW9">
    <cfRule type="expression" priority="347" dxfId="0" stopIfTrue="0">
      <formula>AND(NOT('QAQC-2021-08-10'!$L$379),'QAQC-2021-08-10'!$C$379="Highest")</formula>
    </cfRule>
    <cfRule type="expression" priority="828" dxfId="1" stopIfTrue="0">
      <formula>AND(NOT('QAQC-2021-08-10'!$L$379),'QAQC-2021-08-10'!$C$379="High")</formula>
    </cfRule>
    <cfRule type="expression" priority="1322" dxfId="2" stopIfTrue="0">
      <formula>AND(NOT('QAQC-2021-08-10'!$L$379),'QAQC-2021-08-10'!$C$379="Medium")</formula>
    </cfRule>
    <cfRule type="expression" priority="1803" dxfId="3" stopIfTrue="0">
      <formula>AND(NOT('QAQC-2021-08-10'!$L$379),'QAQC-2021-08-10'!$C$379="Medium Low")</formula>
    </cfRule>
    <cfRule type="expression" priority="2284" dxfId="4" stopIfTrue="0">
      <formula>AND(NOT('QAQC-2021-08-10'!$L$379),'QAQC-2021-08-10'!$C$379="Low")</formula>
    </cfRule>
    <cfRule type="expression" priority="2843" dxfId="5" stopIfTrue="0">
      <formula>AND(NOT('QAQC-2021-08-10'!$L$379),'QAQC-2021-08-10'!$C$379="Very Low")</formula>
    </cfRule>
    <cfRule type="expression" priority="3350" dxfId="6" stopIfTrue="0">
      <formula>AND(NOT('QAQC-2021-08-10'!$L$379),'QAQC-2021-08-10'!$C$379="Good")</formula>
    </cfRule>
  </conditionalFormatting>
  <conditionalFormatting sqref="BX9">
    <cfRule type="expression" priority="348" dxfId="0" stopIfTrue="0">
      <formula>AND(NOT('QAQC-2021-08-10'!$L$380),'QAQC-2021-08-10'!$C$380="Highest")</formula>
    </cfRule>
    <cfRule type="expression" priority="829" dxfId="1" stopIfTrue="0">
      <formula>AND(NOT('QAQC-2021-08-10'!$L$380),'QAQC-2021-08-10'!$C$380="High")</formula>
    </cfRule>
    <cfRule type="expression" priority="1323" dxfId="2" stopIfTrue="0">
      <formula>AND(NOT('QAQC-2021-08-10'!$L$380),'QAQC-2021-08-10'!$C$380="Medium")</formula>
    </cfRule>
    <cfRule type="expression" priority="1804" dxfId="3" stopIfTrue="0">
      <formula>AND(NOT('QAQC-2021-08-10'!$L$380),'QAQC-2021-08-10'!$C$380="Medium Low")</formula>
    </cfRule>
    <cfRule type="expression" priority="2285" dxfId="4" stopIfTrue="0">
      <formula>AND(NOT('QAQC-2021-08-10'!$L$380),'QAQC-2021-08-10'!$C$380="Low")</formula>
    </cfRule>
    <cfRule type="expression" priority="2844" dxfId="5" stopIfTrue="0">
      <formula>AND(NOT('QAQC-2021-08-10'!$L$380),'QAQC-2021-08-10'!$C$380="Very Low")</formula>
    </cfRule>
    <cfRule type="expression" priority="3351" dxfId="6" stopIfTrue="0">
      <formula>AND(NOT('QAQC-2021-08-10'!$L$380),'QAQC-2021-08-10'!$C$380="Good")</formula>
    </cfRule>
  </conditionalFormatting>
  <conditionalFormatting sqref="BY9">
    <cfRule type="expression" priority="349" dxfId="0" stopIfTrue="0">
      <formula>AND(NOT('QAQC-2021-08-10'!$L$381),'QAQC-2021-08-10'!$C$381="Highest")</formula>
    </cfRule>
    <cfRule type="expression" priority="830" dxfId="1" stopIfTrue="0">
      <formula>AND(NOT('QAQC-2021-08-10'!$L$381),'QAQC-2021-08-10'!$C$381="High")</formula>
    </cfRule>
    <cfRule type="expression" priority="1324" dxfId="2" stopIfTrue="0">
      <formula>AND(NOT('QAQC-2021-08-10'!$L$381),'QAQC-2021-08-10'!$C$381="Medium")</formula>
    </cfRule>
    <cfRule type="expression" priority="1805" dxfId="3" stopIfTrue="0">
      <formula>AND(NOT('QAQC-2021-08-10'!$L$381),'QAQC-2021-08-10'!$C$381="Medium Low")</formula>
    </cfRule>
    <cfRule type="expression" priority="2286" dxfId="4" stopIfTrue="0">
      <formula>AND(NOT('QAQC-2021-08-10'!$L$381),'QAQC-2021-08-10'!$C$381="Low")</formula>
    </cfRule>
    <cfRule type="expression" priority="2845" dxfId="5" stopIfTrue="0">
      <formula>AND(NOT('QAQC-2021-08-10'!$L$381),'QAQC-2021-08-10'!$C$381="Very Low")</formula>
    </cfRule>
    <cfRule type="expression" priority="3352" dxfId="6" stopIfTrue="0">
      <formula>AND(NOT('QAQC-2021-08-10'!$L$381),'QAQC-2021-08-10'!$C$381="Good")</formula>
    </cfRule>
  </conditionalFormatting>
  <conditionalFormatting sqref="BW10">
    <cfRule type="expression" priority="350" dxfId="0" stopIfTrue="0">
      <formula>AND(NOT('QAQC-2021-08-10'!$L$382),'QAQC-2021-08-10'!$C$382="Highest")</formula>
    </cfRule>
    <cfRule type="expression" priority="831" dxfId="1" stopIfTrue="0">
      <formula>AND(NOT('QAQC-2021-08-10'!$L$382),'QAQC-2021-08-10'!$C$382="High")</formula>
    </cfRule>
    <cfRule type="expression" priority="1325" dxfId="2" stopIfTrue="0">
      <formula>AND(NOT('QAQC-2021-08-10'!$L$382),'QAQC-2021-08-10'!$C$382="Medium")</formula>
    </cfRule>
    <cfRule type="expression" priority="1806" dxfId="3" stopIfTrue="0">
      <formula>AND(NOT('QAQC-2021-08-10'!$L$382),'QAQC-2021-08-10'!$C$382="Medium Low")</formula>
    </cfRule>
    <cfRule type="expression" priority="2287" dxfId="4" stopIfTrue="0">
      <formula>AND(NOT('QAQC-2021-08-10'!$L$382),'QAQC-2021-08-10'!$C$382="Low")</formula>
    </cfRule>
    <cfRule type="expression" priority="2846" dxfId="5" stopIfTrue="0">
      <formula>AND(NOT('QAQC-2021-08-10'!$L$382),'QAQC-2021-08-10'!$C$382="Very Low")</formula>
    </cfRule>
    <cfRule type="expression" priority="3353" dxfId="6" stopIfTrue="0">
      <formula>AND(NOT('QAQC-2021-08-10'!$L$382),'QAQC-2021-08-10'!$C$382="Good")</formula>
    </cfRule>
  </conditionalFormatting>
  <conditionalFormatting sqref="BX10">
    <cfRule type="expression" priority="351" dxfId="0" stopIfTrue="0">
      <formula>AND(NOT('QAQC-2021-08-10'!$L$383),'QAQC-2021-08-10'!$C$383="Highest")</formula>
    </cfRule>
    <cfRule type="expression" priority="832" dxfId="1" stopIfTrue="0">
      <formula>AND(NOT('QAQC-2021-08-10'!$L$383),'QAQC-2021-08-10'!$C$383="High")</formula>
    </cfRule>
    <cfRule type="expression" priority="1326" dxfId="2" stopIfTrue="0">
      <formula>AND(NOT('QAQC-2021-08-10'!$L$383),'QAQC-2021-08-10'!$C$383="Medium")</formula>
    </cfRule>
    <cfRule type="expression" priority="1807" dxfId="3" stopIfTrue="0">
      <formula>AND(NOT('QAQC-2021-08-10'!$L$383),'QAQC-2021-08-10'!$C$383="Medium Low")</formula>
    </cfRule>
    <cfRule type="expression" priority="2288" dxfId="4" stopIfTrue="0">
      <formula>AND(NOT('QAQC-2021-08-10'!$L$383),'QAQC-2021-08-10'!$C$383="Low")</formula>
    </cfRule>
    <cfRule type="expression" priority="2847" dxfId="5" stopIfTrue="0">
      <formula>AND(NOT('QAQC-2021-08-10'!$L$383),'QAQC-2021-08-10'!$C$383="Very Low")</formula>
    </cfRule>
    <cfRule type="expression" priority="3354" dxfId="6" stopIfTrue="0">
      <formula>AND(NOT('QAQC-2021-08-10'!$L$383),'QAQC-2021-08-10'!$C$383="Good")</formula>
    </cfRule>
  </conditionalFormatting>
  <conditionalFormatting sqref="BY10">
    <cfRule type="expression" priority="352" dxfId="0" stopIfTrue="0">
      <formula>AND(NOT('QAQC-2021-08-10'!$L$384),'QAQC-2021-08-10'!$C$384="Highest")</formula>
    </cfRule>
    <cfRule type="expression" priority="833" dxfId="1" stopIfTrue="0">
      <formula>AND(NOT('QAQC-2021-08-10'!$L$384),'QAQC-2021-08-10'!$C$384="High")</formula>
    </cfRule>
    <cfRule type="expression" priority="1327" dxfId="2" stopIfTrue="0">
      <formula>AND(NOT('QAQC-2021-08-10'!$L$384),'QAQC-2021-08-10'!$C$384="Medium")</formula>
    </cfRule>
    <cfRule type="expression" priority="1808" dxfId="3" stopIfTrue="0">
      <formula>AND(NOT('QAQC-2021-08-10'!$L$384),'QAQC-2021-08-10'!$C$384="Medium Low")</formula>
    </cfRule>
    <cfRule type="expression" priority="2289" dxfId="4" stopIfTrue="0">
      <formula>AND(NOT('QAQC-2021-08-10'!$L$384),'QAQC-2021-08-10'!$C$384="Low")</formula>
    </cfRule>
    <cfRule type="expression" priority="2848" dxfId="5" stopIfTrue="0">
      <formula>AND(NOT('QAQC-2021-08-10'!$L$384),'QAQC-2021-08-10'!$C$384="Very Low")</formula>
    </cfRule>
    <cfRule type="expression" priority="3355" dxfId="6" stopIfTrue="0">
      <formula>AND(NOT('QAQC-2021-08-10'!$L$384),'QAQC-2021-08-10'!$C$384="Good")</formula>
    </cfRule>
  </conditionalFormatting>
  <conditionalFormatting sqref="BW11">
    <cfRule type="expression" priority="353" dxfId="0" stopIfTrue="0">
      <formula>AND(NOT('QAQC-2021-08-10'!$L$385),'QAQC-2021-08-10'!$C$385="Highest")</formula>
    </cfRule>
    <cfRule type="expression" priority="834" dxfId="1" stopIfTrue="0">
      <formula>AND(NOT('QAQC-2021-08-10'!$L$385),'QAQC-2021-08-10'!$C$385="High")</formula>
    </cfRule>
    <cfRule type="expression" priority="1328" dxfId="2" stopIfTrue="0">
      <formula>AND(NOT('QAQC-2021-08-10'!$L$385),'QAQC-2021-08-10'!$C$385="Medium")</formula>
    </cfRule>
    <cfRule type="expression" priority="1809" dxfId="3" stopIfTrue="0">
      <formula>AND(NOT('QAQC-2021-08-10'!$L$385),'QAQC-2021-08-10'!$C$385="Medium Low")</formula>
    </cfRule>
    <cfRule type="expression" priority="2290" dxfId="4" stopIfTrue="0">
      <formula>AND(NOT('QAQC-2021-08-10'!$L$385),'QAQC-2021-08-10'!$C$385="Low")</formula>
    </cfRule>
    <cfRule type="expression" priority="2849" dxfId="5" stopIfTrue="0">
      <formula>AND(NOT('QAQC-2021-08-10'!$L$385),'QAQC-2021-08-10'!$C$385="Very Low")</formula>
    </cfRule>
    <cfRule type="expression" priority="3356" dxfId="6" stopIfTrue="0">
      <formula>AND(NOT('QAQC-2021-08-10'!$L$385),'QAQC-2021-08-10'!$C$385="Good")</formula>
    </cfRule>
  </conditionalFormatting>
  <conditionalFormatting sqref="BX11">
    <cfRule type="expression" priority="354" dxfId="0" stopIfTrue="0">
      <formula>AND(NOT('QAQC-2021-08-10'!$L$386),'QAQC-2021-08-10'!$C$386="Highest")</formula>
    </cfRule>
    <cfRule type="expression" priority="835" dxfId="1" stopIfTrue="0">
      <formula>AND(NOT('QAQC-2021-08-10'!$L$386),'QAQC-2021-08-10'!$C$386="High")</formula>
    </cfRule>
    <cfRule type="expression" priority="1329" dxfId="2" stopIfTrue="0">
      <formula>AND(NOT('QAQC-2021-08-10'!$L$386),'QAQC-2021-08-10'!$C$386="Medium")</formula>
    </cfRule>
    <cfRule type="expression" priority="1810" dxfId="3" stopIfTrue="0">
      <formula>AND(NOT('QAQC-2021-08-10'!$L$386),'QAQC-2021-08-10'!$C$386="Medium Low")</formula>
    </cfRule>
    <cfRule type="expression" priority="2291" dxfId="4" stopIfTrue="0">
      <formula>AND(NOT('QAQC-2021-08-10'!$L$386),'QAQC-2021-08-10'!$C$386="Low")</formula>
    </cfRule>
    <cfRule type="expression" priority="2850" dxfId="5" stopIfTrue="0">
      <formula>AND(NOT('QAQC-2021-08-10'!$L$386),'QAQC-2021-08-10'!$C$386="Very Low")</formula>
    </cfRule>
    <cfRule type="expression" priority="3357" dxfId="6" stopIfTrue="0">
      <formula>AND(NOT('QAQC-2021-08-10'!$L$386),'QAQC-2021-08-10'!$C$386="Good")</formula>
    </cfRule>
  </conditionalFormatting>
  <conditionalFormatting sqref="BY11">
    <cfRule type="expression" priority="355" dxfId="0" stopIfTrue="0">
      <formula>AND(NOT('QAQC-2021-08-10'!$L$387),'QAQC-2021-08-10'!$C$387="Highest")</formula>
    </cfRule>
    <cfRule type="expression" priority="836" dxfId="1" stopIfTrue="0">
      <formula>AND(NOT('QAQC-2021-08-10'!$L$387),'QAQC-2021-08-10'!$C$387="High")</formula>
    </cfRule>
    <cfRule type="expression" priority="1330" dxfId="2" stopIfTrue="0">
      <formula>AND(NOT('QAQC-2021-08-10'!$L$387),'QAQC-2021-08-10'!$C$387="Medium")</formula>
    </cfRule>
    <cfRule type="expression" priority="1811" dxfId="3" stopIfTrue="0">
      <formula>AND(NOT('QAQC-2021-08-10'!$L$387),'QAQC-2021-08-10'!$C$387="Medium Low")</formula>
    </cfRule>
    <cfRule type="expression" priority="2292" dxfId="4" stopIfTrue="0">
      <formula>AND(NOT('QAQC-2021-08-10'!$L$387),'QAQC-2021-08-10'!$C$387="Low")</formula>
    </cfRule>
    <cfRule type="expression" priority="2851" dxfId="5" stopIfTrue="0">
      <formula>AND(NOT('QAQC-2021-08-10'!$L$387),'QAQC-2021-08-10'!$C$387="Very Low")</formula>
    </cfRule>
    <cfRule type="expression" priority="3358" dxfId="6" stopIfTrue="0">
      <formula>AND(NOT('QAQC-2021-08-10'!$L$387),'QAQC-2021-08-10'!$C$387="Good")</formula>
    </cfRule>
  </conditionalFormatting>
  <conditionalFormatting sqref="BW12">
    <cfRule type="expression" priority="356" dxfId="0" stopIfTrue="0">
      <formula>AND(NOT('QAQC-2021-08-10'!$L$388),'QAQC-2021-08-10'!$C$388="Highest")</formula>
    </cfRule>
    <cfRule type="expression" priority="837" dxfId="1" stopIfTrue="0">
      <formula>AND(NOT('QAQC-2021-08-10'!$L$388),'QAQC-2021-08-10'!$C$388="High")</formula>
    </cfRule>
    <cfRule type="expression" priority="1331" dxfId="2" stopIfTrue="0">
      <formula>AND(NOT('QAQC-2021-08-10'!$L$388),'QAQC-2021-08-10'!$C$388="Medium")</formula>
    </cfRule>
    <cfRule type="expression" priority="1812" dxfId="3" stopIfTrue="0">
      <formula>AND(NOT('QAQC-2021-08-10'!$L$388),'QAQC-2021-08-10'!$C$388="Medium Low")</formula>
    </cfRule>
    <cfRule type="expression" priority="2293" dxfId="4" stopIfTrue="0">
      <formula>AND(NOT('QAQC-2021-08-10'!$L$388),'QAQC-2021-08-10'!$C$388="Low")</formula>
    </cfRule>
    <cfRule type="expression" priority="2852" dxfId="5" stopIfTrue="0">
      <formula>AND(NOT('QAQC-2021-08-10'!$L$388),'QAQC-2021-08-10'!$C$388="Very Low")</formula>
    </cfRule>
    <cfRule type="expression" priority="3359" dxfId="6" stopIfTrue="0">
      <formula>AND(NOT('QAQC-2021-08-10'!$L$388),'QAQC-2021-08-10'!$C$388="Good")</formula>
    </cfRule>
  </conditionalFormatting>
  <conditionalFormatting sqref="BX12">
    <cfRule type="expression" priority="357" dxfId="0" stopIfTrue="0">
      <formula>AND(NOT('QAQC-2021-08-10'!$L$389),'QAQC-2021-08-10'!$C$389="Highest")</formula>
    </cfRule>
    <cfRule type="expression" priority="838" dxfId="1" stopIfTrue="0">
      <formula>AND(NOT('QAQC-2021-08-10'!$L$389),'QAQC-2021-08-10'!$C$389="High")</formula>
    </cfRule>
    <cfRule type="expression" priority="1332" dxfId="2" stopIfTrue="0">
      <formula>AND(NOT('QAQC-2021-08-10'!$L$389),'QAQC-2021-08-10'!$C$389="Medium")</formula>
    </cfRule>
    <cfRule type="expression" priority="1813" dxfId="3" stopIfTrue="0">
      <formula>AND(NOT('QAQC-2021-08-10'!$L$389),'QAQC-2021-08-10'!$C$389="Medium Low")</formula>
    </cfRule>
    <cfRule type="expression" priority="2294" dxfId="4" stopIfTrue="0">
      <formula>AND(NOT('QAQC-2021-08-10'!$L$389),'QAQC-2021-08-10'!$C$389="Low")</formula>
    </cfRule>
    <cfRule type="expression" priority="2853" dxfId="5" stopIfTrue="0">
      <formula>AND(NOT('QAQC-2021-08-10'!$L$389),'QAQC-2021-08-10'!$C$389="Very Low")</formula>
    </cfRule>
    <cfRule type="expression" priority="3360" dxfId="6" stopIfTrue="0">
      <formula>AND(NOT('QAQC-2021-08-10'!$L$389),'QAQC-2021-08-10'!$C$389="Good")</formula>
    </cfRule>
  </conditionalFormatting>
  <conditionalFormatting sqref="BY12">
    <cfRule type="expression" priority="358" dxfId="0" stopIfTrue="0">
      <formula>AND(NOT('QAQC-2021-08-10'!$L$390),'QAQC-2021-08-10'!$C$390="Highest")</formula>
    </cfRule>
    <cfRule type="expression" priority="839" dxfId="1" stopIfTrue="0">
      <formula>AND(NOT('QAQC-2021-08-10'!$L$390),'QAQC-2021-08-10'!$C$390="High")</formula>
    </cfRule>
    <cfRule type="expression" priority="1333" dxfId="2" stopIfTrue="0">
      <formula>AND(NOT('QAQC-2021-08-10'!$L$390),'QAQC-2021-08-10'!$C$390="Medium")</formula>
    </cfRule>
    <cfRule type="expression" priority="1814" dxfId="3" stopIfTrue="0">
      <formula>AND(NOT('QAQC-2021-08-10'!$L$390),'QAQC-2021-08-10'!$C$390="Medium Low")</formula>
    </cfRule>
    <cfRule type="expression" priority="2295" dxfId="4" stopIfTrue="0">
      <formula>AND(NOT('QAQC-2021-08-10'!$L$390),'QAQC-2021-08-10'!$C$390="Low")</formula>
    </cfRule>
    <cfRule type="expression" priority="2854" dxfId="5" stopIfTrue="0">
      <formula>AND(NOT('QAQC-2021-08-10'!$L$390),'QAQC-2021-08-10'!$C$390="Very Low")</formula>
    </cfRule>
    <cfRule type="expression" priority="3361" dxfId="6" stopIfTrue="0">
      <formula>AND(NOT('QAQC-2021-08-10'!$L$390),'QAQC-2021-08-10'!$C$390="Good")</formula>
    </cfRule>
  </conditionalFormatting>
  <conditionalFormatting sqref="BW13">
    <cfRule type="expression" priority="359" dxfId="0" stopIfTrue="0">
      <formula>AND(NOT('QAQC-2021-08-10'!$L$391),'QAQC-2021-08-10'!$C$391="Highest")</formula>
    </cfRule>
    <cfRule type="expression" priority="840" dxfId="1" stopIfTrue="0">
      <formula>AND(NOT('QAQC-2021-08-10'!$L$391),'QAQC-2021-08-10'!$C$391="High")</formula>
    </cfRule>
    <cfRule type="expression" priority="1334" dxfId="2" stopIfTrue="0">
      <formula>AND(NOT('QAQC-2021-08-10'!$L$391),'QAQC-2021-08-10'!$C$391="Medium")</formula>
    </cfRule>
    <cfRule type="expression" priority="1815" dxfId="3" stopIfTrue="0">
      <formula>AND(NOT('QAQC-2021-08-10'!$L$391),'QAQC-2021-08-10'!$C$391="Medium Low")</formula>
    </cfRule>
    <cfRule type="expression" priority="2296" dxfId="4" stopIfTrue="0">
      <formula>AND(NOT('QAQC-2021-08-10'!$L$391),'QAQC-2021-08-10'!$C$391="Low")</formula>
    </cfRule>
    <cfRule type="expression" priority="2855" dxfId="5" stopIfTrue="0">
      <formula>AND(NOT('QAQC-2021-08-10'!$L$391),'QAQC-2021-08-10'!$C$391="Very Low")</formula>
    </cfRule>
    <cfRule type="expression" priority="3362" dxfId="6" stopIfTrue="0">
      <formula>AND(NOT('QAQC-2021-08-10'!$L$391),'QAQC-2021-08-10'!$C$391="Good")</formula>
    </cfRule>
  </conditionalFormatting>
  <conditionalFormatting sqref="BX13">
    <cfRule type="expression" priority="360" dxfId="0" stopIfTrue="0">
      <formula>AND(NOT('QAQC-2021-08-10'!$L$392),'QAQC-2021-08-10'!$C$392="Highest")</formula>
    </cfRule>
    <cfRule type="expression" priority="841" dxfId="1" stopIfTrue="0">
      <formula>AND(NOT('QAQC-2021-08-10'!$L$392),'QAQC-2021-08-10'!$C$392="High")</formula>
    </cfRule>
    <cfRule type="expression" priority="1335" dxfId="2" stopIfTrue="0">
      <formula>AND(NOT('QAQC-2021-08-10'!$L$392),'QAQC-2021-08-10'!$C$392="Medium")</formula>
    </cfRule>
    <cfRule type="expression" priority="1816" dxfId="3" stopIfTrue="0">
      <formula>AND(NOT('QAQC-2021-08-10'!$L$392),'QAQC-2021-08-10'!$C$392="Medium Low")</formula>
    </cfRule>
    <cfRule type="expression" priority="2297" dxfId="4" stopIfTrue="0">
      <formula>AND(NOT('QAQC-2021-08-10'!$L$392),'QAQC-2021-08-10'!$C$392="Low")</formula>
    </cfRule>
    <cfRule type="expression" priority="2856" dxfId="5" stopIfTrue="0">
      <formula>AND(NOT('QAQC-2021-08-10'!$L$392),'QAQC-2021-08-10'!$C$392="Very Low")</formula>
    </cfRule>
    <cfRule type="expression" priority="3363" dxfId="6" stopIfTrue="0">
      <formula>AND(NOT('QAQC-2021-08-10'!$L$392),'QAQC-2021-08-10'!$C$392="Good")</formula>
    </cfRule>
  </conditionalFormatting>
  <conditionalFormatting sqref="BY13">
    <cfRule type="expression" priority="361" dxfId="0" stopIfTrue="0">
      <formula>AND(NOT('QAQC-2021-08-10'!$L$393),'QAQC-2021-08-10'!$C$393="Highest")</formula>
    </cfRule>
    <cfRule type="expression" priority="842" dxfId="1" stopIfTrue="0">
      <formula>AND(NOT('QAQC-2021-08-10'!$L$393),'QAQC-2021-08-10'!$C$393="High")</formula>
    </cfRule>
    <cfRule type="expression" priority="1336" dxfId="2" stopIfTrue="0">
      <formula>AND(NOT('QAQC-2021-08-10'!$L$393),'QAQC-2021-08-10'!$C$393="Medium")</formula>
    </cfRule>
    <cfRule type="expression" priority="1817" dxfId="3" stopIfTrue="0">
      <formula>AND(NOT('QAQC-2021-08-10'!$L$393),'QAQC-2021-08-10'!$C$393="Medium Low")</formula>
    </cfRule>
    <cfRule type="expression" priority="2298" dxfId="4" stopIfTrue="0">
      <formula>AND(NOT('QAQC-2021-08-10'!$L$393),'QAQC-2021-08-10'!$C$393="Low")</formula>
    </cfRule>
    <cfRule type="expression" priority="2857" dxfId="5" stopIfTrue="0">
      <formula>AND(NOT('QAQC-2021-08-10'!$L$393),'QAQC-2021-08-10'!$C$393="Very Low")</formula>
    </cfRule>
    <cfRule type="expression" priority="3364" dxfId="6" stopIfTrue="0">
      <formula>AND(NOT('QAQC-2021-08-10'!$L$393),'QAQC-2021-08-10'!$C$393="Good")</formula>
    </cfRule>
  </conditionalFormatting>
  <conditionalFormatting sqref="BW14">
    <cfRule type="expression" priority="362" dxfId="0" stopIfTrue="0">
      <formula>AND(NOT('QAQC-2021-08-10'!$L$394),'QAQC-2021-08-10'!$C$394="Highest")</formula>
    </cfRule>
    <cfRule type="expression" priority="843" dxfId="1" stopIfTrue="0">
      <formula>AND(NOT('QAQC-2021-08-10'!$L$394),'QAQC-2021-08-10'!$C$394="High")</formula>
    </cfRule>
    <cfRule type="expression" priority="1337" dxfId="2" stopIfTrue="0">
      <formula>AND(NOT('QAQC-2021-08-10'!$L$394),'QAQC-2021-08-10'!$C$394="Medium")</formula>
    </cfRule>
    <cfRule type="expression" priority="1818" dxfId="3" stopIfTrue="0">
      <formula>AND(NOT('QAQC-2021-08-10'!$L$394),'QAQC-2021-08-10'!$C$394="Medium Low")</formula>
    </cfRule>
    <cfRule type="expression" priority="2299" dxfId="4" stopIfTrue="0">
      <formula>AND(NOT('QAQC-2021-08-10'!$L$394),'QAQC-2021-08-10'!$C$394="Low")</formula>
    </cfRule>
    <cfRule type="expression" priority="2858" dxfId="5" stopIfTrue="0">
      <formula>AND(NOT('QAQC-2021-08-10'!$L$394),'QAQC-2021-08-10'!$C$394="Very Low")</formula>
    </cfRule>
    <cfRule type="expression" priority="3365" dxfId="6" stopIfTrue="0">
      <formula>AND(NOT('QAQC-2021-08-10'!$L$394),'QAQC-2021-08-10'!$C$394="Good")</formula>
    </cfRule>
  </conditionalFormatting>
  <conditionalFormatting sqref="BX14">
    <cfRule type="expression" priority="363" dxfId="0" stopIfTrue="0">
      <formula>AND(NOT('QAQC-2021-08-10'!$L$395),'QAQC-2021-08-10'!$C$395="Highest")</formula>
    </cfRule>
    <cfRule type="expression" priority="844" dxfId="1" stopIfTrue="0">
      <formula>AND(NOT('QAQC-2021-08-10'!$L$395),'QAQC-2021-08-10'!$C$395="High")</formula>
    </cfRule>
    <cfRule type="expression" priority="1338" dxfId="2" stopIfTrue="0">
      <formula>AND(NOT('QAQC-2021-08-10'!$L$395),'QAQC-2021-08-10'!$C$395="Medium")</formula>
    </cfRule>
    <cfRule type="expression" priority="1819" dxfId="3" stopIfTrue="0">
      <formula>AND(NOT('QAQC-2021-08-10'!$L$395),'QAQC-2021-08-10'!$C$395="Medium Low")</formula>
    </cfRule>
    <cfRule type="expression" priority="2300" dxfId="4" stopIfTrue="0">
      <formula>AND(NOT('QAQC-2021-08-10'!$L$395),'QAQC-2021-08-10'!$C$395="Low")</formula>
    </cfRule>
    <cfRule type="expression" priority="2859" dxfId="5" stopIfTrue="0">
      <formula>AND(NOT('QAQC-2021-08-10'!$L$395),'QAQC-2021-08-10'!$C$395="Very Low")</formula>
    </cfRule>
    <cfRule type="expression" priority="3366" dxfId="6" stopIfTrue="0">
      <formula>AND(NOT('QAQC-2021-08-10'!$L$395),'QAQC-2021-08-10'!$C$395="Good")</formula>
    </cfRule>
  </conditionalFormatting>
  <conditionalFormatting sqref="BY14">
    <cfRule type="expression" priority="364" dxfId="0" stopIfTrue="0">
      <formula>AND(NOT('QAQC-2021-08-10'!$L$396),'QAQC-2021-08-10'!$C$396="Highest")</formula>
    </cfRule>
    <cfRule type="expression" priority="845" dxfId="1" stopIfTrue="0">
      <formula>AND(NOT('QAQC-2021-08-10'!$L$396),'QAQC-2021-08-10'!$C$396="High")</formula>
    </cfRule>
    <cfRule type="expression" priority="1339" dxfId="2" stopIfTrue="0">
      <formula>AND(NOT('QAQC-2021-08-10'!$L$396),'QAQC-2021-08-10'!$C$396="Medium")</formula>
    </cfRule>
    <cfRule type="expression" priority="1820" dxfId="3" stopIfTrue="0">
      <formula>AND(NOT('QAQC-2021-08-10'!$L$396),'QAQC-2021-08-10'!$C$396="Medium Low")</formula>
    </cfRule>
    <cfRule type="expression" priority="2301" dxfId="4" stopIfTrue="0">
      <formula>AND(NOT('QAQC-2021-08-10'!$L$396),'QAQC-2021-08-10'!$C$396="Low")</formula>
    </cfRule>
    <cfRule type="expression" priority="2860" dxfId="5" stopIfTrue="0">
      <formula>AND(NOT('QAQC-2021-08-10'!$L$396),'QAQC-2021-08-10'!$C$396="Very Low")</formula>
    </cfRule>
    <cfRule type="expression" priority="3367" dxfId="6" stopIfTrue="0">
      <formula>AND(NOT('QAQC-2021-08-10'!$L$396),'QAQC-2021-08-10'!$C$396="Good")</formula>
    </cfRule>
  </conditionalFormatting>
  <conditionalFormatting sqref="BZ2">
    <cfRule type="expression" priority="365" dxfId="0" stopIfTrue="0">
      <formula>AND(NOT('QAQC-2021-08-10'!$L$397),'QAQC-2021-08-10'!$C$397="Highest")</formula>
    </cfRule>
    <cfRule type="expression" priority="846" dxfId="1" stopIfTrue="0">
      <formula>AND(NOT('QAQC-2021-08-10'!$L$397),'QAQC-2021-08-10'!$C$397="High")</formula>
    </cfRule>
    <cfRule type="expression" priority="1340" dxfId="2" stopIfTrue="0">
      <formula>AND(NOT('QAQC-2021-08-10'!$L$397),'QAQC-2021-08-10'!$C$397="Medium")</formula>
    </cfRule>
    <cfRule type="expression" priority="1821" dxfId="3" stopIfTrue="0">
      <formula>AND(NOT('QAQC-2021-08-10'!$L$397),'QAQC-2021-08-10'!$C$397="Medium Low")</formula>
    </cfRule>
    <cfRule type="expression" priority="2302" dxfId="4" stopIfTrue="0">
      <formula>AND(NOT('QAQC-2021-08-10'!$L$397),'QAQC-2021-08-10'!$C$397="Low")</formula>
    </cfRule>
    <cfRule type="expression" priority="2861" dxfId="5" stopIfTrue="0">
      <formula>AND(NOT('QAQC-2021-08-10'!$L$397),'QAQC-2021-08-10'!$C$397="Very Low")</formula>
    </cfRule>
    <cfRule type="expression" priority="3368" dxfId="6" stopIfTrue="0">
      <formula>AND(NOT('QAQC-2021-08-10'!$L$397),'QAQC-2021-08-10'!$C$397="Good")</formula>
    </cfRule>
  </conditionalFormatting>
  <conditionalFormatting sqref="CA2">
    <cfRule type="expression" priority="366" dxfId="0" stopIfTrue="0">
      <formula>AND(NOT('QAQC-2021-08-10'!$L$398),'QAQC-2021-08-10'!$C$398="Highest")</formula>
    </cfRule>
    <cfRule type="expression" priority="847" dxfId="1" stopIfTrue="0">
      <formula>AND(NOT('QAQC-2021-08-10'!$L$398),'QAQC-2021-08-10'!$C$398="High")</formula>
    </cfRule>
    <cfRule type="expression" priority="1341" dxfId="2" stopIfTrue="0">
      <formula>AND(NOT('QAQC-2021-08-10'!$L$398),'QAQC-2021-08-10'!$C$398="Medium")</formula>
    </cfRule>
    <cfRule type="expression" priority="1822" dxfId="3" stopIfTrue="0">
      <formula>AND(NOT('QAQC-2021-08-10'!$L$398),'QAQC-2021-08-10'!$C$398="Medium Low")</formula>
    </cfRule>
    <cfRule type="expression" priority="2303" dxfId="4" stopIfTrue="0">
      <formula>AND(NOT('QAQC-2021-08-10'!$L$398),'QAQC-2021-08-10'!$C$398="Low")</formula>
    </cfRule>
    <cfRule type="expression" priority="2862" dxfId="5" stopIfTrue="0">
      <formula>AND(NOT('QAQC-2021-08-10'!$L$398),'QAQC-2021-08-10'!$C$398="Very Low")</formula>
    </cfRule>
    <cfRule type="expression" priority="3369" dxfId="6" stopIfTrue="0">
      <formula>AND(NOT('QAQC-2021-08-10'!$L$398),'QAQC-2021-08-10'!$C$398="Good")</formula>
    </cfRule>
  </conditionalFormatting>
  <conditionalFormatting sqref="CB2">
    <cfRule type="expression" priority="367" dxfId="0" stopIfTrue="0">
      <formula>AND(NOT('QAQC-2021-08-10'!$L$399),'QAQC-2021-08-10'!$C$399="Highest")</formula>
    </cfRule>
    <cfRule type="expression" priority="848" dxfId="1" stopIfTrue="0">
      <formula>AND(NOT('QAQC-2021-08-10'!$L$399),'QAQC-2021-08-10'!$C$399="High")</formula>
    </cfRule>
    <cfRule type="expression" priority="1342" dxfId="2" stopIfTrue="0">
      <formula>AND(NOT('QAQC-2021-08-10'!$L$399),'QAQC-2021-08-10'!$C$399="Medium")</formula>
    </cfRule>
    <cfRule type="expression" priority="1823" dxfId="3" stopIfTrue="0">
      <formula>AND(NOT('QAQC-2021-08-10'!$L$399),'QAQC-2021-08-10'!$C$399="Medium Low")</formula>
    </cfRule>
    <cfRule type="expression" priority="2304" dxfId="4" stopIfTrue="0">
      <formula>AND(NOT('QAQC-2021-08-10'!$L$399),'QAQC-2021-08-10'!$C$399="Low")</formula>
    </cfRule>
    <cfRule type="expression" priority="2863" dxfId="5" stopIfTrue="0">
      <formula>AND(NOT('QAQC-2021-08-10'!$L$399),'QAQC-2021-08-10'!$C$399="Very Low")</formula>
    </cfRule>
    <cfRule type="expression" priority="3370" dxfId="6" stopIfTrue="0">
      <formula>AND(NOT('QAQC-2021-08-10'!$L$399),'QAQC-2021-08-10'!$C$399="Good")</formula>
    </cfRule>
  </conditionalFormatting>
  <conditionalFormatting sqref="BZ3">
    <cfRule type="expression" priority="368" dxfId="0" stopIfTrue="0">
      <formula>AND(NOT('QAQC-2021-08-10'!$L$400),'QAQC-2021-08-10'!$C$400="Highest")</formula>
    </cfRule>
    <cfRule type="expression" priority="849" dxfId="1" stopIfTrue="0">
      <formula>AND(NOT('QAQC-2021-08-10'!$L$400),'QAQC-2021-08-10'!$C$400="High")</formula>
    </cfRule>
    <cfRule type="expression" priority="1343" dxfId="2" stopIfTrue="0">
      <formula>AND(NOT('QAQC-2021-08-10'!$L$400),'QAQC-2021-08-10'!$C$400="Medium")</formula>
    </cfRule>
    <cfRule type="expression" priority="1824" dxfId="3" stopIfTrue="0">
      <formula>AND(NOT('QAQC-2021-08-10'!$L$400),'QAQC-2021-08-10'!$C$400="Medium Low")</formula>
    </cfRule>
    <cfRule type="expression" priority="2305" dxfId="4" stopIfTrue="0">
      <formula>AND(NOT('QAQC-2021-08-10'!$L$400),'QAQC-2021-08-10'!$C$400="Low")</formula>
    </cfRule>
    <cfRule type="expression" priority="2864" dxfId="5" stopIfTrue="0">
      <formula>AND(NOT('QAQC-2021-08-10'!$L$400),'QAQC-2021-08-10'!$C$400="Very Low")</formula>
    </cfRule>
    <cfRule type="expression" priority="3371" dxfId="6" stopIfTrue="0">
      <formula>AND(NOT('QAQC-2021-08-10'!$L$400),'QAQC-2021-08-10'!$C$400="Good")</formula>
    </cfRule>
  </conditionalFormatting>
  <conditionalFormatting sqref="CA3">
    <cfRule type="expression" priority="369" dxfId="0" stopIfTrue="0">
      <formula>AND(NOT('QAQC-2021-08-10'!$L$401),'QAQC-2021-08-10'!$C$401="Highest")</formula>
    </cfRule>
    <cfRule type="expression" priority="850" dxfId="1" stopIfTrue="0">
      <formula>AND(NOT('QAQC-2021-08-10'!$L$401),'QAQC-2021-08-10'!$C$401="High")</formula>
    </cfRule>
    <cfRule type="expression" priority="1344" dxfId="2" stopIfTrue="0">
      <formula>AND(NOT('QAQC-2021-08-10'!$L$401),'QAQC-2021-08-10'!$C$401="Medium")</formula>
    </cfRule>
    <cfRule type="expression" priority="1825" dxfId="3" stopIfTrue="0">
      <formula>AND(NOT('QAQC-2021-08-10'!$L$401),'QAQC-2021-08-10'!$C$401="Medium Low")</formula>
    </cfRule>
    <cfRule type="expression" priority="2306" dxfId="4" stopIfTrue="0">
      <formula>AND(NOT('QAQC-2021-08-10'!$L$401),'QAQC-2021-08-10'!$C$401="Low")</formula>
    </cfRule>
    <cfRule type="expression" priority="2865" dxfId="5" stopIfTrue="0">
      <formula>AND(NOT('QAQC-2021-08-10'!$L$401),'QAQC-2021-08-10'!$C$401="Very Low")</formula>
    </cfRule>
    <cfRule type="expression" priority="3372" dxfId="6" stopIfTrue="0">
      <formula>AND(NOT('QAQC-2021-08-10'!$L$401),'QAQC-2021-08-10'!$C$401="Good")</formula>
    </cfRule>
  </conditionalFormatting>
  <conditionalFormatting sqref="CB3">
    <cfRule type="expression" priority="370" dxfId="0" stopIfTrue="0">
      <formula>AND(NOT('QAQC-2021-08-10'!$L$402),'QAQC-2021-08-10'!$C$402="Highest")</formula>
    </cfRule>
    <cfRule type="expression" priority="851" dxfId="1" stopIfTrue="0">
      <formula>AND(NOT('QAQC-2021-08-10'!$L$402),'QAQC-2021-08-10'!$C$402="High")</formula>
    </cfRule>
    <cfRule type="expression" priority="1345" dxfId="2" stopIfTrue="0">
      <formula>AND(NOT('QAQC-2021-08-10'!$L$402),'QAQC-2021-08-10'!$C$402="Medium")</formula>
    </cfRule>
    <cfRule type="expression" priority="1826" dxfId="3" stopIfTrue="0">
      <formula>AND(NOT('QAQC-2021-08-10'!$L$402),'QAQC-2021-08-10'!$C$402="Medium Low")</formula>
    </cfRule>
    <cfRule type="expression" priority="2307" dxfId="4" stopIfTrue="0">
      <formula>AND(NOT('QAQC-2021-08-10'!$L$402),'QAQC-2021-08-10'!$C$402="Low")</formula>
    </cfRule>
    <cfRule type="expression" priority="2866" dxfId="5" stopIfTrue="0">
      <formula>AND(NOT('QAQC-2021-08-10'!$L$402),'QAQC-2021-08-10'!$C$402="Very Low")</formula>
    </cfRule>
    <cfRule type="expression" priority="3373" dxfId="6" stopIfTrue="0">
      <formula>AND(NOT('QAQC-2021-08-10'!$L$402),'QAQC-2021-08-10'!$C$402="Good")</formula>
    </cfRule>
  </conditionalFormatting>
  <conditionalFormatting sqref="BZ4">
    <cfRule type="expression" priority="371" dxfId="0" stopIfTrue="0">
      <formula>AND(NOT('QAQC-2021-08-10'!$L$403),'QAQC-2021-08-10'!$C$403="Highest")</formula>
    </cfRule>
    <cfRule type="expression" priority="852" dxfId="1" stopIfTrue="0">
      <formula>AND(NOT('QAQC-2021-08-10'!$L$403),'QAQC-2021-08-10'!$C$403="High")</formula>
    </cfRule>
    <cfRule type="expression" priority="1346" dxfId="2" stopIfTrue="0">
      <formula>AND(NOT('QAQC-2021-08-10'!$L$403),'QAQC-2021-08-10'!$C$403="Medium")</formula>
    </cfRule>
    <cfRule type="expression" priority="1827" dxfId="3" stopIfTrue="0">
      <formula>AND(NOT('QAQC-2021-08-10'!$L$403),'QAQC-2021-08-10'!$C$403="Medium Low")</formula>
    </cfRule>
    <cfRule type="expression" priority="2308" dxfId="4" stopIfTrue="0">
      <formula>AND(NOT('QAQC-2021-08-10'!$L$403),'QAQC-2021-08-10'!$C$403="Low")</formula>
    </cfRule>
    <cfRule type="expression" priority="2867" dxfId="5" stopIfTrue="0">
      <formula>AND(NOT('QAQC-2021-08-10'!$L$403),'QAQC-2021-08-10'!$C$403="Very Low")</formula>
    </cfRule>
    <cfRule type="expression" priority="3374" dxfId="6" stopIfTrue="0">
      <formula>AND(NOT('QAQC-2021-08-10'!$L$403),'QAQC-2021-08-10'!$C$403="Good")</formula>
    </cfRule>
  </conditionalFormatting>
  <conditionalFormatting sqref="CA4">
    <cfRule type="expression" priority="372" dxfId="0" stopIfTrue="0">
      <formula>AND(NOT('QAQC-2021-08-10'!$L$404),'QAQC-2021-08-10'!$C$404="Highest")</formula>
    </cfRule>
    <cfRule type="expression" priority="853" dxfId="1" stopIfTrue="0">
      <formula>AND(NOT('QAQC-2021-08-10'!$L$404),'QAQC-2021-08-10'!$C$404="High")</formula>
    </cfRule>
    <cfRule type="expression" priority="1347" dxfId="2" stopIfTrue="0">
      <formula>AND(NOT('QAQC-2021-08-10'!$L$404),'QAQC-2021-08-10'!$C$404="Medium")</formula>
    </cfRule>
    <cfRule type="expression" priority="1828" dxfId="3" stopIfTrue="0">
      <formula>AND(NOT('QAQC-2021-08-10'!$L$404),'QAQC-2021-08-10'!$C$404="Medium Low")</formula>
    </cfRule>
    <cfRule type="expression" priority="2309" dxfId="4" stopIfTrue="0">
      <formula>AND(NOT('QAQC-2021-08-10'!$L$404),'QAQC-2021-08-10'!$C$404="Low")</formula>
    </cfRule>
    <cfRule type="expression" priority="2868" dxfId="5" stopIfTrue="0">
      <formula>AND(NOT('QAQC-2021-08-10'!$L$404),'QAQC-2021-08-10'!$C$404="Very Low")</formula>
    </cfRule>
    <cfRule type="expression" priority="3375" dxfId="6" stopIfTrue="0">
      <formula>AND(NOT('QAQC-2021-08-10'!$L$404),'QAQC-2021-08-10'!$C$404="Good")</formula>
    </cfRule>
  </conditionalFormatting>
  <conditionalFormatting sqref="CB4">
    <cfRule type="expression" priority="373" dxfId="0" stopIfTrue="0">
      <formula>AND(NOT('QAQC-2021-08-10'!$L$405),'QAQC-2021-08-10'!$C$405="Highest")</formula>
    </cfRule>
    <cfRule type="expression" priority="854" dxfId="1" stopIfTrue="0">
      <formula>AND(NOT('QAQC-2021-08-10'!$L$405),'QAQC-2021-08-10'!$C$405="High")</formula>
    </cfRule>
    <cfRule type="expression" priority="1348" dxfId="2" stopIfTrue="0">
      <formula>AND(NOT('QAQC-2021-08-10'!$L$405),'QAQC-2021-08-10'!$C$405="Medium")</formula>
    </cfRule>
    <cfRule type="expression" priority="1829" dxfId="3" stopIfTrue="0">
      <formula>AND(NOT('QAQC-2021-08-10'!$L$405),'QAQC-2021-08-10'!$C$405="Medium Low")</formula>
    </cfRule>
    <cfRule type="expression" priority="2310" dxfId="4" stopIfTrue="0">
      <formula>AND(NOT('QAQC-2021-08-10'!$L$405),'QAQC-2021-08-10'!$C$405="Low")</formula>
    </cfRule>
    <cfRule type="expression" priority="2869" dxfId="5" stopIfTrue="0">
      <formula>AND(NOT('QAQC-2021-08-10'!$L$405),'QAQC-2021-08-10'!$C$405="Very Low")</formula>
    </cfRule>
    <cfRule type="expression" priority="3376" dxfId="6" stopIfTrue="0">
      <formula>AND(NOT('QAQC-2021-08-10'!$L$405),'QAQC-2021-08-10'!$C$405="Good")</formula>
    </cfRule>
  </conditionalFormatting>
  <conditionalFormatting sqref="BZ5">
    <cfRule type="expression" priority="374" dxfId="0" stopIfTrue="0">
      <formula>AND(NOT('QAQC-2021-08-10'!$L$406),'QAQC-2021-08-10'!$C$406="Highest")</formula>
    </cfRule>
    <cfRule type="expression" priority="855" dxfId="1" stopIfTrue="0">
      <formula>AND(NOT('QAQC-2021-08-10'!$L$406),'QAQC-2021-08-10'!$C$406="High")</formula>
    </cfRule>
    <cfRule type="expression" priority="1349" dxfId="2" stopIfTrue="0">
      <formula>AND(NOT('QAQC-2021-08-10'!$L$406),'QAQC-2021-08-10'!$C$406="Medium")</formula>
    </cfRule>
    <cfRule type="expression" priority="1830" dxfId="3" stopIfTrue="0">
      <formula>AND(NOT('QAQC-2021-08-10'!$L$406),'QAQC-2021-08-10'!$C$406="Medium Low")</formula>
    </cfRule>
    <cfRule type="expression" priority="2311" dxfId="4" stopIfTrue="0">
      <formula>AND(NOT('QAQC-2021-08-10'!$L$406),'QAQC-2021-08-10'!$C$406="Low")</formula>
    </cfRule>
    <cfRule type="expression" priority="2870" dxfId="5" stopIfTrue="0">
      <formula>AND(NOT('QAQC-2021-08-10'!$L$406),'QAQC-2021-08-10'!$C$406="Very Low")</formula>
    </cfRule>
    <cfRule type="expression" priority="3377" dxfId="6" stopIfTrue="0">
      <formula>AND(NOT('QAQC-2021-08-10'!$L$406),'QAQC-2021-08-10'!$C$406="Good")</formula>
    </cfRule>
  </conditionalFormatting>
  <conditionalFormatting sqref="CA5">
    <cfRule type="expression" priority="375" dxfId="0" stopIfTrue="0">
      <formula>AND(NOT('QAQC-2021-08-10'!$L$407),'QAQC-2021-08-10'!$C$407="Highest")</formula>
    </cfRule>
    <cfRule type="expression" priority="856" dxfId="1" stopIfTrue="0">
      <formula>AND(NOT('QAQC-2021-08-10'!$L$407),'QAQC-2021-08-10'!$C$407="High")</formula>
    </cfRule>
    <cfRule type="expression" priority="1350" dxfId="2" stopIfTrue="0">
      <formula>AND(NOT('QAQC-2021-08-10'!$L$407),'QAQC-2021-08-10'!$C$407="Medium")</formula>
    </cfRule>
    <cfRule type="expression" priority="1831" dxfId="3" stopIfTrue="0">
      <formula>AND(NOT('QAQC-2021-08-10'!$L$407),'QAQC-2021-08-10'!$C$407="Medium Low")</formula>
    </cfRule>
    <cfRule type="expression" priority="2312" dxfId="4" stopIfTrue="0">
      <formula>AND(NOT('QAQC-2021-08-10'!$L$407),'QAQC-2021-08-10'!$C$407="Low")</formula>
    </cfRule>
    <cfRule type="expression" priority="2871" dxfId="5" stopIfTrue="0">
      <formula>AND(NOT('QAQC-2021-08-10'!$L$407),'QAQC-2021-08-10'!$C$407="Very Low")</formula>
    </cfRule>
    <cfRule type="expression" priority="3378" dxfId="6" stopIfTrue="0">
      <formula>AND(NOT('QAQC-2021-08-10'!$L$407),'QAQC-2021-08-10'!$C$407="Good")</formula>
    </cfRule>
  </conditionalFormatting>
  <conditionalFormatting sqref="CB5">
    <cfRule type="expression" priority="376" dxfId="0" stopIfTrue="0">
      <formula>AND(NOT('QAQC-2021-08-10'!$L$408),'QAQC-2021-08-10'!$C$408="Highest")</formula>
    </cfRule>
    <cfRule type="expression" priority="857" dxfId="1" stopIfTrue="0">
      <formula>AND(NOT('QAQC-2021-08-10'!$L$408),'QAQC-2021-08-10'!$C$408="High")</formula>
    </cfRule>
    <cfRule type="expression" priority="1351" dxfId="2" stopIfTrue="0">
      <formula>AND(NOT('QAQC-2021-08-10'!$L$408),'QAQC-2021-08-10'!$C$408="Medium")</formula>
    </cfRule>
    <cfRule type="expression" priority="1832" dxfId="3" stopIfTrue="0">
      <formula>AND(NOT('QAQC-2021-08-10'!$L$408),'QAQC-2021-08-10'!$C$408="Medium Low")</formula>
    </cfRule>
    <cfRule type="expression" priority="2313" dxfId="4" stopIfTrue="0">
      <formula>AND(NOT('QAQC-2021-08-10'!$L$408),'QAQC-2021-08-10'!$C$408="Low")</formula>
    </cfRule>
    <cfRule type="expression" priority="2872" dxfId="5" stopIfTrue="0">
      <formula>AND(NOT('QAQC-2021-08-10'!$L$408),'QAQC-2021-08-10'!$C$408="Very Low")</formula>
    </cfRule>
    <cfRule type="expression" priority="3379" dxfId="6" stopIfTrue="0">
      <formula>AND(NOT('QAQC-2021-08-10'!$L$408),'QAQC-2021-08-10'!$C$408="Good")</formula>
    </cfRule>
  </conditionalFormatting>
  <conditionalFormatting sqref="BZ6">
    <cfRule type="expression" priority="377" dxfId="0" stopIfTrue="0">
      <formula>AND(NOT('QAQC-2021-08-10'!$L$409),'QAQC-2021-08-10'!$C$409="Highest")</formula>
    </cfRule>
    <cfRule type="expression" priority="858" dxfId="1" stopIfTrue="0">
      <formula>AND(NOT('QAQC-2021-08-10'!$L$409),'QAQC-2021-08-10'!$C$409="High")</formula>
    </cfRule>
    <cfRule type="expression" priority="1352" dxfId="2" stopIfTrue="0">
      <formula>AND(NOT('QAQC-2021-08-10'!$L$409),'QAQC-2021-08-10'!$C$409="Medium")</formula>
    </cfRule>
    <cfRule type="expression" priority="1833" dxfId="3" stopIfTrue="0">
      <formula>AND(NOT('QAQC-2021-08-10'!$L$409),'QAQC-2021-08-10'!$C$409="Medium Low")</formula>
    </cfRule>
    <cfRule type="expression" priority="2314" dxfId="4" stopIfTrue="0">
      <formula>AND(NOT('QAQC-2021-08-10'!$L$409),'QAQC-2021-08-10'!$C$409="Low")</formula>
    </cfRule>
    <cfRule type="expression" priority="2873" dxfId="5" stopIfTrue="0">
      <formula>AND(NOT('QAQC-2021-08-10'!$L$409),'QAQC-2021-08-10'!$C$409="Very Low")</formula>
    </cfRule>
    <cfRule type="expression" priority="3380" dxfId="6" stopIfTrue="0">
      <formula>AND(NOT('QAQC-2021-08-10'!$L$409),'QAQC-2021-08-10'!$C$409="Good")</formula>
    </cfRule>
  </conditionalFormatting>
  <conditionalFormatting sqref="CA6">
    <cfRule type="expression" priority="378" dxfId="0" stopIfTrue="0">
      <formula>AND(NOT('QAQC-2021-08-10'!$L$410),'QAQC-2021-08-10'!$C$410="Highest")</formula>
    </cfRule>
    <cfRule type="expression" priority="859" dxfId="1" stopIfTrue="0">
      <formula>AND(NOT('QAQC-2021-08-10'!$L$410),'QAQC-2021-08-10'!$C$410="High")</formula>
    </cfRule>
    <cfRule type="expression" priority="1353" dxfId="2" stopIfTrue="0">
      <formula>AND(NOT('QAQC-2021-08-10'!$L$410),'QAQC-2021-08-10'!$C$410="Medium")</formula>
    </cfRule>
    <cfRule type="expression" priority="1834" dxfId="3" stopIfTrue="0">
      <formula>AND(NOT('QAQC-2021-08-10'!$L$410),'QAQC-2021-08-10'!$C$410="Medium Low")</formula>
    </cfRule>
    <cfRule type="expression" priority="2315" dxfId="4" stopIfTrue="0">
      <formula>AND(NOT('QAQC-2021-08-10'!$L$410),'QAQC-2021-08-10'!$C$410="Low")</formula>
    </cfRule>
    <cfRule type="expression" priority="2874" dxfId="5" stopIfTrue="0">
      <formula>AND(NOT('QAQC-2021-08-10'!$L$410),'QAQC-2021-08-10'!$C$410="Very Low")</formula>
    </cfRule>
    <cfRule type="expression" priority="3381" dxfId="6" stopIfTrue="0">
      <formula>AND(NOT('QAQC-2021-08-10'!$L$410),'QAQC-2021-08-10'!$C$410="Good")</formula>
    </cfRule>
  </conditionalFormatting>
  <conditionalFormatting sqref="CB6">
    <cfRule type="expression" priority="379" dxfId="0" stopIfTrue="0">
      <formula>AND(NOT('QAQC-2021-08-10'!$L$411),'QAQC-2021-08-10'!$C$411="Highest")</formula>
    </cfRule>
    <cfRule type="expression" priority="860" dxfId="1" stopIfTrue="0">
      <formula>AND(NOT('QAQC-2021-08-10'!$L$411),'QAQC-2021-08-10'!$C$411="High")</formula>
    </cfRule>
    <cfRule type="expression" priority="1354" dxfId="2" stopIfTrue="0">
      <formula>AND(NOT('QAQC-2021-08-10'!$L$411),'QAQC-2021-08-10'!$C$411="Medium")</formula>
    </cfRule>
    <cfRule type="expression" priority="1835" dxfId="3" stopIfTrue="0">
      <formula>AND(NOT('QAQC-2021-08-10'!$L$411),'QAQC-2021-08-10'!$C$411="Medium Low")</formula>
    </cfRule>
    <cfRule type="expression" priority="2316" dxfId="4" stopIfTrue="0">
      <formula>AND(NOT('QAQC-2021-08-10'!$L$411),'QAQC-2021-08-10'!$C$411="Low")</formula>
    </cfRule>
    <cfRule type="expression" priority="2875" dxfId="5" stopIfTrue="0">
      <formula>AND(NOT('QAQC-2021-08-10'!$L$411),'QAQC-2021-08-10'!$C$411="Very Low")</formula>
    </cfRule>
    <cfRule type="expression" priority="3382" dxfId="6" stopIfTrue="0">
      <formula>AND(NOT('QAQC-2021-08-10'!$L$411),'QAQC-2021-08-10'!$C$411="Good")</formula>
    </cfRule>
  </conditionalFormatting>
  <conditionalFormatting sqref="BZ7">
    <cfRule type="expression" priority="380" dxfId="0" stopIfTrue="0">
      <formula>AND(NOT('QAQC-2021-08-10'!$L$412),'QAQC-2021-08-10'!$C$412="Highest")</formula>
    </cfRule>
    <cfRule type="expression" priority="861" dxfId="1" stopIfTrue="0">
      <formula>AND(NOT('QAQC-2021-08-10'!$L$412),'QAQC-2021-08-10'!$C$412="High")</formula>
    </cfRule>
    <cfRule type="expression" priority="1355" dxfId="2" stopIfTrue="0">
      <formula>AND(NOT('QAQC-2021-08-10'!$L$412),'QAQC-2021-08-10'!$C$412="Medium")</formula>
    </cfRule>
    <cfRule type="expression" priority="1836" dxfId="3" stopIfTrue="0">
      <formula>AND(NOT('QAQC-2021-08-10'!$L$412),'QAQC-2021-08-10'!$C$412="Medium Low")</formula>
    </cfRule>
    <cfRule type="expression" priority="2317" dxfId="4" stopIfTrue="0">
      <formula>AND(NOT('QAQC-2021-08-10'!$L$412),'QAQC-2021-08-10'!$C$412="Low")</formula>
    </cfRule>
    <cfRule type="expression" priority="2876" dxfId="5" stopIfTrue="0">
      <formula>AND(NOT('QAQC-2021-08-10'!$L$412),'QAQC-2021-08-10'!$C$412="Very Low")</formula>
    </cfRule>
    <cfRule type="expression" priority="3383" dxfId="6" stopIfTrue="0">
      <formula>AND(NOT('QAQC-2021-08-10'!$L$412),'QAQC-2021-08-10'!$C$412="Good")</formula>
    </cfRule>
  </conditionalFormatting>
  <conditionalFormatting sqref="CA7">
    <cfRule type="expression" priority="381" dxfId="0" stopIfTrue="0">
      <formula>AND(NOT('QAQC-2021-08-10'!$L$413),'QAQC-2021-08-10'!$C$413="Highest")</formula>
    </cfRule>
    <cfRule type="expression" priority="862" dxfId="1" stopIfTrue="0">
      <formula>AND(NOT('QAQC-2021-08-10'!$L$413),'QAQC-2021-08-10'!$C$413="High")</formula>
    </cfRule>
    <cfRule type="expression" priority="1356" dxfId="2" stopIfTrue="0">
      <formula>AND(NOT('QAQC-2021-08-10'!$L$413),'QAQC-2021-08-10'!$C$413="Medium")</formula>
    </cfRule>
    <cfRule type="expression" priority="1837" dxfId="3" stopIfTrue="0">
      <formula>AND(NOT('QAQC-2021-08-10'!$L$413),'QAQC-2021-08-10'!$C$413="Medium Low")</formula>
    </cfRule>
    <cfRule type="expression" priority="2318" dxfId="4" stopIfTrue="0">
      <formula>AND(NOT('QAQC-2021-08-10'!$L$413),'QAQC-2021-08-10'!$C$413="Low")</formula>
    </cfRule>
    <cfRule type="expression" priority="2877" dxfId="5" stopIfTrue="0">
      <formula>AND(NOT('QAQC-2021-08-10'!$L$413),'QAQC-2021-08-10'!$C$413="Very Low")</formula>
    </cfRule>
    <cfRule type="expression" priority="3384" dxfId="6" stopIfTrue="0">
      <formula>AND(NOT('QAQC-2021-08-10'!$L$413),'QAQC-2021-08-10'!$C$413="Good")</formula>
    </cfRule>
  </conditionalFormatting>
  <conditionalFormatting sqref="CB7">
    <cfRule type="expression" priority="382" dxfId="0" stopIfTrue="0">
      <formula>AND(NOT('QAQC-2021-08-10'!$L$414),'QAQC-2021-08-10'!$C$414="Highest")</formula>
    </cfRule>
    <cfRule type="expression" priority="863" dxfId="1" stopIfTrue="0">
      <formula>AND(NOT('QAQC-2021-08-10'!$L$414),'QAQC-2021-08-10'!$C$414="High")</formula>
    </cfRule>
    <cfRule type="expression" priority="1357" dxfId="2" stopIfTrue="0">
      <formula>AND(NOT('QAQC-2021-08-10'!$L$414),'QAQC-2021-08-10'!$C$414="Medium")</formula>
    </cfRule>
    <cfRule type="expression" priority="1838" dxfId="3" stopIfTrue="0">
      <formula>AND(NOT('QAQC-2021-08-10'!$L$414),'QAQC-2021-08-10'!$C$414="Medium Low")</formula>
    </cfRule>
    <cfRule type="expression" priority="2319" dxfId="4" stopIfTrue="0">
      <formula>AND(NOT('QAQC-2021-08-10'!$L$414),'QAQC-2021-08-10'!$C$414="Low")</formula>
    </cfRule>
    <cfRule type="expression" priority="2878" dxfId="5" stopIfTrue="0">
      <formula>AND(NOT('QAQC-2021-08-10'!$L$414),'QAQC-2021-08-10'!$C$414="Very Low")</formula>
    </cfRule>
    <cfRule type="expression" priority="3385" dxfId="6" stopIfTrue="0">
      <formula>AND(NOT('QAQC-2021-08-10'!$L$414),'QAQC-2021-08-10'!$C$414="Good")</formula>
    </cfRule>
  </conditionalFormatting>
  <conditionalFormatting sqref="BZ8">
    <cfRule type="expression" priority="383" dxfId="0" stopIfTrue="0">
      <formula>AND(NOT('QAQC-2021-08-10'!$L$415),'QAQC-2021-08-10'!$C$415="Highest")</formula>
    </cfRule>
    <cfRule type="expression" priority="864" dxfId="1" stopIfTrue="0">
      <formula>AND(NOT('QAQC-2021-08-10'!$L$415),'QAQC-2021-08-10'!$C$415="High")</formula>
    </cfRule>
    <cfRule type="expression" priority="1358" dxfId="2" stopIfTrue="0">
      <formula>AND(NOT('QAQC-2021-08-10'!$L$415),'QAQC-2021-08-10'!$C$415="Medium")</formula>
    </cfRule>
    <cfRule type="expression" priority="1839" dxfId="3" stopIfTrue="0">
      <formula>AND(NOT('QAQC-2021-08-10'!$L$415),'QAQC-2021-08-10'!$C$415="Medium Low")</formula>
    </cfRule>
    <cfRule type="expression" priority="2320" dxfId="4" stopIfTrue="0">
      <formula>AND(NOT('QAQC-2021-08-10'!$L$415),'QAQC-2021-08-10'!$C$415="Low")</formula>
    </cfRule>
    <cfRule type="expression" priority="2879" dxfId="5" stopIfTrue="0">
      <formula>AND(NOT('QAQC-2021-08-10'!$L$415),'QAQC-2021-08-10'!$C$415="Very Low")</formula>
    </cfRule>
    <cfRule type="expression" priority="3386" dxfId="6" stopIfTrue="0">
      <formula>AND(NOT('QAQC-2021-08-10'!$L$415),'QAQC-2021-08-10'!$C$415="Good")</formula>
    </cfRule>
  </conditionalFormatting>
  <conditionalFormatting sqref="CA8">
    <cfRule type="expression" priority="384" dxfId="0" stopIfTrue="0">
      <formula>AND(NOT('QAQC-2021-08-10'!$L$416),'QAQC-2021-08-10'!$C$416="Highest")</formula>
    </cfRule>
    <cfRule type="expression" priority="865" dxfId="1" stopIfTrue="0">
      <formula>AND(NOT('QAQC-2021-08-10'!$L$416),'QAQC-2021-08-10'!$C$416="High")</formula>
    </cfRule>
    <cfRule type="expression" priority="1359" dxfId="2" stopIfTrue="0">
      <formula>AND(NOT('QAQC-2021-08-10'!$L$416),'QAQC-2021-08-10'!$C$416="Medium")</formula>
    </cfRule>
    <cfRule type="expression" priority="1840" dxfId="3" stopIfTrue="0">
      <formula>AND(NOT('QAQC-2021-08-10'!$L$416),'QAQC-2021-08-10'!$C$416="Medium Low")</formula>
    </cfRule>
    <cfRule type="expression" priority="2321" dxfId="4" stopIfTrue="0">
      <formula>AND(NOT('QAQC-2021-08-10'!$L$416),'QAQC-2021-08-10'!$C$416="Low")</formula>
    </cfRule>
    <cfRule type="expression" priority="2880" dxfId="5" stopIfTrue="0">
      <formula>AND(NOT('QAQC-2021-08-10'!$L$416),'QAQC-2021-08-10'!$C$416="Very Low")</formula>
    </cfRule>
    <cfRule type="expression" priority="3387" dxfId="6" stopIfTrue="0">
      <formula>AND(NOT('QAQC-2021-08-10'!$L$416),'QAQC-2021-08-10'!$C$416="Good")</formula>
    </cfRule>
  </conditionalFormatting>
  <conditionalFormatting sqref="CB8">
    <cfRule type="expression" priority="385" dxfId="0" stopIfTrue="0">
      <formula>AND(NOT('QAQC-2021-08-10'!$L$417),'QAQC-2021-08-10'!$C$417="Highest")</formula>
    </cfRule>
    <cfRule type="expression" priority="866" dxfId="1" stopIfTrue="0">
      <formula>AND(NOT('QAQC-2021-08-10'!$L$417),'QAQC-2021-08-10'!$C$417="High")</formula>
    </cfRule>
    <cfRule type="expression" priority="1360" dxfId="2" stopIfTrue="0">
      <formula>AND(NOT('QAQC-2021-08-10'!$L$417),'QAQC-2021-08-10'!$C$417="Medium")</formula>
    </cfRule>
    <cfRule type="expression" priority="1841" dxfId="3" stopIfTrue="0">
      <formula>AND(NOT('QAQC-2021-08-10'!$L$417),'QAQC-2021-08-10'!$C$417="Medium Low")</formula>
    </cfRule>
    <cfRule type="expression" priority="2322" dxfId="4" stopIfTrue="0">
      <formula>AND(NOT('QAQC-2021-08-10'!$L$417),'QAQC-2021-08-10'!$C$417="Low")</formula>
    </cfRule>
    <cfRule type="expression" priority="2881" dxfId="5" stopIfTrue="0">
      <formula>AND(NOT('QAQC-2021-08-10'!$L$417),'QAQC-2021-08-10'!$C$417="Very Low")</formula>
    </cfRule>
    <cfRule type="expression" priority="3388" dxfId="6" stopIfTrue="0">
      <formula>AND(NOT('QAQC-2021-08-10'!$L$417),'QAQC-2021-08-10'!$C$417="Good")</formula>
    </cfRule>
  </conditionalFormatting>
  <conditionalFormatting sqref="BZ9">
    <cfRule type="expression" priority="386" dxfId="0" stopIfTrue="0">
      <formula>AND(NOT('QAQC-2021-08-10'!$L$418),'QAQC-2021-08-10'!$C$418="Highest")</formula>
    </cfRule>
    <cfRule type="expression" priority="867" dxfId="1" stopIfTrue="0">
      <formula>AND(NOT('QAQC-2021-08-10'!$L$418),'QAQC-2021-08-10'!$C$418="High")</formula>
    </cfRule>
    <cfRule type="expression" priority="1361" dxfId="2" stopIfTrue="0">
      <formula>AND(NOT('QAQC-2021-08-10'!$L$418),'QAQC-2021-08-10'!$C$418="Medium")</formula>
    </cfRule>
    <cfRule type="expression" priority="1842" dxfId="3" stopIfTrue="0">
      <formula>AND(NOT('QAQC-2021-08-10'!$L$418),'QAQC-2021-08-10'!$C$418="Medium Low")</formula>
    </cfRule>
    <cfRule type="expression" priority="2323" dxfId="4" stopIfTrue="0">
      <formula>AND(NOT('QAQC-2021-08-10'!$L$418),'QAQC-2021-08-10'!$C$418="Low")</formula>
    </cfRule>
    <cfRule type="expression" priority="2882" dxfId="5" stopIfTrue="0">
      <formula>AND(NOT('QAQC-2021-08-10'!$L$418),'QAQC-2021-08-10'!$C$418="Very Low")</formula>
    </cfRule>
    <cfRule type="expression" priority="3389" dxfId="6" stopIfTrue="0">
      <formula>AND(NOT('QAQC-2021-08-10'!$L$418),'QAQC-2021-08-10'!$C$418="Good")</formula>
    </cfRule>
  </conditionalFormatting>
  <conditionalFormatting sqref="CA9">
    <cfRule type="expression" priority="387" dxfId="0" stopIfTrue="0">
      <formula>AND(NOT('QAQC-2021-08-10'!$L$419),'QAQC-2021-08-10'!$C$419="Highest")</formula>
    </cfRule>
    <cfRule type="expression" priority="868" dxfId="1" stopIfTrue="0">
      <formula>AND(NOT('QAQC-2021-08-10'!$L$419),'QAQC-2021-08-10'!$C$419="High")</formula>
    </cfRule>
    <cfRule type="expression" priority="1362" dxfId="2" stopIfTrue="0">
      <formula>AND(NOT('QAQC-2021-08-10'!$L$419),'QAQC-2021-08-10'!$C$419="Medium")</formula>
    </cfRule>
    <cfRule type="expression" priority="1843" dxfId="3" stopIfTrue="0">
      <formula>AND(NOT('QAQC-2021-08-10'!$L$419),'QAQC-2021-08-10'!$C$419="Medium Low")</formula>
    </cfRule>
    <cfRule type="expression" priority="2324" dxfId="4" stopIfTrue="0">
      <formula>AND(NOT('QAQC-2021-08-10'!$L$419),'QAQC-2021-08-10'!$C$419="Low")</formula>
    </cfRule>
    <cfRule type="expression" priority="2883" dxfId="5" stopIfTrue="0">
      <formula>AND(NOT('QAQC-2021-08-10'!$L$419),'QAQC-2021-08-10'!$C$419="Very Low")</formula>
    </cfRule>
    <cfRule type="expression" priority="3390" dxfId="6" stopIfTrue="0">
      <formula>AND(NOT('QAQC-2021-08-10'!$L$419),'QAQC-2021-08-10'!$C$419="Good")</formula>
    </cfRule>
  </conditionalFormatting>
  <conditionalFormatting sqref="CB9">
    <cfRule type="expression" priority="388" dxfId="0" stopIfTrue="0">
      <formula>AND(NOT('QAQC-2021-08-10'!$L$420),'QAQC-2021-08-10'!$C$420="Highest")</formula>
    </cfRule>
    <cfRule type="expression" priority="869" dxfId="1" stopIfTrue="0">
      <formula>AND(NOT('QAQC-2021-08-10'!$L$420),'QAQC-2021-08-10'!$C$420="High")</formula>
    </cfRule>
    <cfRule type="expression" priority="1363" dxfId="2" stopIfTrue="0">
      <formula>AND(NOT('QAQC-2021-08-10'!$L$420),'QAQC-2021-08-10'!$C$420="Medium")</formula>
    </cfRule>
    <cfRule type="expression" priority="1844" dxfId="3" stopIfTrue="0">
      <formula>AND(NOT('QAQC-2021-08-10'!$L$420),'QAQC-2021-08-10'!$C$420="Medium Low")</formula>
    </cfRule>
    <cfRule type="expression" priority="2325" dxfId="4" stopIfTrue="0">
      <formula>AND(NOT('QAQC-2021-08-10'!$L$420),'QAQC-2021-08-10'!$C$420="Low")</formula>
    </cfRule>
    <cfRule type="expression" priority="2884" dxfId="5" stopIfTrue="0">
      <formula>AND(NOT('QAQC-2021-08-10'!$L$420),'QAQC-2021-08-10'!$C$420="Very Low")</formula>
    </cfRule>
    <cfRule type="expression" priority="3391" dxfId="6" stopIfTrue="0">
      <formula>AND(NOT('QAQC-2021-08-10'!$L$420),'QAQC-2021-08-10'!$C$420="Good")</formula>
    </cfRule>
  </conditionalFormatting>
  <conditionalFormatting sqref="BZ10">
    <cfRule type="expression" priority="389" dxfId="0" stopIfTrue="0">
      <formula>AND(NOT('QAQC-2021-08-10'!$L$421),'QAQC-2021-08-10'!$C$421="Highest")</formula>
    </cfRule>
    <cfRule type="expression" priority="870" dxfId="1" stopIfTrue="0">
      <formula>AND(NOT('QAQC-2021-08-10'!$L$421),'QAQC-2021-08-10'!$C$421="High")</formula>
    </cfRule>
    <cfRule type="expression" priority="1364" dxfId="2" stopIfTrue="0">
      <formula>AND(NOT('QAQC-2021-08-10'!$L$421),'QAQC-2021-08-10'!$C$421="Medium")</formula>
    </cfRule>
    <cfRule type="expression" priority="1845" dxfId="3" stopIfTrue="0">
      <formula>AND(NOT('QAQC-2021-08-10'!$L$421),'QAQC-2021-08-10'!$C$421="Medium Low")</formula>
    </cfRule>
    <cfRule type="expression" priority="2326" dxfId="4" stopIfTrue="0">
      <formula>AND(NOT('QAQC-2021-08-10'!$L$421),'QAQC-2021-08-10'!$C$421="Low")</formula>
    </cfRule>
    <cfRule type="expression" priority="2885" dxfId="5" stopIfTrue="0">
      <formula>AND(NOT('QAQC-2021-08-10'!$L$421),'QAQC-2021-08-10'!$C$421="Very Low")</formula>
    </cfRule>
    <cfRule type="expression" priority="3392" dxfId="6" stopIfTrue="0">
      <formula>AND(NOT('QAQC-2021-08-10'!$L$421),'QAQC-2021-08-10'!$C$421="Good")</formula>
    </cfRule>
  </conditionalFormatting>
  <conditionalFormatting sqref="CA10">
    <cfRule type="expression" priority="390" dxfId="0" stopIfTrue="0">
      <formula>AND(NOT('QAQC-2021-08-10'!$L$422),'QAQC-2021-08-10'!$C$422="Highest")</formula>
    </cfRule>
    <cfRule type="expression" priority="871" dxfId="1" stopIfTrue="0">
      <formula>AND(NOT('QAQC-2021-08-10'!$L$422),'QAQC-2021-08-10'!$C$422="High")</formula>
    </cfRule>
    <cfRule type="expression" priority="1365" dxfId="2" stopIfTrue="0">
      <formula>AND(NOT('QAQC-2021-08-10'!$L$422),'QAQC-2021-08-10'!$C$422="Medium")</formula>
    </cfRule>
    <cfRule type="expression" priority="1846" dxfId="3" stopIfTrue="0">
      <formula>AND(NOT('QAQC-2021-08-10'!$L$422),'QAQC-2021-08-10'!$C$422="Medium Low")</formula>
    </cfRule>
    <cfRule type="expression" priority="2327" dxfId="4" stopIfTrue="0">
      <formula>AND(NOT('QAQC-2021-08-10'!$L$422),'QAQC-2021-08-10'!$C$422="Low")</formula>
    </cfRule>
    <cfRule type="expression" priority="2886" dxfId="5" stopIfTrue="0">
      <formula>AND(NOT('QAQC-2021-08-10'!$L$422),'QAQC-2021-08-10'!$C$422="Very Low")</formula>
    </cfRule>
    <cfRule type="expression" priority="3393" dxfId="6" stopIfTrue="0">
      <formula>AND(NOT('QAQC-2021-08-10'!$L$422),'QAQC-2021-08-10'!$C$422="Good")</formula>
    </cfRule>
  </conditionalFormatting>
  <conditionalFormatting sqref="CB10">
    <cfRule type="expression" priority="391" dxfId="0" stopIfTrue="0">
      <formula>AND(NOT('QAQC-2021-08-10'!$L$423),'QAQC-2021-08-10'!$C$423="Highest")</formula>
    </cfRule>
    <cfRule type="expression" priority="872" dxfId="1" stopIfTrue="0">
      <formula>AND(NOT('QAQC-2021-08-10'!$L$423),'QAQC-2021-08-10'!$C$423="High")</formula>
    </cfRule>
    <cfRule type="expression" priority="1366" dxfId="2" stopIfTrue="0">
      <formula>AND(NOT('QAQC-2021-08-10'!$L$423),'QAQC-2021-08-10'!$C$423="Medium")</formula>
    </cfRule>
    <cfRule type="expression" priority="1847" dxfId="3" stopIfTrue="0">
      <formula>AND(NOT('QAQC-2021-08-10'!$L$423),'QAQC-2021-08-10'!$C$423="Medium Low")</formula>
    </cfRule>
    <cfRule type="expression" priority="2328" dxfId="4" stopIfTrue="0">
      <formula>AND(NOT('QAQC-2021-08-10'!$L$423),'QAQC-2021-08-10'!$C$423="Low")</formula>
    </cfRule>
    <cfRule type="expression" priority="2887" dxfId="5" stopIfTrue="0">
      <formula>AND(NOT('QAQC-2021-08-10'!$L$423),'QAQC-2021-08-10'!$C$423="Very Low")</formula>
    </cfRule>
    <cfRule type="expression" priority="3394" dxfId="6" stopIfTrue="0">
      <formula>AND(NOT('QAQC-2021-08-10'!$L$423),'QAQC-2021-08-10'!$C$423="Good")</formula>
    </cfRule>
  </conditionalFormatting>
  <conditionalFormatting sqref="BZ11">
    <cfRule type="expression" priority="392" dxfId="0" stopIfTrue="0">
      <formula>AND(NOT('QAQC-2021-08-10'!$L$424),'QAQC-2021-08-10'!$C$424="Highest")</formula>
    </cfRule>
    <cfRule type="expression" priority="873" dxfId="1" stopIfTrue="0">
      <formula>AND(NOT('QAQC-2021-08-10'!$L$424),'QAQC-2021-08-10'!$C$424="High")</formula>
    </cfRule>
    <cfRule type="expression" priority="1367" dxfId="2" stopIfTrue="0">
      <formula>AND(NOT('QAQC-2021-08-10'!$L$424),'QAQC-2021-08-10'!$C$424="Medium")</formula>
    </cfRule>
    <cfRule type="expression" priority="1848" dxfId="3" stopIfTrue="0">
      <formula>AND(NOT('QAQC-2021-08-10'!$L$424),'QAQC-2021-08-10'!$C$424="Medium Low")</formula>
    </cfRule>
    <cfRule type="expression" priority="2329" dxfId="4" stopIfTrue="0">
      <formula>AND(NOT('QAQC-2021-08-10'!$L$424),'QAQC-2021-08-10'!$C$424="Low")</formula>
    </cfRule>
    <cfRule type="expression" priority="2888" dxfId="5" stopIfTrue="0">
      <formula>AND(NOT('QAQC-2021-08-10'!$L$424),'QAQC-2021-08-10'!$C$424="Very Low")</formula>
    </cfRule>
    <cfRule type="expression" priority="3395" dxfId="6" stopIfTrue="0">
      <formula>AND(NOT('QAQC-2021-08-10'!$L$424),'QAQC-2021-08-10'!$C$424="Good")</formula>
    </cfRule>
  </conditionalFormatting>
  <conditionalFormatting sqref="CA11">
    <cfRule type="expression" priority="393" dxfId="0" stopIfTrue="0">
      <formula>AND(NOT('QAQC-2021-08-10'!$L$425),'QAQC-2021-08-10'!$C$425="Highest")</formula>
    </cfRule>
    <cfRule type="expression" priority="874" dxfId="1" stopIfTrue="0">
      <formula>AND(NOT('QAQC-2021-08-10'!$L$425),'QAQC-2021-08-10'!$C$425="High")</formula>
    </cfRule>
    <cfRule type="expression" priority="1368" dxfId="2" stopIfTrue="0">
      <formula>AND(NOT('QAQC-2021-08-10'!$L$425),'QAQC-2021-08-10'!$C$425="Medium")</formula>
    </cfRule>
    <cfRule type="expression" priority="1849" dxfId="3" stopIfTrue="0">
      <formula>AND(NOT('QAQC-2021-08-10'!$L$425),'QAQC-2021-08-10'!$C$425="Medium Low")</formula>
    </cfRule>
    <cfRule type="expression" priority="2330" dxfId="4" stopIfTrue="0">
      <formula>AND(NOT('QAQC-2021-08-10'!$L$425),'QAQC-2021-08-10'!$C$425="Low")</formula>
    </cfRule>
    <cfRule type="expression" priority="2889" dxfId="5" stopIfTrue="0">
      <formula>AND(NOT('QAQC-2021-08-10'!$L$425),'QAQC-2021-08-10'!$C$425="Very Low")</formula>
    </cfRule>
    <cfRule type="expression" priority="3396" dxfId="6" stopIfTrue="0">
      <formula>AND(NOT('QAQC-2021-08-10'!$L$425),'QAQC-2021-08-10'!$C$425="Good")</formula>
    </cfRule>
  </conditionalFormatting>
  <conditionalFormatting sqref="CB11">
    <cfRule type="expression" priority="394" dxfId="0" stopIfTrue="0">
      <formula>AND(NOT('QAQC-2021-08-10'!$L$426),'QAQC-2021-08-10'!$C$426="Highest")</formula>
    </cfRule>
    <cfRule type="expression" priority="875" dxfId="1" stopIfTrue="0">
      <formula>AND(NOT('QAQC-2021-08-10'!$L$426),'QAQC-2021-08-10'!$C$426="High")</formula>
    </cfRule>
    <cfRule type="expression" priority="1369" dxfId="2" stopIfTrue="0">
      <formula>AND(NOT('QAQC-2021-08-10'!$L$426),'QAQC-2021-08-10'!$C$426="Medium")</formula>
    </cfRule>
    <cfRule type="expression" priority="1850" dxfId="3" stopIfTrue="0">
      <formula>AND(NOT('QAQC-2021-08-10'!$L$426),'QAQC-2021-08-10'!$C$426="Medium Low")</formula>
    </cfRule>
    <cfRule type="expression" priority="2331" dxfId="4" stopIfTrue="0">
      <formula>AND(NOT('QAQC-2021-08-10'!$L$426),'QAQC-2021-08-10'!$C$426="Low")</formula>
    </cfRule>
    <cfRule type="expression" priority="2890" dxfId="5" stopIfTrue="0">
      <formula>AND(NOT('QAQC-2021-08-10'!$L$426),'QAQC-2021-08-10'!$C$426="Very Low")</formula>
    </cfRule>
    <cfRule type="expression" priority="3397" dxfId="6" stopIfTrue="0">
      <formula>AND(NOT('QAQC-2021-08-10'!$L$426),'QAQC-2021-08-10'!$C$426="Good")</formula>
    </cfRule>
  </conditionalFormatting>
  <conditionalFormatting sqref="BZ12">
    <cfRule type="expression" priority="395" dxfId="0" stopIfTrue="0">
      <formula>AND(NOT('QAQC-2021-08-10'!$L$427),'QAQC-2021-08-10'!$C$427="Highest")</formula>
    </cfRule>
    <cfRule type="expression" priority="876" dxfId="1" stopIfTrue="0">
      <formula>AND(NOT('QAQC-2021-08-10'!$L$427),'QAQC-2021-08-10'!$C$427="High")</formula>
    </cfRule>
    <cfRule type="expression" priority="1370" dxfId="2" stopIfTrue="0">
      <formula>AND(NOT('QAQC-2021-08-10'!$L$427),'QAQC-2021-08-10'!$C$427="Medium")</formula>
    </cfRule>
    <cfRule type="expression" priority="1851" dxfId="3" stopIfTrue="0">
      <formula>AND(NOT('QAQC-2021-08-10'!$L$427),'QAQC-2021-08-10'!$C$427="Medium Low")</formula>
    </cfRule>
    <cfRule type="expression" priority="2332" dxfId="4" stopIfTrue="0">
      <formula>AND(NOT('QAQC-2021-08-10'!$L$427),'QAQC-2021-08-10'!$C$427="Low")</formula>
    </cfRule>
    <cfRule type="expression" priority="2891" dxfId="5" stopIfTrue="0">
      <formula>AND(NOT('QAQC-2021-08-10'!$L$427),'QAQC-2021-08-10'!$C$427="Very Low")</formula>
    </cfRule>
    <cfRule type="expression" priority="3398" dxfId="6" stopIfTrue="0">
      <formula>AND(NOT('QAQC-2021-08-10'!$L$427),'QAQC-2021-08-10'!$C$427="Good")</formula>
    </cfRule>
  </conditionalFormatting>
  <conditionalFormatting sqref="CA12">
    <cfRule type="expression" priority="396" dxfId="0" stopIfTrue="0">
      <formula>AND(NOT('QAQC-2021-08-10'!$L$428),'QAQC-2021-08-10'!$C$428="Highest")</formula>
    </cfRule>
    <cfRule type="expression" priority="877" dxfId="1" stopIfTrue="0">
      <formula>AND(NOT('QAQC-2021-08-10'!$L$428),'QAQC-2021-08-10'!$C$428="High")</formula>
    </cfRule>
    <cfRule type="expression" priority="1371" dxfId="2" stopIfTrue="0">
      <formula>AND(NOT('QAQC-2021-08-10'!$L$428),'QAQC-2021-08-10'!$C$428="Medium")</formula>
    </cfRule>
    <cfRule type="expression" priority="1852" dxfId="3" stopIfTrue="0">
      <formula>AND(NOT('QAQC-2021-08-10'!$L$428),'QAQC-2021-08-10'!$C$428="Medium Low")</formula>
    </cfRule>
    <cfRule type="expression" priority="2333" dxfId="4" stopIfTrue="0">
      <formula>AND(NOT('QAQC-2021-08-10'!$L$428),'QAQC-2021-08-10'!$C$428="Low")</formula>
    </cfRule>
    <cfRule type="expression" priority="2892" dxfId="5" stopIfTrue="0">
      <formula>AND(NOT('QAQC-2021-08-10'!$L$428),'QAQC-2021-08-10'!$C$428="Very Low")</formula>
    </cfRule>
    <cfRule type="expression" priority="3399" dxfId="6" stopIfTrue="0">
      <formula>AND(NOT('QAQC-2021-08-10'!$L$428),'QAQC-2021-08-10'!$C$428="Good")</formula>
    </cfRule>
  </conditionalFormatting>
  <conditionalFormatting sqref="CB12">
    <cfRule type="expression" priority="397" dxfId="0" stopIfTrue="0">
      <formula>AND(NOT('QAQC-2021-08-10'!$L$429),'QAQC-2021-08-10'!$C$429="Highest")</formula>
    </cfRule>
    <cfRule type="expression" priority="878" dxfId="1" stopIfTrue="0">
      <formula>AND(NOT('QAQC-2021-08-10'!$L$429),'QAQC-2021-08-10'!$C$429="High")</formula>
    </cfRule>
    <cfRule type="expression" priority="1372" dxfId="2" stopIfTrue="0">
      <formula>AND(NOT('QAQC-2021-08-10'!$L$429),'QAQC-2021-08-10'!$C$429="Medium")</formula>
    </cfRule>
    <cfRule type="expression" priority="1853" dxfId="3" stopIfTrue="0">
      <formula>AND(NOT('QAQC-2021-08-10'!$L$429),'QAQC-2021-08-10'!$C$429="Medium Low")</formula>
    </cfRule>
    <cfRule type="expression" priority="2334" dxfId="4" stopIfTrue="0">
      <formula>AND(NOT('QAQC-2021-08-10'!$L$429),'QAQC-2021-08-10'!$C$429="Low")</formula>
    </cfRule>
    <cfRule type="expression" priority="2893" dxfId="5" stopIfTrue="0">
      <formula>AND(NOT('QAQC-2021-08-10'!$L$429),'QAQC-2021-08-10'!$C$429="Very Low")</formula>
    </cfRule>
    <cfRule type="expression" priority="3400" dxfId="6" stopIfTrue="0">
      <formula>AND(NOT('QAQC-2021-08-10'!$L$429),'QAQC-2021-08-10'!$C$429="Good")</formula>
    </cfRule>
  </conditionalFormatting>
  <conditionalFormatting sqref="BZ13">
    <cfRule type="expression" priority="398" dxfId="0" stopIfTrue="0">
      <formula>AND(NOT('QAQC-2021-08-10'!$L$430),'QAQC-2021-08-10'!$C$430="Highest")</formula>
    </cfRule>
    <cfRule type="expression" priority="879" dxfId="1" stopIfTrue="0">
      <formula>AND(NOT('QAQC-2021-08-10'!$L$430),'QAQC-2021-08-10'!$C$430="High")</formula>
    </cfRule>
    <cfRule type="expression" priority="1373" dxfId="2" stopIfTrue="0">
      <formula>AND(NOT('QAQC-2021-08-10'!$L$430),'QAQC-2021-08-10'!$C$430="Medium")</formula>
    </cfRule>
    <cfRule type="expression" priority="1854" dxfId="3" stopIfTrue="0">
      <formula>AND(NOT('QAQC-2021-08-10'!$L$430),'QAQC-2021-08-10'!$C$430="Medium Low")</formula>
    </cfRule>
    <cfRule type="expression" priority="2335" dxfId="4" stopIfTrue="0">
      <formula>AND(NOT('QAQC-2021-08-10'!$L$430),'QAQC-2021-08-10'!$C$430="Low")</formula>
    </cfRule>
    <cfRule type="expression" priority="2894" dxfId="5" stopIfTrue="0">
      <formula>AND(NOT('QAQC-2021-08-10'!$L$430),'QAQC-2021-08-10'!$C$430="Very Low")</formula>
    </cfRule>
    <cfRule type="expression" priority="3401" dxfId="6" stopIfTrue="0">
      <formula>AND(NOT('QAQC-2021-08-10'!$L$430),'QAQC-2021-08-10'!$C$430="Good")</formula>
    </cfRule>
  </conditionalFormatting>
  <conditionalFormatting sqref="CA13">
    <cfRule type="expression" priority="399" dxfId="0" stopIfTrue="0">
      <formula>AND(NOT('QAQC-2021-08-10'!$L$431),'QAQC-2021-08-10'!$C$431="Highest")</formula>
    </cfRule>
    <cfRule type="expression" priority="880" dxfId="1" stopIfTrue="0">
      <formula>AND(NOT('QAQC-2021-08-10'!$L$431),'QAQC-2021-08-10'!$C$431="High")</formula>
    </cfRule>
    <cfRule type="expression" priority="1374" dxfId="2" stopIfTrue="0">
      <formula>AND(NOT('QAQC-2021-08-10'!$L$431),'QAQC-2021-08-10'!$C$431="Medium")</formula>
    </cfRule>
    <cfRule type="expression" priority="1855" dxfId="3" stopIfTrue="0">
      <formula>AND(NOT('QAQC-2021-08-10'!$L$431),'QAQC-2021-08-10'!$C$431="Medium Low")</formula>
    </cfRule>
    <cfRule type="expression" priority="2336" dxfId="4" stopIfTrue="0">
      <formula>AND(NOT('QAQC-2021-08-10'!$L$431),'QAQC-2021-08-10'!$C$431="Low")</formula>
    </cfRule>
    <cfRule type="expression" priority="2895" dxfId="5" stopIfTrue="0">
      <formula>AND(NOT('QAQC-2021-08-10'!$L$431),'QAQC-2021-08-10'!$C$431="Very Low")</formula>
    </cfRule>
    <cfRule type="expression" priority="3402" dxfId="6" stopIfTrue="0">
      <formula>AND(NOT('QAQC-2021-08-10'!$L$431),'QAQC-2021-08-10'!$C$431="Good")</formula>
    </cfRule>
  </conditionalFormatting>
  <conditionalFormatting sqref="CB13">
    <cfRule type="expression" priority="400" dxfId="0" stopIfTrue="0">
      <formula>AND(NOT('QAQC-2021-08-10'!$L$432),'QAQC-2021-08-10'!$C$432="Highest")</formula>
    </cfRule>
    <cfRule type="expression" priority="881" dxfId="1" stopIfTrue="0">
      <formula>AND(NOT('QAQC-2021-08-10'!$L$432),'QAQC-2021-08-10'!$C$432="High")</formula>
    </cfRule>
    <cfRule type="expression" priority="1375" dxfId="2" stopIfTrue="0">
      <formula>AND(NOT('QAQC-2021-08-10'!$L$432),'QAQC-2021-08-10'!$C$432="Medium")</formula>
    </cfRule>
    <cfRule type="expression" priority="1856" dxfId="3" stopIfTrue="0">
      <formula>AND(NOT('QAQC-2021-08-10'!$L$432),'QAQC-2021-08-10'!$C$432="Medium Low")</formula>
    </cfRule>
    <cfRule type="expression" priority="2337" dxfId="4" stopIfTrue="0">
      <formula>AND(NOT('QAQC-2021-08-10'!$L$432),'QAQC-2021-08-10'!$C$432="Low")</formula>
    </cfRule>
    <cfRule type="expression" priority="2896" dxfId="5" stopIfTrue="0">
      <formula>AND(NOT('QAQC-2021-08-10'!$L$432),'QAQC-2021-08-10'!$C$432="Very Low")</formula>
    </cfRule>
    <cfRule type="expression" priority="3403" dxfId="6" stopIfTrue="0">
      <formula>AND(NOT('QAQC-2021-08-10'!$L$432),'QAQC-2021-08-10'!$C$432="Good")</formula>
    </cfRule>
  </conditionalFormatting>
  <conditionalFormatting sqref="BZ14">
    <cfRule type="expression" priority="401" dxfId="0" stopIfTrue="0">
      <formula>AND(NOT('QAQC-2021-08-10'!$L$433),'QAQC-2021-08-10'!$C$433="Highest")</formula>
    </cfRule>
    <cfRule type="expression" priority="882" dxfId="1" stopIfTrue="0">
      <formula>AND(NOT('QAQC-2021-08-10'!$L$433),'QAQC-2021-08-10'!$C$433="High")</formula>
    </cfRule>
    <cfRule type="expression" priority="1376" dxfId="2" stopIfTrue="0">
      <formula>AND(NOT('QAQC-2021-08-10'!$L$433),'QAQC-2021-08-10'!$C$433="Medium")</formula>
    </cfRule>
    <cfRule type="expression" priority="1857" dxfId="3" stopIfTrue="0">
      <formula>AND(NOT('QAQC-2021-08-10'!$L$433),'QAQC-2021-08-10'!$C$433="Medium Low")</formula>
    </cfRule>
    <cfRule type="expression" priority="2338" dxfId="4" stopIfTrue="0">
      <formula>AND(NOT('QAQC-2021-08-10'!$L$433),'QAQC-2021-08-10'!$C$433="Low")</formula>
    </cfRule>
    <cfRule type="expression" priority="2897" dxfId="5" stopIfTrue="0">
      <formula>AND(NOT('QAQC-2021-08-10'!$L$433),'QAQC-2021-08-10'!$C$433="Very Low")</formula>
    </cfRule>
    <cfRule type="expression" priority="3404" dxfId="6" stopIfTrue="0">
      <formula>AND(NOT('QAQC-2021-08-10'!$L$433),'QAQC-2021-08-10'!$C$433="Good")</formula>
    </cfRule>
  </conditionalFormatting>
  <conditionalFormatting sqref="CA14">
    <cfRule type="expression" priority="402" dxfId="0" stopIfTrue="0">
      <formula>AND(NOT('QAQC-2021-08-10'!$L$434),'QAQC-2021-08-10'!$C$434="Highest")</formula>
    </cfRule>
    <cfRule type="expression" priority="883" dxfId="1" stopIfTrue="0">
      <formula>AND(NOT('QAQC-2021-08-10'!$L$434),'QAQC-2021-08-10'!$C$434="High")</formula>
    </cfRule>
    <cfRule type="expression" priority="1377" dxfId="2" stopIfTrue="0">
      <formula>AND(NOT('QAQC-2021-08-10'!$L$434),'QAQC-2021-08-10'!$C$434="Medium")</formula>
    </cfRule>
    <cfRule type="expression" priority="1858" dxfId="3" stopIfTrue="0">
      <formula>AND(NOT('QAQC-2021-08-10'!$L$434),'QAQC-2021-08-10'!$C$434="Medium Low")</formula>
    </cfRule>
    <cfRule type="expression" priority="2339" dxfId="4" stopIfTrue="0">
      <formula>AND(NOT('QAQC-2021-08-10'!$L$434),'QAQC-2021-08-10'!$C$434="Low")</formula>
    </cfRule>
    <cfRule type="expression" priority="2898" dxfId="5" stopIfTrue="0">
      <formula>AND(NOT('QAQC-2021-08-10'!$L$434),'QAQC-2021-08-10'!$C$434="Very Low")</formula>
    </cfRule>
    <cfRule type="expression" priority="3405" dxfId="6" stopIfTrue="0">
      <formula>AND(NOT('QAQC-2021-08-10'!$L$434),'QAQC-2021-08-10'!$C$434="Good")</formula>
    </cfRule>
  </conditionalFormatting>
  <conditionalFormatting sqref="CB14">
    <cfRule type="expression" priority="403" dxfId="0" stopIfTrue="0">
      <formula>AND(NOT('QAQC-2021-08-10'!$L$435),'QAQC-2021-08-10'!$C$435="Highest")</formula>
    </cfRule>
    <cfRule type="expression" priority="884" dxfId="1" stopIfTrue="0">
      <formula>AND(NOT('QAQC-2021-08-10'!$L$435),'QAQC-2021-08-10'!$C$435="High")</formula>
    </cfRule>
    <cfRule type="expression" priority="1378" dxfId="2" stopIfTrue="0">
      <formula>AND(NOT('QAQC-2021-08-10'!$L$435),'QAQC-2021-08-10'!$C$435="Medium")</formula>
    </cfRule>
    <cfRule type="expression" priority="1859" dxfId="3" stopIfTrue="0">
      <formula>AND(NOT('QAQC-2021-08-10'!$L$435),'QAQC-2021-08-10'!$C$435="Medium Low")</formula>
    </cfRule>
    <cfRule type="expression" priority="2340" dxfId="4" stopIfTrue="0">
      <formula>AND(NOT('QAQC-2021-08-10'!$L$435),'QAQC-2021-08-10'!$C$435="Low")</formula>
    </cfRule>
    <cfRule type="expression" priority="2899" dxfId="5" stopIfTrue="0">
      <formula>AND(NOT('QAQC-2021-08-10'!$L$435),'QAQC-2021-08-10'!$C$435="Very Low")</formula>
    </cfRule>
    <cfRule type="expression" priority="3406" dxfId="6" stopIfTrue="0">
      <formula>AND(NOT('QAQC-2021-08-10'!$L$435),'QAQC-2021-08-10'!$C$435="Good")</formula>
    </cfRule>
  </conditionalFormatting>
  <conditionalFormatting sqref="G2">
    <cfRule type="expression" priority="963" dxfId="1" stopIfTrue="0">
      <formula>G2&lt;2</formula>
    </cfRule>
  </conditionalFormatting>
  <conditionalFormatting sqref="G3">
    <cfRule type="expression" priority="964" dxfId="1" stopIfTrue="0">
      <formula>G3&lt;2</formula>
    </cfRule>
  </conditionalFormatting>
  <conditionalFormatting sqref="G4">
    <cfRule type="expression" priority="965" dxfId="1" stopIfTrue="0">
      <formula>G4&lt;2</formula>
    </cfRule>
  </conditionalFormatting>
  <conditionalFormatting sqref="G5">
    <cfRule type="expression" priority="966" dxfId="1" stopIfTrue="0">
      <formula>G5&lt;2</formula>
    </cfRule>
  </conditionalFormatting>
  <conditionalFormatting sqref="G6">
    <cfRule type="expression" priority="967" dxfId="1" stopIfTrue="0">
      <formula>G6&lt;2</formula>
    </cfRule>
  </conditionalFormatting>
  <conditionalFormatting sqref="G7">
    <cfRule type="expression" priority="968" dxfId="1" stopIfTrue="0">
      <formula>G7&lt;2</formula>
    </cfRule>
  </conditionalFormatting>
  <conditionalFormatting sqref="G8">
    <cfRule type="expression" priority="969" dxfId="1" stopIfTrue="0">
      <formula>G8&lt;2</formula>
    </cfRule>
  </conditionalFormatting>
  <conditionalFormatting sqref="G9">
    <cfRule type="expression" priority="970" dxfId="1" stopIfTrue="0">
      <formula>G9&lt;2</formula>
    </cfRule>
  </conditionalFormatting>
  <conditionalFormatting sqref="G10">
    <cfRule type="expression" priority="971" dxfId="1" stopIfTrue="0">
      <formula>G10&lt;2</formula>
    </cfRule>
  </conditionalFormatting>
  <conditionalFormatting sqref="G11">
    <cfRule type="expression" priority="972" dxfId="1" stopIfTrue="0">
      <formula>G11&lt;2</formula>
    </cfRule>
  </conditionalFormatting>
  <conditionalFormatting sqref="G12">
    <cfRule type="expression" priority="973" dxfId="1" stopIfTrue="0">
      <formula>G12&lt;2</formula>
    </cfRule>
  </conditionalFormatting>
  <conditionalFormatting sqref="G13">
    <cfRule type="expression" priority="974" dxfId="1" stopIfTrue="0">
      <formula>G13&lt;2</formula>
    </cfRule>
  </conditionalFormatting>
  <conditionalFormatting sqref="G14">
    <cfRule type="expression" priority="975" dxfId="1" stopIfTrue="0">
      <formula>G14&lt;2</formula>
    </cfRule>
  </conditionalFormatting>
  <conditionalFormatting sqref="A2:CT2">
    <cfRule type="expression" priority="2978" dxfId="5" stopIfTrue="0">
      <formula>IF(ISNUMBER($J$2), 1, 0)+IF(ISNUMBER($K$2), 1, 0)+IF(ISNUMBER($L$2), 1, 0)&lt;1</formula>
    </cfRule>
    <cfRule type="expression" priority="2991" dxfId="5" stopIfTrue="0">
      <formula>IF(ISNUMBER($V$2), 1, 0)+IF(ISNUMBER($W$2), 1, 0)+IF(ISNUMBER($X$2), 1, 0)&lt;1</formula>
    </cfRule>
  </conditionalFormatting>
  <conditionalFormatting sqref="A3:CT3">
    <cfRule type="expression" priority="2979" dxfId="5" stopIfTrue="0">
      <formula>IF(ISNUMBER($J$3), 1, 0)+IF(ISNUMBER($K$3), 1, 0)+IF(ISNUMBER($L$3), 1, 0)&lt;1</formula>
    </cfRule>
    <cfRule type="expression" priority="2992" dxfId="5" stopIfTrue="0">
      <formula>IF(ISNUMBER($V$3), 1, 0)+IF(ISNUMBER($W$3), 1, 0)+IF(ISNUMBER($X$3), 1, 0)&lt;1</formula>
    </cfRule>
  </conditionalFormatting>
  <conditionalFormatting sqref="A4:CT4">
    <cfRule type="expression" priority="2980" dxfId="5" stopIfTrue="0">
      <formula>IF(ISNUMBER($J$4), 1, 0)+IF(ISNUMBER($K$4), 1, 0)+IF(ISNUMBER($L$4), 1, 0)&lt;1</formula>
    </cfRule>
    <cfRule type="expression" priority="2993" dxfId="5" stopIfTrue="0">
      <formula>IF(ISNUMBER($V$4), 1, 0)+IF(ISNUMBER($W$4), 1, 0)+IF(ISNUMBER($X$4), 1, 0)&lt;1</formula>
    </cfRule>
  </conditionalFormatting>
  <conditionalFormatting sqref="A5:CT5">
    <cfRule type="expression" priority="2981" dxfId="5" stopIfTrue="0">
      <formula>IF(ISNUMBER($J$5), 1, 0)+IF(ISNUMBER($K$5), 1, 0)+IF(ISNUMBER($L$5), 1, 0)&lt;1</formula>
    </cfRule>
    <cfRule type="expression" priority="2994" dxfId="5" stopIfTrue="0">
      <formula>IF(ISNUMBER($V$5), 1, 0)+IF(ISNUMBER($W$5), 1, 0)+IF(ISNUMBER($X$5), 1, 0)&lt;1</formula>
    </cfRule>
  </conditionalFormatting>
  <conditionalFormatting sqref="A6:CT6">
    <cfRule type="expression" priority="2982" dxfId="5" stopIfTrue="0">
      <formula>IF(ISNUMBER($J$6), 1, 0)+IF(ISNUMBER($K$6), 1, 0)+IF(ISNUMBER($L$6), 1, 0)&lt;1</formula>
    </cfRule>
    <cfRule type="expression" priority="2995" dxfId="5" stopIfTrue="0">
      <formula>IF(ISNUMBER($V$6), 1, 0)+IF(ISNUMBER($W$6), 1, 0)+IF(ISNUMBER($X$6), 1, 0)&lt;1</formula>
    </cfRule>
  </conditionalFormatting>
  <conditionalFormatting sqref="A7:CT7">
    <cfRule type="expression" priority="2983" dxfId="5" stopIfTrue="0">
      <formula>IF(ISNUMBER($J$7), 1, 0)+IF(ISNUMBER($K$7), 1, 0)+IF(ISNUMBER($L$7), 1, 0)&lt;1</formula>
    </cfRule>
    <cfRule type="expression" priority="2996" dxfId="5" stopIfTrue="0">
      <formula>IF(ISNUMBER($V$7), 1, 0)+IF(ISNUMBER($W$7), 1, 0)+IF(ISNUMBER($X$7), 1, 0)&lt;1</formula>
    </cfRule>
  </conditionalFormatting>
  <conditionalFormatting sqref="A8:CT8">
    <cfRule type="expression" priority="2984" dxfId="5" stopIfTrue="0">
      <formula>IF(ISNUMBER($J$8), 1, 0)+IF(ISNUMBER($K$8), 1, 0)+IF(ISNUMBER($L$8), 1, 0)&lt;1</formula>
    </cfRule>
    <cfRule type="expression" priority="2997" dxfId="5" stopIfTrue="0">
      <formula>IF(ISNUMBER($V$8), 1, 0)+IF(ISNUMBER($W$8), 1, 0)+IF(ISNUMBER($X$8), 1, 0)&lt;1</formula>
    </cfRule>
  </conditionalFormatting>
  <conditionalFormatting sqref="A9:CT9">
    <cfRule type="expression" priority="2985" dxfId="5" stopIfTrue="0">
      <formula>IF(ISNUMBER($J$9), 1, 0)+IF(ISNUMBER($K$9), 1, 0)+IF(ISNUMBER($L$9), 1, 0)&lt;1</formula>
    </cfRule>
    <cfRule type="expression" priority="2998" dxfId="5" stopIfTrue="0">
      <formula>IF(ISNUMBER($V$9), 1, 0)+IF(ISNUMBER($W$9), 1, 0)+IF(ISNUMBER($X$9), 1, 0)&lt;1</formula>
    </cfRule>
  </conditionalFormatting>
  <conditionalFormatting sqref="A10:CT10">
    <cfRule type="expression" priority="2986" dxfId="5" stopIfTrue="0">
      <formula>IF(ISNUMBER($J$10), 1, 0)+IF(ISNUMBER($K$10), 1, 0)+IF(ISNUMBER($L$10), 1, 0)&lt;1</formula>
    </cfRule>
    <cfRule type="expression" priority="2999" dxfId="5" stopIfTrue="0">
      <formula>IF(ISNUMBER($V$10), 1, 0)+IF(ISNUMBER($W$10), 1, 0)+IF(ISNUMBER($X$10), 1, 0)&lt;1</formula>
    </cfRule>
  </conditionalFormatting>
  <conditionalFormatting sqref="A11:CT11">
    <cfRule type="expression" priority="2987" dxfId="5" stopIfTrue="0">
      <formula>IF(ISNUMBER($J$11), 1, 0)+IF(ISNUMBER($K$11), 1, 0)+IF(ISNUMBER($L$11), 1, 0)&lt;1</formula>
    </cfRule>
    <cfRule type="expression" priority="3000" dxfId="5" stopIfTrue="0">
      <formula>IF(ISNUMBER($V$11), 1, 0)+IF(ISNUMBER($W$11), 1, 0)+IF(ISNUMBER($X$11), 1, 0)&lt;1</formula>
    </cfRule>
  </conditionalFormatting>
  <conditionalFormatting sqref="A12:CT12">
    <cfRule type="expression" priority="2988" dxfId="5" stopIfTrue="0">
      <formula>IF(ISNUMBER($J$12), 1, 0)+IF(ISNUMBER($K$12), 1, 0)+IF(ISNUMBER($L$12), 1, 0)&lt;1</formula>
    </cfRule>
    <cfRule type="expression" priority="3001" dxfId="5" stopIfTrue="0">
      <formula>IF(ISNUMBER($V$12), 1, 0)+IF(ISNUMBER($W$12), 1, 0)+IF(ISNUMBER($X$12), 1, 0)&lt;1</formula>
    </cfRule>
  </conditionalFormatting>
  <conditionalFormatting sqref="A13:CT13">
    <cfRule type="expression" priority="2989" dxfId="5" stopIfTrue="0">
      <formula>IF(ISNUMBER($J$13), 1, 0)+IF(ISNUMBER($K$13), 1, 0)+IF(ISNUMBER($L$13), 1, 0)&lt;1</formula>
    </cfRule>
    <cfRule type="expression" priority="3002" dxfId="5" stopIfTrue="0">
      <formula>IF(ISNUMBER($V$13), 1, 0)+IF(ISNUMBER($W$13), 1, 0)+IF(ISNUMBER($X$13), 1, 0)&lt;1</formula>
    </cfRule>
  </conditionalFormatting>
  <conditionalFormatting sqref="A14:CT14">
    <cfRule type="expression" priority="2990" dxfId="5" stopIfTrue="0">
      <formula>IF(ISNUMBER($J$14), 1, 0)+IF(ISNUMBER($K$14), 1, 0)+IF(ISNUMBER($L$14), 1, 0)&lt;1</formula>
    </cfRule>
    <cfRule type="expression" priority="3003" dxfId="5" stopIfTrue="0">
      <formula>IF(ISNUMBER($V$14), 1, 0)+IF(ISNUMBER($W$14), 1, 0)+IF(ISNUMBER($X$14), 1, 0)&lt;1</formula>
    </cfRule>
  </conditionalFormatting>
  <conditionalFormatting sqref="A15">
    <cfRule type="expression" priority="3485" dxfId="0" stopIfTrue="0">
      <formula>AND(NOT('QAQC-NaT'!$L$20),'QAQC-NaT'!$C$20="Highest")</formula>
    </cfRule>
    <cfRule type="expression" priority="3781" dxfId="1" stopIfTrue="0">
      <formula>AND(NOT('QAQC-NaT'!$L$20),'QAQC-NaT'!$C$20="High")</formula>
    </cfRule>
    <cfRule type="expression" priority="4085" dxfId="2" stopIfTrue="0">
      <formula>AND(NOT('QAQC-NaT'!$L$20),'QAQC-NaT'!$C$20="Medium")</formula>
    </cfRule>
    <cfRule type="expression" priority="4381" dxfId="3" stopIfTrue="0">
      <formula>AND(NOT('QAQC-NaT'!$L$20),'QAQC-NaT'!$C$20="Medium Low")</formula>
    </cfRule>
    <cfRule type="expression" priority="4677" dxfId="4" stopIfTrue="0">
      <formula>AND(NOT('QAQC-NaT'!$L$20),'QAQC-NaT'!$C$20="Low")</formula>
    </cfRule>
    <cfRule type="expression" priority="5021" dxfId="5" stopIfTrue="0">
      <formula>AND(NOT('QAQC-NaT'!$L$20),'QAQC-NaT'!$C$20="Very Low")</formula>
    </cfRule>
    <cfRule type="expression" priority="5333" dxfId="6" stopIfTrue="0">
      <formula>AND(NOT('QAQC-NaT'!$L$20),'QAQC-NaT'!$C$20="Good")</formula>
    </cfRule>
  </conditionalFormatting>
  <conditionalFormatting sqref="A16">
    <cfRule type="expression" priority="3486" dxfId="0" stopIfTrue="0">
      <formula>AND(NOT('QAQC-NaT'!$L$21),'QAQC-NaT'!$C$21="Highest")</formula>
    </cfRule>
    <cfRule type="expression" priority="3782" dxfId="1" stopIfTrue="0">
      <formula>AND(NOT('QAQC-NaT'!$L$21),'QAQC-NaT'!$C$21="High")</formula>
    </cfRule>
    <cfRule type="expression" priority="4086" dxfId="2" stopIfTrue="0">
      <formula>AND(NOT('QAQC-NaT'!$L$21),'QAQC-NaT'!$C$21="Medium")</formula>
    </cfRule>
    <cfRule type="expression" priority="4382" dxfId="3" stopIfTrue="0">
      <formula>AND(NOT('QAQC-NaT'!$L$21),'QAQC-NaT'!$C$21="Medium Low")</formula>
    </cfRule>
    <cfRule type="expression" priority="4678" dxfId="4" stopIfTrue="0">
      <formula>AND(NOT('QAQC-NaT'!$L$21),'QAQC-NaT'!$C$21="Low")</formula>
    </cfRule>
    <cfRule type="expression" priority="5022" dxfId="5" stopIfTrue="0">
      <formula>AND(NOT('QAQC-NaT'!$L$21),'QAQC-NaT'!$C$21="Very Low")</formula>
    </cfRule>
    <cfRule type="expression" priority="5334" dxfId="6" stopIfTrue="0">
      <formula>AND(NOT('QAQC-NaT'!$L$21),'QAQC-NaT'!$C$21="Good")</formula>
    </cfRule>
  </conditionalFormatting>
  <conditionalFormatting sqref="A17">
    <cfRule type="expression" priority="3487" dxfId="0" stopIfTrue="0">
      <formula>AND(NOT('QAQC-NaT'!$L$22),'QAQC-NaT'!$C$22="Highest")</formula>
    </cfRule>
    <cfRule type="expression" priority="3783" dxfId="1" stopIfTrue="0">
      <formula>AND(NOT('QAQC-NaT'!$L$22),'QAQC-NaT'!$C$22="High")</formula>
    </cfRule>
    <cfRule type="expression" priority="4087" dxfId="2" stopIfTrue="0">
      <formula>AND(NOT('QAQC-NaT'!$L$22),'QAQC-NaT'!$C$22="Medium")</formula>
    </cfRule>
    <cfRule type="expression" priority="4383" dxfId="3" stopIfTrue="0">
      <formula>AND(NOT('QAQC-NaT'!$L$22),'QAQC-NaT'!$C$22="Medium Low")</formula>
    </cfRule>
    <cfRule type="expression" priority="4679" dxfId="4" stopIfTrue="0">
      <formula>AND(NOT('QAQC-NaT'!$L$22),'QAQC-NaT'!$C$22="Low")</formula>
    </cfRule>
    <cfRule type="expression" priority="5023" dxfId="5" stopIfTrue="0">
      <formula>AND(NOT('QAQC-NaT'!$L$22),'QAQC-NaT'!$C$22="Very Low")</formula>
    </cfRule>
    <cfRule type="expression" priority="5335" dxfId="6" stopIfTrue="0">
      <formula>AND(NOT('QAQC-NaT'!$L$22),'QAQC-NaT'!$C$22="Good")</formula>
    </cfRule>
  </conditionalFormatting>
  <conditionalFormatting sqref="A18">
    <cfRule type="expression" priority="3488" dxfId="0" stopIfTrue="0">
      <formula>AND(NOT('QAQC-NaT'!$L$23),'QAQC-NaT'!$C$23="Highest")</formula>
    </cfRule>
    <cfRule type="expression" priority="3784" dxfId="1" stopIfTrue="0">
      <formula>AND(NOT('QAQC-NaT'!$L$23),'QAQC-NaT'!$C$23="High")</formula>
    </cfRule>
    <cfRule type="expression" priority="4088" dxfId="2" stopIfTrue="0">
      <formula>AND(NOT('QAQC-NaT'!$L$23),'QAQC-NaT'!$C$23="Medium")</formula>
    </cfRule>
    <cfRule type="expression" priority="4384" dxfId="3" stopIfTrue="0">
      <formula>AND(NOT('QAQC-NaT'!$L$23),'QAQC-NaT'!$C$23="Medium Low")</formula>
    </cfRule>
    <cfRule type="expression" priority="4680" dxfId="4" stopIfTrue="0">
      <formula>AND(NOT('QAQC-NaT'!$L$23),'QAQC-NaT'!$C$23="Low")</formula>
    </cfRule>
    <cfRule type="expression" priority="5024" dxfId="5" stopIfTrue="0">
      <formula>AND(NOT('QAQC-NaT'!$L$23),'QAQC-NaT'!$C$23="Very Low")</formula>
    </cfRule>
    <cfRule type="expression" priority="5336" dxfId="6" stopIfTrue="0">
      <formula>AND(NOT('QAQC-NaT'!$L$23),'QAQC-NaT'!$C$23="Good")</formula>
    </cfRule>
  </conditionalFormatting>
  <conditionalFormatting sqref="A19">
    <cfRule type="expression" priority="3489" dxfId="0" stopIfTrue="0">
      <formula>AND(NOT('QAQC-NaT'!$L$24),'QAQC-NaT'!$C$24="Highest")</formula>
    </cfRule>
    <cfRule type="expression" priority="3785" dxfId="1" stopIfTrue="0">
      <formula>AND(NOT('QAQC-NaT'!$L$24),'QAQC-NaT'!$C$24="High")</formula>
    </cfRule>
    <cfRule type="expression" priority="4089" dxfId="2" stopIfTrue="0">
      <formula>AND(NOT('QAQC-NaT'!$L$24),'QAQC-NaT'!$C$24="Medium")</formula>
    </cfRule>
    <cfRule type="expression" priority="4385" dxfId="3" stopIfTrue="0">
      <formula>AND(NOT('QAQC-NaT'!$L$24),'QAQC-NaT'!$C$24="Medium Low")</formula>
    </cfRule>
    <cfRule type="expression" priority="4681" dxfId="4" stopIfTrue="0">
      <formula>AND(NOT('QAQC-NaT'!$L$24),'QAQC-NaT'!$C$24="Low")</formula>
    </cfRule>
    <cfRule type="expression" priority="5025" dxfId="5" stopIfTrue="0">
      <formula>AND(NOT('QAQC-NaT'!$L$24),'QAQC-NaT'!$C$24="Very Low")</formula>
    </cfRule>
    <cfRule type="expression" priority="5337" dxfId="6" stopIfTrue="0">
      <formula>AND(NOT('QAQC-NaT'!$L$24),'QAQC-NaT'!$C$24="Good")</formula>
    </cfRule>
  </conditionalFormatting>
  <conditionalFormatting sqref="A20">
    <cfRule type="expression" priority="3490" dxfId="0" stopIfTrue="0">
      <formula>AND(NOT('QAQC-NaT'!$L$25),'QAQC-NaT'!$C$25="Highest")</formula>
    </cfRule>
    <cfRule type="expression" priority="3786" dxfId="1" stopIfTrue="0">
      <formula>AND(NOT('QAQC-NaT'!$L$25),'QAQC-NaT'!$C$25="High")</formula>
    </cfRule>
    <cfRule type="expression" priority="4090" dxfId="2" stopIfTrue="0">
      <formula>AND(NOT('QAQC-NaT'!$L$25),'QAQC-NaT'!$C$25="Medium")</formula>
    </cfRule>
    <cfRule type="expression" priority="4386" dxfId="3" stopIfTrue="0">
      <formula>AND(NOT('QAQC-NaT'!$L$25),'QAQC-NaT'!$C$25="Medium Low")</formula>
    </cfRule>
    <cfRule type="expression" priority="4682" dxfId="4" stopIfTrue="0">
      <formula>AND(NOT('QAQC-NaT'!$L$25),'QAQC-NaT'!$C$25="Low")</formula>
    </cfRule>
    <cfRule type="expression" priority="5026" dxfId="5" stopIfTrue="0">
      <formula>AND(NOT('QAQC-NaT'!$L$25),'QAQC-NaT'!$C$25="Very Low")</formula>
    </cfRule>
    <cfRule type="expression" priority="5338" dxfId="6" stopIfTrue="0">
      <formula>AND(NOT('QAQC-NaT'!$L$25),'QAQC-NaT'!$C$25="Good")</formula>
    </cfRule>
  </conditionalFormatting>
  <conditionalFormatting sqref="A21">
    <cfRule type="expression" priority="3491" dxfId="0" stopIfTrue="0">
      <formula>AND(NOT('QAQC-NaT'!$L$26),'QAQC-NaT'!$C$26="Highest")</formula>
    </cfRule>
    <cfRule type="expression" priority="3787" dxfId="1" stopIfTrue="0">
      <formula>AND(NOT('QAQC-NaT'!$L$26),'QAQC-NaT'!$C$26="High")</formula>
    </cfRule>
    <cfRule type="expression" priority="4091" dxfId="2" stopIfTrue="0">
      <formula>AND(NOT('QAQC-NaT'!$L$26),'QAQC-NaT'!$C$26="Medium")</formula>
    </cfRule>
    <cfRule type="expression" priority="4387" dxfId="3" stopIfTrue="0">
      <formula>AND(NOT('QAQC-NaT'!$L$26),'QAQC-NaT'!$C$26="Medium Low")</formula>
    </cfRule>
    <cfRule type="expression" priority="4683" dxfId="4" stopIfTrue="0">
      <formula>AND(NOT('QAQC-NaT'!$L$26),'QAQC-NaT'!$C$26="Low")</formula>
    </cfRule>
    <cfRule type="expression" priority="5027" dxfId="5" stopIfTrue="0">
      <formula>AND(NOT('QAQC-NaT'!$L$26),'QAQC-NaT'!$C$26="Very Low")</formula>
    </cfRule>
    <cfRule type="expression" priority="5339" dxfId="6" stopIfTrue="0">
      <formula>AND(NOT('QAQC-NaT'!$L$26),'QAQC-NaT'!$C$26="Good")</formula>
    </cfRule>
  </conditionalFormatting>
  <conditionalFormatting sqref="A22">
    <cfRule type="expression" priority="3492" dxfId="0" stopIfTrue="0">
      <formula>AND(NOT('QAQC-NaT'!$L$27),'QAQC-NaT'!$C$27="Highest")</formula>
    </cfRule>
    <cfRule type="expression" priority="3788" dxfId="1" stopIfTrue="0">
      <formula>AND(NOT('QAQC-NaT'!$L$27),'QAQC-NaT'!$C$27="High")</formula>
    </cfRule>
    <cfRule type="expression" priority="4092" dxfId="2" stopIfTrue="0">
      <formula>AND(NOT('QAQC-NaT'!$L$27),'QAQC-NaT'!$C$27="Medium")</formula>
    </cfRule>
    <cfRule type="expression" priority="4388" dxfId="3" stopIfTrue="0">
      <formula>AND(NOT('QAQC-NaT'!$L$27),'QAQC-NaT'!$C$27="Medium Low")</formula>
    </cfRule>
    <cfRule type="expression" priority="4684" dxfId="4" stopIfTrue="0">
      <formula>AND(NOT('QAQC-NaT'!$L$27),'QAQC-NaT'!$C$27="Low")</formula>
    </cfRule>
    <cfRule type="expression" priority="5028" dxfId="5" stopIfTrue="0">
      <formula>AND(NOT('QAQC-NaT'!$L$27),'QAQC-NaT'!$C$27="Very Low")</formula>
    </cfRule>
    <cfRule type="expression" priority="5340" dxfId="6" stopIfTrue="0">
      <formula>AND(NOT('QAQC-NaT'!$L$27),'QAQC-NaT'!$C$27="Good")</formula>
    </cfRule>
  </conditionalFormatting>
  <conditionalFormatting sqref="J15">
    <cfRule type="expression" priority="3493" dxfId="0" stopIfTrue="0">
      <formula>AND(NOT('QAQC-NaT'!$L$41),'QAQC-NaT'!$C$41="Highest")</formula>
    </cfRule>
    <cfRule type="expression" priority="3733" dxfId="0" stopIfTrue="0">
      <formula>AND(NOT('QAQC-NaT'!$L$281),'QAQC-NaT'!$C$281="Highest")</formula>
    </cfRule>
    <cfRule type="expression" priority="3789" dxfId="1" stopIfTrue="0">
      <formula>AND(NOT('QAQC-NaT'!$L$41),'QAQC-NaT'!$C$41="High")</formula>
    </cfRule>
    <cfRule type="expression" priority="4029" dxfId="1" stopIfTrue="0">
      <formula>AND(NOT('QAQC-NaT'!$L$281),'QAQC-NaT'!$C$281="High")</formula>
    </cfRule>
    <cfRule type="expression" priority="4093" dxfId="2" stopIfTrue="0">
      <formula>AND(NOT('QAQC-NaT'!$L$41),'QAQC-NaT'!$C$41="Medium")</formula>
    </cfRule>
    <cfRule type="expression" priority="4333" dxfId="2" stopIfTrue="0">
      <formula>AND(NOT('QAQC-NaT'!$L$281),'QAQC-NaT'!$C$281="Medium")</formula>
    </cfRule>
    <cfRule type="expression" priority="4389" dxfId="3" stopIfTrue="0">
      <formula>AND(NOT('QAQC-NaT'!$L$41),'QAQC-NaT'!$C$41="Medium Low")</formula>
    </cfRule>
    <cfRule type="expression" priority="4629" dxfId="3" stopIfTrue="0">
      <formula>AND(NOT('QAQC-NaT'!$L$281),'QAQC-NaT'!$C$281="Medium Low")</formula>
    </cfRule>
    <cfRule type="expression" priority="4685" dxfId="4" stopIfTrue="0">
      <formula>AND(NOT('QAQC-NaT'!$L$41),'QAQC-NaT'!$C$41="Low")</formula>
    </cfRule>
    <cfRule type="expression" priority="4925" dxfId="4" stopIfTrue="0">
      <formula>AND(NOT('QAQC-NaT'!$L$281),'QAQC-NaT'!$C$281="Low")</formula>
    </cfRule>
    <cfRule type="expression" priority="4973" dxfId="4" stopIfTrue="0">
      <formula>LEFT(J15&amp;"")="["</formula>
    </cfRule>
    <cfRule type="expression" priority="5029" dxfId="5" stopIfTrue="0">
      <formula>AND(NOT('QAQC-NaT'!$L$41),'QAQC-NaT'!$C$41="Very Low")</formula>
    </cfRule>
    <cfRule type="expression" priority="5269" dxfId="5" stopIfTrue="0">
      <formula>AND(NOT('QAQC-NaT'!$L$281),'QAQC-NaT'!$C$281="Very Low")</formula>
    </cfRule>
    <cfRule type="expression" priority="5341" dxfId="6" stopIfTrue="0">
      <formula>AND(NOT('QAQC-NaT'!$L$41),'QAQC-NaT'!$C$41="Good")</formula>
    </cfRule>
    <cfRule type="expression" priority="5581" dxfId="6" stopIfTrue="0">
      <formula>AND(NOT('QAQC-NaT'!$L$281),'QAQC-NaT'!$C$281="Good")</formula>
    </cfRule>
  </conditionalFormatting>
  <conditionalFormatting sqref="K15">
    <cfRule type="expression" priority="3494" dxfId="0" stopIfTrue="0">
      <formula>AND(NOT('QAQC-NaT'!$L$42),'QAQC-NaT'!$C$42="Highest")</formula>
    </cfRule>
    <cfRule type="expression" priority="3734" dxfId="0" stopIfTrue="0">
      <formula>AND(NOT('QAQC-NaT'!$L$282),'QAQC-NaT'!$C$282="Highest")</formula>
    </cfRule>
    <cfRule type="expression" priority="3790" dxfId="1" stopIfTrue="0">
      <formula>AND(NOT('QAQC-NaT'!$L$42),'QAQC-NaT'!$C$42="High")</formula>
    </cfRule>
    <cfRule type="expression" priority="4030" dxfId="1" stopIfTrue="0">
      <formula>AND(NOT('QAQC-NaT'!$L$282),'QAQC-NaT'!$C$282="High")</formula>
    </cfRule>
    <cfRule type="expression" priority="4094" dxfId="2" stopIfTrue="0">
      <formula>AND(NOT('QAQC-NaT'!$L$42),'QAQC-NaT'!$C$42="Medium")</formula>
    </cfRule>
    <cfRule type="expression" priority="4334" dxfId="2" stopIfTrue="0">
      <formula>AND(NOT('QAQC-NaT'!$L$282),'QAQC-NaT'!$C$282="Medium")</formula>
    </cfRule>
    <cfRule type="expression" priority="4390" dxfId="3" stopIfTrue="0">
      <formula>AND(NOT('QAQC-NaT'!$L$42),'QAQC-NaT'!$C$42="Medium Low")</formula>
    </cfRule>
    <cfRule type="expression" priority="4630" dxfId="3" stopIfTrue="0">
      <formula>AND(NOT('QAQC-NaT'!$L$282),'QAQC-NaT'!$C$282="Medium Low")</formula>
    </cfRule>
    <cfRule type="expression" priority="4686" dxfId="4" stopIfTrue="0">
      <formula>AND(NOT('QAQC-NaT'!$L$42),'QAQC-NaT'!$C$42="Low")</formula>
    </cfRule>
    <cfRule type="expression" priority="4926" dxfId="4" stopIfTrue="0">
      <formula>AND(NOT('QAQC-NaT'!$L$282),'QAQC-NaT'!$C$282="Low")</formula>
    </cfRule>
    <cfRule type="expression" priority="4974" dxfId="4" stopIfTrue="0">
      <formula>LEFT(K15&amp;"")="["</formula>
    </cfRule>
    <cfRule type="expression" priority="5030" dxfId="5" stopIfTrue="0">
      <formula>AND(NOT('QAQC-NaT'!$L$42),'QAQC-NaT'!$C$42="Very Low")</formula>
    </cfRule>
    <cfRule type="expression" priority="5270" dxfId="5" stopIfTrue="0">
      <formula>AND(NOT('QAQC-NaT'!$L$282),'QAQC-NaT'!$C$282="Very Low")</formula>
    </cfRule>
    <cfRule type="expression" priority="5342" dxfId="6" stopIfTrue="0">
      <formula>AND(NOT('QAQC-NaT'!$L$42),'QAQC-NaT'!$C$42="Good")</formula>
    </cfRule>
    <cfRule type="expression" priority="5582" dxfId="6" stopIfTrue="0">
      <formula>AND(NOT('QAQC-NaT'!$L$282),'QAQC-NaT'!$C$282="Good")</formula>
    </cfRule>
  </conditionalFormatting>
  <conditionalFormatting sqref="L15">
    <cfRule type="expression" priority="3495" dxfId="0" stopIfTrue="0">
      <formula>AND(NOT('QAQC-NaT'!$L$43),'QAQC-NaT'!$C$43="Highest")</formula>
    </cfRule>
    <cfRule type="expression" priority="3735" dxfId="0" stopIfTrue="0">
      <formula>AND(NOT('QAQC-NaT'!$L$283),'QAQC-NaT'!$C$283="Highest")</formula>
    </cfRule>
    <cfRule type="expression" priority="3791" dxfId="1" stopIfTrue="0">
      <formula>AND(NOT('QAQC-NaT'!$L$43),'QAQC-NaT'!$C$43="High")</formula>
    </cfRule>
    <cfRule type="expression" priority="4031" dxfId="1" stopIfTrue="0">
      <formula>AND(NOT('QAQC-NaT'!$L$283),'QAQC-NaT'!$C$283="High")</formula>
    </cfRule>
    <cfRule type="expression" priority="4095" dxfId="2" stopIfTrue="0">
      <formula>AND(NOT('QAQC-NaT'!$L$43),'QAQC-NaT'!$C$43="Medium")</formula>
    </cfRule>
    <cfRule type="expression" priority="4335" dxfId="2" stopIfTrue="0">
      <formula>AND(NOT('QAQC-NaT'!$L$283),'QAQC-NaT'!$C$283="Medium")</formula>
    </cfRule>
    <cfRule type="expression" priority="4391" dxfId="3" stopIfTrue="0">
      <formula>AND(NOT('QAQC-NaT'!$L$43),'QAQC-NaT'!$C$43="Medium Low")</formula>
    </cfRule>
    <cfRule type="expression" priority="4631" dxfId="3" stopIfTrue="0">
      <formula>AND(NOT('QAQC-NaT'!$L$283),'QAQC-NaT'!$C$283="Medium Low")</formula>
    </cfRule>
    <cfRule type="expression" priority="4687" dxfId="4" stopIfTrue="0">
      <formula>AND(NOT('QAQC-NaT'!$L$43),'QAQC-NaT'!$C$43="Low")</formula>
    </cfRule>
    <cfRule type="expression" priority="4927" dxfId="4" stopIfTrue="0">
      <formula>AND(NOT('QAQC-NaT'!$L$283),'QAQC-NaT'!$C$283="Low")</formula>
    </cfRule>
    <cfRule type="expression" priority="4975" dxfId="4" stopIfTrue="0">
      <formula>LEFT(L15&amp;"")="["</formula>
    </cfRule>
    <cfRule type="expression" priority="5031" dxfId="5" stopIfTrue="0">
      <formula>AND(NOT('QAQC-NaT'!$L$43),'QAQC-NaT'!$C$43="Very Low")</formula>
    </cfRule>
    <cfRule type="expression" priority="5271" dxfId="5" stopIfTrue="0">
      <formula>AND(NOT('QAQC-NaT'!$L$283),'QAQC-NaT'!$C$283="Very Low")</formula>
    </cfRule>
    <cfRule type="expression" priority="5343" dxfId="6" stopIfTrue="0">
      <formula>AND(NOT('QAQC-NaT'!$L$43),'QAQC-NaT'!$C$43="Good")</formula>
    </cfRule>
    <cfRule type="expression" priority="5583" dxfId="6" stopIfTrue="0">
      <formula>AND(NOT('QAQC-NaT'!$L$283),'QAQC-NaT'!$C$283="Good")</formula>
    </cfRule>
  </conditionalFormatting>
  <conditionalFormatting sqref="V15">
    <cfRule type="expression" priority="3496" dxfId="0" stopIfTrue="0">
      <formula>AND(NOT('QAQC-NaT'!$L$44),'QAQC-NaT'!$C$44="Highest")</formula>
    </cfRule>
    <cfRule type="expression" priority="3736" dxfId="0" stopIfTrue="0">
      <formula>AND(NOT('QAQC-NaT'!$L$284),'QAQC-NaT'!$C$284="Highest")</formula>
    </cfRule>
    <cfRule type="expression" priority="3792" dxfId="1" stopIfTrue="0">
      <formula>AND(NOT('QAQC-NaT'!$L$44),'QAQC-NaT'!$C$44="High")</formula>
    </cfRule>
    <cfRule type="expression" priority="4032" dxfId="1" stopIfTrue="0">
      <formula>AND(NOT('QAQC-NaT'!$L$284),'QAQC-NaT'!$C$284="High")</formula>
    </cfRule>
    <cfRule type="expression" priority="4096" dxfId="2" stopIfTrue="0">
      <formula>AND(NOT('QAQC-NaT'!$L$44),'QAQC-NaT'!$C$44="Medium")</formula>
    </cfRule>
    <cfRule type="expression" priority="4336" dxfId="2" stopIfTrue="0">
      <formula>AND(NOT('QAQC-NaT'!$L$284),'QAQC-NaT'!$C$284="Medium")</formula>
    </cfRule>
    <cfRule type="expression" priority="4392" dxfId="3" stopIfTrue="0">
      <formula>AND(NOT('QAQC-NaT'!$L$44),'QAQC-NaT'!$C$44="Medium Low")</formula>
    </cfRule>
    <cfRule type="expression" priority="4632" dxfId="3" stopIfTrue="0">
      <formula>AND(NOT('QAQC-NaT'!$L$284),'QAQC-NaT'!$C$284="Medium Low")</formula>
    </cfRule>
    <cfRule type="expression" priority="4688" dxfId="4" stopIfTrue="0">
      <formula>AND(NOT('QAQC-NaT'!$L$44),'QAQC-NaT'!$C$44="Low")</formula>
    </cfRule>
    <cfRule type="expression" priority="4928" dxfId="4" stopIfTrue="0">
      <formula>AND(NOT('QAQC-NaT'!$L$284),'QAQC-NaT'!$C$284="Low")</formula>
    </cfRule>
    <cfRule type="expression" priority="4976" dxfId="4" stopIfTrue="0">
      <formula>LEFT(V15&amp;"")="["</formula>
    </cfRule>
    <cfRule type="expression" priority="5032" dxfId="5" stopIfTrue="0">
      <formula>AND(NOT('QAQC-NaT'!$L$44),'QAQC-NaT'!$C$44="Very Low")</formula>
    </cfRule>
    <cfRule type="expression" priority="5272" dxfId="5" stopIfTrue="0">
      <formula>AND(NOT('QAQC-NaT'!$L$284),'QAQC-NaT'!$C$284="Very Low")</formula>
    </cfRule>
    <cfRule type="expression" priority="5344" dxfId="6" stopIfTrue="0">
      <formula>AND(NOT('QAQC-NaT'!$L$44),'QAQC-NaT'!$C$44="Good")</formula>
    </cfRule>
    <cfRule type="expression" priority="5584" dxfId="6" stopIfTrue="0">
      <formula>AND(NOT('QAQC-NaT'!$L$284),'QAQC-NaT'!$C$284="Good")</formula>
    </cfRule>
  </conditionalFormatting>
  <conditionalFormatting sqref="W15">
    <cfRule type="expression" priority="3497" dxfId="0" stopIfTrue="0">
      <formula>AND(NOT('QAQC-NaT'!$L$45),'QAQC-NaT'!$C$45="Highest")</formula>
    </cfRule>
    <cfRule type="expression" priority="3737" dxfId="0" stopIfTrue="0">
      <formula>AND(NOT('QAQC-NaT'!$L$285),'QAQC-NaT'!$C$285="Highest")</formula>
    </cfRule>
    <cfRule type="expression" priority="3793" dxfId="1" stopIfTrue="0">
      <formula>AND(NOT('QAQC-NaT'!$L$45),'QAQC-NaT'!$C$45="High")</formula>
    </cfRule>
    <cfRule type="expression" priority="4033" dxfId="1" stopIfTrue="0">
      <formula>AND(NOT('QAQC-NaT'!$L$285),'QAQC-NaT'!$C$285="High")</formula>
    </cfRule>
    <cfRule type="expression" priority="4097" dxfId="2" stopIfTrue="0">
      <formula>AND(NOT('QAQC-NaT'!$L$45),'QAQC-NaT'!$C$45="Medium")</formula>
    </cfRule>
    <cfRule type="expression" priority="4337" dxfId="2" stopIfTrue="0">
      <formula>AND(NOT('QAQC-NaT'!$L$285),'QAQC-NaT'!$C$285="Medium")</formula>
    </cfRule>
    <cfRule type="expression" priority="4393" dxfId="3" stopIfTrue="0">
      <formula>AND(NOT('QAQC-NaT'!$L$45),'QAQC-NaT'!$C$45="Medium Low")</formula>
    </cfRule>
    <cfRule type="expression" priority="4633" dxfId="3" stopIfTrue="0">
      <formula>AND(NOT('QAQC-NaT'!$L$285),'QAQC-NaT'!$C$285="Medium Low")</formula>
    </cfRule>
    <cfRule type="expression" priority="4689" dxfId="4" stopIfTrue="0">
      <formula>AND(NOT('QAQC-NaT'!$L$45),'QAQC-NaT'!$C$45="Low")</formula>
    </cfRule>
    <cfRule type="expression" priority="4929" dxfId="4" stopIfTrue="0">
      <formula>AND(NOT('QAQC-NaT'!$L$285),'QAQC-NaT'!$C$285="Low")</formula>
    </cfRule>
    <cfRule type="expression" priority="4977" dxfId="4" stopIfTrue="0">
      <formula>LEFT(W15&amp;"")="["</formula>
    </cfRule>
    <cfRule type="expression" priority="5033" dxfId="5" stopIfTrue="0">
      <formula>AND(NOT('QAQC-NaT'!$L$45),'QAQC-NaT'!$C$45="Very Low")</formula>
    </cfRule>
    <cfRule type="expression" priority="5273" dxfId="5" stopIfTrue="0">
      <formula>AND(NOT('QAQC-NaT'!$L$285),'QAQC-NaT'!$C$285="Very Low")</formula>
    </cfRule>
    <cfRule type="expression" priority="5345" dxfId="6" stopIfTrue="0">
      <formula>AND(NOT('QAQC-NaT'!$L$45),'QAQC-NaT'!$C$45="Good")</formula>
    </cfRule>
    <cfRule type="expression" priority="5585" dxfId="6" stopIfTrue="0">
      <formula>AND(NOT('QAQC-NaT'!$L$285),'QAQC-NaT'!$C$285="Good")</formula>
    </cfRule>
  </conditionalFormatting>
  <conditionalFormatting sqref="X15">
    <cfRule type="expression" priority="3498" dxfId="0" stopIfTrue="0">
      <formula>AND(NOT('QAQC-NaT'!$L$46),'QAQC-NaT'!$C$46="Highest")</formula>
    </cfRule>
    <cfRule type="expression" priority="3738" dxfId="0" stopIfTrue="0">
      <formula>AND(NOT('QAQC-NaT'!$L$286),'QAQC-NaT'!$C$286="Highest")</formula>
    </cfRule>
    <cfRule type="expression" priority="3794" dxfId="1" stopIfTrue="0">
      <formula>AND(NOT('QAQC-NaT'!$L$46),'QAQC-NaT'!$C$46="High")</formula>
    </cfRule>
    <cfRule type="expression" priority="4034" dxfId="1" stopIfTrue="0">
      <formula>AND(NOT('QAQC-NaT'!$L$286),'QAQC-NaT'!$C$286="High")</formula>
    </cfRule>
    <cfRule type="expression" priority="4098" dxfId="2" stopIfTrue="0">
      <formula>AND(NOT('QAQC-NaT'!$L$46),'QAQC-NaT'!$C$46="Medium")</formula>
    </cfRule>
    <cfRule type="expression" priority="4338" dxfId="2" stopIfTrue="0">
      <formula>AND(NOT('QAQC-NaT'!$L$286),'QAQC-NaT'!$C$286="Medium")</formula>
    </cfRule>
    <cfRule type="expression" priority="4394" dxfId="3" stopIfTrue="0">
      <formula>AND(NOT('QAQC-NaT'!$L$46),'QAQC-NaT'!$C$46="Medium Low")</formula>
    </cfRule>
    <cfRule type="expression" priority="4634" dxfId="3" stopIfTrue="0">
      <formula>AND(NOT('QAQC-NaT'!$L$286),'QAQC-NaT'!$C$286="Medium Low")</formula>
    </cfRule>
    <cfRule type="expression" priority="4690" dxfId="4" stopIfTrue="0">
      <formula>AND(NOT('QAQC-NaT'!$L$46),'QAQC-NaT'!$C$46="Low")</formula>
    </cfRule>
    <cfRule type="expression" priority="4930" dxfId="4" stopIfTrue="0">
      <formula>AND(NOT('QAQC-NaT'!$L$286),'QAQC-NaT'!$C$286="Low")</formula>
    </cfRule>
    <cfRule type="expression" priority="4978" dxfId="4" stopIfTrue="0">
      <formula>LEFT(X15&amp;"")="["</formula>
    </cfRule>
    <cfRule type="expression" priority="5034" dxfId="5" stopIfTrue="0">
      <formula>AND(NOT('QAQC-NaT'!$L$46),'QAQC-NaT'!$C$46="Very Low")</formula>
    </cfRule>
    <cfRule type="expression" priority="5274" dxfId="5" stopIfTrue="0">
      <formula>AND(NOT('QAQC-NaT'!$L$286),'QAQC-NaT'!$C$286="Very Low")</formula>
    </cfRule>
    <cfRule type="expression" priority="5346" dxfId="6" stopIfTrue="0">
      <formula>AND(NOT('QAQC-NaT'!$L$46),'QAQC-NaT'!$C$46="Good")</formula>
    </cfRule>
    <cfRule type="expression" priority="5586" dxfId="6" stopIfTrue="0">
      <formula>AND(NOT('QAQC-NaT'!$L$286),'QAQC-NaT'!$C$286="Good")</formula>
    </cfRule>
  </conditionalFormatting>
  <conditionalFormatting sqref="J16">
    <cfRule type="expression" priority="3499" dxfId="0" stopIfTrue="0">
      <formula>AND(NOT('QAQC-NaT'!$L$47),'QAQC-NaT'!$C$47="Highest")</formula>
    </cfRule>
    <cfRule type="expression" priority="3739" dxfId="0" stopIfTrue="0">
      <formula>AND(NOT('QAQC-NaT'!$L$287),'QAQC-NaT'!$C$287="Highest")</formula>
    </cfRule>
    <cfRule type="expression" priority="3795" dxfId="1" stopIfTrue="0">
      <formula>AND(NOT('QAQC-NaT'!$L$47),'QAQC-NaT'!$C$47="High")</formula>
    </cfRule>
    <cfRule type="expression" priority="4035" dxfId="1" stopIfTrue="0">
      <formula>AND(NOT('QAQC-NaT'!$L$287),'QAQC-NaT'!$C$287="High")</formula>
    </cfRule>
    <cfRule type="expression" priority="4099" dxfId="2" stopIfTrue="0">
      <formula>AND(NOT('QAQC-NaT'!$L$47),'QAQC-NaT'!$C$47="Medium")</formula>
    </cfRule>
    <cfRule type="expression" priority="4339" dxfId="2" stopIfTrue="0">
      <formula>AND(NOT('QAQC-NaT'!$L$287),'QAQC-NaT'!$C$287="Medium")</formula>
    </cfRule>
    <cfRule type="expression" priority="4395" dxfId="3" stopIfTrue="0">
      <formula>AND(NOT('QAQC-NaT'!$L$47),'QAQC-NaT'!$C$47="Medium Low")</formula>
    </cfRule>
    <cfRule type="expression" priority="4635" dxfId="3" stopIfTrue="0">
      <formula>AND(NOT('QAQC-NaT'!$L$287),'QAQC-NaT'!$C$287="Medium Low")</formula>
    </cfRule>
    <cfRule type="expression" priority="4691" dxfId="4" stopIfTrue="0">
      <formula>AND(NOT('QAQC-NaT'!$L$47),'QAQC-NaT'!$C$47="Low")</formula>
    </cfRule>
    <cfRule type="expression" priority="4931" dxfId="4" stopIfTrue="0">
      <formula>AND(NOT('QAQC-NaT'!$L$287),'QAQC-NaT'!$C$287="Low")</formula>
    </cfRule>
    <cfRule type="expression" priority="4979" dxfId="4" stopIfTrue="0">
      <formula>LEFT(J16&amp;"")="["</formula>
    </cfRule>
    <cfRule type="expression" priority="5035" dxfId="5" stopIfTrue="0">
      <formula>AND(NOT('QAQC-NaT'!$L$47),'QAQC-NaT'!$C$47="Very Low")</formula>
    </cfRule>
    <cfRule type="expression" priority="5275" dxfId="5" stopIfTrue="0">
      <formula>AND(NOT('QAQC-NaT'!$L$287),'QAQC-NaT'!$C$287="Very Low")</formula>
    </cfRule>
    <cfRule type="expression" priority="5347" dxfId="6" stopIfTrue="0">
      <formula>AND(NOT('QAQC-NaT'!$L$47),'QAQC-NaT'!$C$47="Good")</formula>
    </cfRule>
    <cfRule type="expression" priority="5587" dxfId="6" stopIfTrue="0">
      <formula>AND(NOT('QAQC-NaT'!$L$287),'QAQC-NaT'!$C$287="Good")</formula>
    </cfRule>
  </conditionalFormatting>
  <conditionalFormatting sqref="K16">
    <cfRule type="expression" priority="3500" dxfId="0" stopIfTrue="0">
      <formula>AND(NOT('QAQC-NaT'!$L$48),'QAQC-NaT'!$C$48="Highest")</formula>
    </cfRule>
    <cfRule type="expression" priority="3740" dxfId="0" stopIfTrue="0">
      <formula>AND(NOT('QAQC-NaT'!$L$288),'QAQC-NaT'!$C$288="Highest")</formula>
    </cfRule>
    <cfRule type="expression" priority="3796" dxfId="1" stopIfTrue="0">
      <formula>AND(NOT('QAQC-NaT'!$L$48),'QAQC-NaT'!$C$48="High")</formula>
    </cfRule>
    <cfRule type="expression" priority="4036" dxfId="1" stopIfTrue="0">
      <formula>AND(NOT('QAQC-NaT'!$L$288),'QAQC-NaT'!$C$288="High")</formula>
    </cfRule>
    <cfRule type="expression" priority="4100" dxfId="2" stopIfTrue="0">
      <formula>AND(NOT('QAQC-NaT'!$L$48),'QAQC-NaT'!$C$48="Medium")</formula>
    </cfRule>
    <cfRule type="expression" priority="4340" dxfId="2" stopIfTrue="0">
      <formula>AND(NOT('QAQC-NaT'!$L$288),'QAQC-NaT'!$C$288="Medium")</formula>
    </cfRule>
    <cfRule type="expression" priority="4396" dxfId="3" stopIfTrue="0">
      <formula>AND(NOT('QAQC-NaT'!$L$48),'QAQC-NaT'!$C$48="Medium Low")</formula>
    </cfRule>
    <cfRule type="expression" priority="4636" dxfId="3" stopIfTrue="0">
      <formula>AND(NOT('QAQC-NaT'!$L$288),'QAQC-NaT'!$C$288="Medium Low")</formula>
    </cfRule>
    <cfRule type="expression" priority="4692" dxfId="4" stopIfTrue="0">
      <formula>AND(NOT('QAQC-NaT'!$L$48),'QAQC-NaT'!$C$48="Low")</formula>
    </cfRule>
    <cfRule type="expression" priority="4932" dxfId="4" stopIfTrue="0">
      <formula>AND(NOT('QAQC-NaT'!$L$288),'QAQC-NaT'!$C$288="Low")</formula>
    </cfRule>
    <cfRule type="expression" priority="4980" dxfId="4" stopIfTrue="0">
      <formula>LEFT(K16&amp;"")="["</formula>
    </cfRule>
    <cfRule type="expression" priority="5036" dxfId="5" stopIfTrue="0">
      <formula>AND(NOT('QAQC-NaT'!$L$48),'QAQC-NaT'!$C$48="Very Low")</formula>
    </cfRule>
    <cfRule type="expression" priority="5276" dxfId="5" stopIfTrue="0">
      <formula>AND(NOT('QAQC-NaT'!$L$288),'QAQC-NaT'!$C$288="Very Low")</formula>
    </cfRule>
    <cfRule type="expression" priority="5348" dxfId="6" stopIfTrue="0">
      <formula>AND(NOT('QAQC-NaT'!$L$48),'QAQC-NaT'!$C$48="Good")</formula>
    </cfRule>
    <cfRule type="expression" priority="5588" dxfId="6" stopIfTrue="0">
      <formula>AND(NOT('QAQC-NaT'!$L$288),'QAQC-NaT'!$C$288="Good")</formula>
    </cfRule>
  </conditionalFormatting>
  <conditionalFormatting sqref="L16">
    <cfRule type="expression" priority="3501" dxfId="0" stopIfTrue="0">
      <formula>AND(NOT('QAQC-NaT'!$L$49),'QAQC-NaT'!$C$49="Highest")</formula>
    </cfRule>
    <cfRule type="expression" priority="3741" dxfId="0" stopIfTrue="0">
      <formula>AND(NOT('QAQC-NaT'!$L$289),'QAQC-NaT'!$C$289="Highest")</formula>
    </cfRule>
    <cfRule type="expression" priority="3797" dxfId="1" stopIfTrue="0">
      <formula>AND(NOT('QAQC-NaT'!$L$49),'QAQC-NaT'!$C$49="High")</formula>
    </cfRule>
    <cfRule type="expression" priority="4037" dxfId="1" stopIfTrue="0">
      <formula>AND(NOT('QAQC-NaT'!$L$289),'QAQC-NaT'!$C$289="High")</formula>
    </cfRule>
    <cfRule type="expression" priority="4101" dxfId="2" stopIfTrue="0">
      <formula>AND(NOT('QAQC-NaT'!$L$49),'QAQC-NaT'!$C$49="Medium")</formula>
    </cfRule>
    <cfRule type="expression" priority="4341" dxfId="2" stopIfTrue="0">
      <formula>AND(NOT('QAQC-NaT'!$L$289),'QAQC-NaT'!$C$289="Medium")</formula>
    </cfRule>
    <cfRule type="expression" priority="4397" dxfId="3" stopIfTrue="0">
      <formula>AND(NOT('QAQC-NaT'!$L$49),'QAQC-NaT'!$C$49="Medium Low")</formula>
    </cfRule>
    <cfRule type="expression" priority="4637" dxfId="3" stopIfTrue="0">
      <formula>AND(NOT('QAQC-NaT'!$L$289),'QAQC-NaT'!$C$289="Medium Low")</formula>
    </cfRule>
    <cfRule type="expression" priority="4693" dxfId="4" stopIfTrue="0">
      <formula>AND(NOT('QAQC-NaT'!$L$49),'QAQC-NaT'!$C$49="Low")</formula>
    </cfRule>
    <cfRule type="expression" priority="4933" dxfId="4" stopIfTrue="0">
      <formula>AND(NOT('QAQC-NaT'!$L$289),'QAQC-NaT'!$C$289="Low")</formula>
    </cfRule>
    <cfRule type="expression" priority="4981" dxfId="4" stopIfTrue="0">
      <formula>LEFT(L16&amp;"")="["</formula>
    </cfRule>
    <cfRule type="expression" priority="5037" dxfId="5" stopIfTrue="0">
      <formula>AND(NOT('QAQC-NaT'!$L$49),'QAQC-NaT'!$C$49="Very Low")</formula>
    </cfRule>
    <cfRule type="expression" priority="5277" dxfId="5" stopIfTrue="0">
      <formula>AND(NOT('QAQC-NaT'!$L$289),'QAQC-NaT'!$C$289="Very Low")</formula>
    </cfRule>
    <cfRule type="expression" priority="5349" dxfId="6" stopIfTrue="0">
      <formula>AND(NOT('QAQC-NaT'!$L$49),'QAQC-NaT'!$C$49="Good")</formula>
    </cfRule>
    <cfRule type="expression" priority="5589" dxfId="6" stopIfTrue="0">
      <formula>AND(NOT('QAQC-NaT'!$L$289),'QAQC-NaT'!$C$289="Good")</formula>
    </cfRule>
  </conditionalFormatting>
  <conditionalFormatting sqref="V16">
    <cfRule type="expression" priority="3502" dxfId="0" stopIfTrue="0">
      <formula>AND(NOT('QAQC-NaT'!$L$50),'QAQC-NaT'!$C$50="Highest")</formula>
    </cfRule>
    <cfRule type="expression" priority="3742" dxfId="0" stopIfTrue="0">
      <formula>AND(NOT('QAQC-NaT'!$L$290),'QAQC-NaT'!$C$290="Highest")</formula>
    </cfRule>
    <cfRule type="expression" priority="3798" dxfId="1" stopIfTrue="0">
      <formula>AND(NOT('QAQC-NaT'!$L$50),'QAQC-NaT'!$C$50="High")</formula>
    </cfRule>
    <cfRule type="expression" priority="4038" dxfId="1" stopIfTrue="0">
      <formula>AND(NOT('QAQC-NaT'!$L$290),'QAQC-NaT'!$C$290="High")</formula>
    </cfRule>
    <cfRule type="expression" priority="4102" dxfId="2" stopIfTrue="0">
      <formula>AND(NOT('QAQC-NaT'!$L$50),'QAQC-NaT'!$C$50="Medium")</formula>
    </cfRule>
    <cfRule type="expression" priority="4342" dxfId="2" stopIfTrue="0">
      <formula>AND(NOT('QAQC-NaT'!$L$290),'QAQC-NaT'!$C$290="Medium")</formula>
    </cfRule>
    <cfRule type="expression" priority="4398" dxfId="3" stopIfTrue="0">
      <formula>AND(NOT('QAQC-NaT'!$L$50),'QAQC-NaT'!$C$50="Medium Low")</formula>
    </cfRule>
    <cfRule type="expression" priority="4638" dxfId="3" stopIfTrue="0">
      <formula>AND(NOT('QAQC-NaT'!$L$290),'QAQC-NaT'!$C$290="Medium Low")</formula>
    </cfRule>
    <cfRule type="expression" priority="4694" dxfId="4" stopIfTrue="0">
      <formula>AND(NOT('QAQC-NaT'!$L$50),'QAQC-NaT'!$C$50="Low")</formula>
    </cfRule>
    <cfRule type="expression" priority="4934" dxfId="4" stopIfTrue="0">
      <formula>AND(NOT('QAQC-NaT'!$L$290),'QAQC-NaT'!$C$290="Low")</formula>
    </cfRule>
    <cfRule type="expression" priority="4982" dxfId="4" stopIfTrue="0">
      <formula>LEFT(V16&amp;"")="["</formula>
    </cfRule>
    <cfRule type="expression" priority="5038" dxfId="5" stopIfTrue="0">
      <formula>AND(NOT('QAQC-NaT'!$L$50),'QAQC-NaT'!$C$50="Very Low")</formula>
    </cfRule>
    <cfRule type="expression" priority="5278" dxfId="5" stopIfTrue="0">
      <formula>AND(NOT('QAQC-NaT'!$L$290),'QAQC-NaT'!$C$290="Very Low")</formula>
    </cfRule>
    <cfRule type="expression" priority="5350" dxfId="6" stopIfTrue="0">
      <formula>AND(NOT('QAQC-NaT'!$L$50),'QAQC-NaT'!$C$50="Good")</formula>
    </cfRule>
    <cfRule type="expression" priority="5590" dxfId="6" stopIfTrue="0">
      <formula>AND(NOT('QAQC-NaT'!$L$290),'QAQC-NaT'!$C$290="Good")</formula>
    </cfRule>
  </conditionalFormatting>
  <conditionalFormatting sqref="W16">
    <cfRule type="expression" priority="3503" dxfId="0" stopIfTrue="0">
      <formula>AND(NOT('QAQC-NaT'!$L$51),'QAQC-NaT'!$C$51="Highest")</formula>
    </cfRule>
    <cfRule type="expression" priority="3743" dxfId="0" stopIfTrue="0">
      <formula>AND(NOT('QAQC-NaT'!$L$291),'QAQC-NaT'!$C$291="Highest")</formula>
    </cfRule>
    <cfRule type="expression" priority="3799" dxfId="1" stopIfTrue="0">
      <formula>AND(NOT('QAQC-NaT'!$L$51),'QAQC-NaT'!$C$51="High")</formula>
    </cfRule>
    <cfRule type="expression" priority="4039" dxfId="1" stopIfTrue="0">
      <formula>AND(NOT('QAQC-NaT'!$L$291),'QAQC-NaT'!$C$291="High")</formula>
    </cfRule>
    <cfRule type="expression" priority="4103" dxfId="2" stopIfTrue="0">
      <formula>AND(NOT('QAQC-NaT'!$L$51),'QAQC-NaT'!$C$51="Medium")</formula>
    </cfRule>
    <cfRule type="expression" priority="4343" dxfId="2" stopIfTrue="0">
      <formula>AND(NOT('QAQC-NaT'!$L$291),'QAQC-NaT'!$C$291="Medium")</formula>
    </cfRule>
    <cfRule type="expression" priority="4399" dxfId="3" stopIfTrue="0">
      <formula>AND(NOT('QAQC-NaT'!$L$51),'QAQC-NaT'!$C$51="Medium Low")</formula>
    </cfRule>
    <cfRule type="expression" priority="4639" dxfId="3" stopIfTrue="0">
      <formula>AND(NOT('QAQC-NaT'!$L$291),'QAQC-NaT'!$C$291="Medium Low")</formula>
    </cfRule>
    <cfRule type="expression" priority="4695" dxfId="4" stopIfTrue="0">
      <formula>AND(NOT('QAQC-NaT'!$L$51),'QAQC-NaT'!$C$51="Low")</formula>
    </cfRule>
    <cfRule type="expression" priority="4935" dxfId="4" stopIfTrue="0">
      <formula>AND(NOT('QAQC-NaT'!$L$291),'QAQC-NaT'!$C$291="Low")</formula>
    </cfRule>
    <cfRule type="expression" priority="4983" dxfId="4" stopIfTrue="0">
      <formula>LEFT(W16&amp;"")="["</formula>
    </cfRule>
    <cfRule type="expression" priority="5039" dxfId="5" stopIfTrue="0">
      <formula>AND(NOT('QAQC-NaT'!$L$51),'QAQC-NaT'!$C$51="Very Low")</formula>
    </cfRule>
    <cfRule type="expression" priority="5279" dxfId="5" stopIfTrue="0">
      <formula>AND(NOT('QAQC-NaT'!$L$291),'QAQC-NaT'!$C$291="Very Low")</formula>
    </cfRule>
    <cfRule type="expression" priority="5351" dxfId="6" stopIfTrue="0">
      <formula>AND(NOT('QAQC-NaT'!$L$51),'QAQC-NaT'!$C$51="Good")</formula>
    </cfRule>
    <cfRule type="expression" priority="5591" dxfId="6" stopIfTrue="0">
      <formula>AND(NOT('QAQC-NaT'!$L$291),'QAQC-NaT'!$C$291="Good")</formula>
    </cfRule>
  </conditionalFormatting>
  <conditionalFormatting sqref="X16">
    <cfRule type="expression" priority="3504" dxfId="0" stopIfTrue="0">
      <formula>AND(NOT('QAQC-NaT'!$L$52),'QAQC-NaT'!$C$52="Highest")</formula>
    </cfRule>
    <cfRule type="expression" priority="3744" dxfId="0" stopIfTrue="0">
      <formula>AND(NOT('QAQC-NaT'!$L$292),'QAQC-NaT'!$C$292="Highest")</formula>
    </cfRule>
    <cfRule type="expression" priority="3800" dxfId="1" stopIfTrue="0">
      <formula>AND(NOT('QAQC-NaT'!$L$52),'QAQC-NaT'!$C$52="High")</formula>
    </cfRule>
    <cfRule type="expression" priority="4040" dxfId="1" stopIfTrue="0">
      <formula>AND(NOT('QAQC-NaT'!$L$292),'QAQC-NaT'!$C$292="High")</formula>
    </cfRule>
    <cfRule type="expression" priority="4104" dxfId="2" stopIfTrue="0">
      <formula>AND(NOT('QAQC-NaT'!$L$52),'QAQC-NaT'!$C$52="Medium")</formula>
    </cfRule>
    <cfRule type="expression" priority="4344" dxfId="2" stopIfTrue="0">
      <formula>AND(NOT('QAQC-NaT'!$L$292),'QAQC-NaT'!$C$292="Medium")</formula>
    </cfRule>
    <cfRule type="expression" priority="4400" dxfId="3" stopIfTrue="0">
      <formula>AND(NOT('QAQC-NaT'!$L$52),'QAQC-NaT'!$C$52="Medium Low")</formula>
    </cfRule>
    <cfRule type="expression" priority="4640" dxfId="3" stopIfTrue="0">
      <formula>AND(NOT('QAQC-NaT'!$L$292),'QAQC-NaT'!$C$292="Medium Low")</formula>
    </cfRule>
    <cfRule type="expression" priority="4696" dxfId="4" stopIfTrue="0">
      <formula>AND(NOT('QAQC-NaT'!$L$52),'QAQC-NaT'!$C$52="Low")</formula>
    </cfRule>
    <cfRule type="expression" priority="4936" dxfId="4" stopIfTrue="0">
      <formula>AND(NOT('QAQC-NaT'!$L$292),'QAQC-NaT'!$C$292="Low")</formula>
    </cfRule>
    <cfRule type="expression" priority="4984" dxfId="4" stopIfTrue="0">
      <formula>LEFT(X16&amp;"")="["</formula>
    </cfRule>
    <cfRule type="expression" priority="5040" dxfId="5" stopIfTrue="0">
      <formula>AND(NOT('QAQC-NaT'!$L$52),'QAQC-NaT'!$C$52="Very Low")</formula>
    </cfRule>
    <cfRule type="expression" priority="5280" dxfId="5" stopIfTrue="0">
      <formula>AND(NOT('QAQC-NaT'!$L$292),'QAQC-NaT'!$C$292="Very Low")</formula>
    </cfRule>
    <cfRule type="expression" priority="5352" dxfId="6" stopIfTrue="0">
      <formula>AND(NOT('QAQC-NaT'!$L$52),'QAQC-NaT'!$C$52="Good")</formula>
    </cfRule>
    <cfRule type="expression" priority="5592" dxfId="6" stopIfTrue="0">
      <formula>AND(NOT('QAQC-NaT'!$L$292),'QAQC-NaT'!$C$292="Good")</formula>
    </cfRule>
  </conditionalFormatting>
  <conditionalFormatting sqref="J17">
    <cfRule type="expression" priority="3505" dxfId="0" stopIfTrue="0">
      <formula>AND(NOT('QAQC-NaT'!$L$53),'QAQC-NaT'!$C$53="Highest")</formula>
    </cfRule>
    <cfRule type="expression" priority="3745" dxfId="0" stopIfTrue="0">
      <formula>AND(NOT('QAQC-NaT'!$L$293),'QAQC-NaT'!$C$293="Highest")</formula>
    </cfRule>
    <cfRule type="expression" priority="3801" dxfId="1" stopIfTrue="0">
      <formula>AND(NOT('QAQC-NaT'!$L$53),'QAQC-NaT'!$C$53="High")</formula>
    </cfRule>
    <cfRule type="expression" priority="4041" dxfId="1" stopIfTrue="0">
      <formula>AND(NOT('QAQC-NaT'!$L$293),'QAQC-NaT'!$C$293="High")</formula>
    </cfRule>
    <cfRule type="expression" priority="4105" dxfId="2" stopIfTrue="0">
      <formula>AND(NOT('QAQC-NaT'!$L$53),'QAQC-NaT'!$C$53="Medium")</formula>
    </cfRule>
    <cfRule type="expression" priority="4345" dxfId="2" stopIfTrue="0">
      <formula>AND(NOT('QAQC-NaT'!$L$293),'QAQC-NaT'!$C$293="Medium")</formula>
    </cfRule>
    <cfRule type="expression" priority="4401" dxfId="3" stopIfTrue="0">
      <formula>AND(NOT('QAQC-NaT'!$L$53),'QAQC-NaT'!$C$53="Medium Low")</formula>
    </cfRule>
    <cfRule type="expression" priority="4641" dxfId="3" stopIfTrue="0">
      <formula>AND(NOT('QAQC-NaT'!$L$293),'QAQC-NaT'!$C$293="Medium Low")</formula>
    </cfRule>
    <cfRule type="expression" priority="4697" dxfId="4" stopIfTrue="0">
      <formula>AND(NOT('QAQC-NaT'!$L$53),'QAQC-NaT'!$C$53="Low")</formula>
    </cfRule>
    <cfRule type="expression" priority="4937" dxfId="4" stopIfTrue="0">
      <formula>AND(NOT('QAQC-NaT'!$L$293),'QAQC-NaT'!$C$293="Low")</formula>
    </cfRule>
    <cfRule type="expression" priority="4985" dxfId="4" stopIfTrue="0">
      <formula>LEFT(J17&amp;"")="["</formula>
    </cfRule>
    <cfRule type="expression" priority="5041" dxfId="5" stopIfTrue="0">
      <formula>AND(NOT('QAQC-NaT'!$L$53),'QAQC-NaT'!$C$53="Very Low")</formula>
    </cfRule>
    <cfRule type="expression" priority="5281" dxfId="5" stopIfTrue="0">
      <formula>AND(NOT('QAQC-NaT'!$L$293),'QAQC-NaT'!$C$293="Very Low")</formula>
    </cfRule>
    <cfRule type="expression" priority="5353" dxfId="6" stopIfTrue="0">
      <formula>AND(NOT('QAQC-NaT'!$L$53),'QAQC-NaT'!$C$53="Good")</formula>
    </cfRule>
    <cfRule type="expression" priority="5593" dxfId="6" stopIfTrue="0">
      <formula>AND(NOT('QAQC-NaT'!$L$293),'QAQC-NaT'!$C$293="Good")</formula>
    </cfRule>
  </conditionalFormatting>
  <conditionalFormatting sqref="K17">
    <cfRule type="expression" priority="3506" dxfId="0" stopIfTrue="0">
      <formula>AND(NOT('QAQC-NaT'!$L$54),'QAQC-NaT'!$C$54="Highest")</formula>
    </cfRule>
    <cfRule type="expression" priority="3746" dxfId="0" stopIfTrue="0">
      <formula>AND(NOT('QAQC-NaT'!$L$294),'QAQC-NaT'!$C$294="Highest")</formula>
    </cfRule>
    <cfRule type="expression" priority="3802" dxfId="1" stopIfTrue="0">
      <formula>AND(NOT('QAQC-NaT'!$L$54),'QAQC-NaT'!$C$54="High")</formula>
    </cfRule>
    <cfRule type="expression" priority="4042" dxfId="1" stopIfTrue="0">
      <formula>AND(NOT('QAQC-NaT'!$L$294),'QAQC-NaT'!$C$294="High")</formula>
    </cfRule>
    <cfRule type="expression" priority="4106" dxfId="2" stopIfTrue="0">
      <formula>AND(NOT('QAQC-NaT'!$L$54),'QAQC-NaT'!$C$54="Medium")</formula>
    </cfRule>
    <cfRule type="expression" priority="4346" dxfId="2" stopIfTrue="0">
      <formula>AND(NOT('QAQC-NaT'!$L$294),'QAQC-NaT'!$C$294="Medium")</formula>
    </cfRule>
    <cfRule type="expression" priority="4402" dxfId="3" stopIfTrue="0">
      <formula>AND(NOT('QAQC-NaT'!$L$54),'QAQC-NaT'!$C$54="Medium Low")</formula>
    </cfRule>
    <cfRule type="expression" priority="4642" dxfId="3" stopIfTrue="0">
      <formula>AND(NOT('QAQC-NaT'!$L$294),'QAQC-NaT'!$C$294="Medium Low")</formula>
    </cfRule>
    <cfRule type="expression" priority="4698" dxfId="4" stopIfTrue="0">
      <formula>AND(NOT('QAQC-NaT'!$L$54),'QAQC-NaT'!$C$54="Low")</formula>
    </cfRule>
    <cfRule type="expression" priority="4938" dxfId="4" stopIfTrue="0">
      <formula>AND(NOT('QAQC-NaT'!$L$294),'QAQC-NaT'!$C$294="Low")</formula>
    </cfRule>
    <cfRule type="expression" priority="4986" dxfId="4" stopIfTrue="0">
      <formula>LEFT(K17&amp;"")="["</formula>
    </cfRule>
    <cfRule type="expression" priority="5042" dxfId="5" stopIfTrue="0">
      <formula>AND(NOT('QAQC-NaT'!$L$54),'QAQC-NaT'!$C$54="Very Low")</formula>
    </cfRule>
    <cfRule type="expression" priority="5282" dxfId="5" stopIfTrue="0">
      <formula>AND(NOT('QAQC-NaT'!$L$294),'QAQC-NaT'!$C$294="Very Low")</formula>
    </cfRule>
    <cfRule type="expression" priority="5354" dxfId="6" stopIfTrue="0">
      <formula>AND(NOT('QAQC-NaT'!$L$54),'QAQC-NaT'!$C$54="Good")</formula>
    </cfRule>
    <cfRule type="expression" priority="5594" dxfId="6" stopIfTrue="0">
      <formula>AND(NOT('QAQC-NaT'!$L$294),'QAQC-NaT'!$C$294="Good")</formula>
    </cfRule>
  </conditionalFormatting>
  <conditionalFormatting sqref="L17">
    <cfRule type="expression" priority="3507" dxfId="0" stopIfTrue="0">
      <formula>AND(NOT('QAQC-NaT'!$L$55),'QAQC-NaT'!$C$55="Highest")</formula>
    </cfRule>
    <cfRule type="expression" priority="3747" dxfId="0" stopIfTrue="0">
      <formula>AND(NOT('QAQC-NaT'!$L$295),'QAQC-NaT'!$C$295="Highest")</formula>
    </cfRule>
    <cfRule type="expression" priority="3803" dxfId="1" stopIfTrue="0">
      <formula>AND(NOT('QAQC-NaT'!$L$55),'QAQC-NaT'!$C$55="High")</formula>
    </cfRule>
    <cfRule type="expression" priority="4043" dxfId="1" stopIfTrue="0">
      <formula>AND(NOT('QAQC-NaT'!$L$295),'QAQC-NaT'!$C$295="High")</formula>
    </cfRule>
    <cfRule type="expression" priority="4107" dxfId="2" stopIfTrue="0">
      <formula>AND(NOT('QAQC-NaT'!$L$55),'QAQC-NaT'!$C$55="Medium")</formula>
    </cfRule>
    <cfRule type="expression" priority="4347" dxfId="2" stopIfTrue="0">
      <formula>AND(NOT('QAQC-NaT'!$L$295),'QAQC-NaT'!$C$295="Medium")</formula>
    </cfRule>
    <cfRule type="expression" priority="4403" dxfId="3" stopIfTrue="0">
      <formula>AND(NOT('QAQC-NaT'!$L$55),'QAQC-NaT'!$C$55="Medium Low")</formula>
    </cfRule>
    <cfRule type="expression" priority="4643" dxfId="3" stopIfTrue="0">
      <formula>AND(NOT('QAQC-NaT'!$L$295),'QAQC-NaT'!$C$295="Medium Low")</formula>
    </cfRule>
    <cfRule type="expression" priority="4699" dxfId="4" stopIfTrue="0">
      <formula>AND(NOT('QAQC-NaT'!$L$55),'QAQC-NaT'!$C$55="Low")</formula>
    </cfRule>
    <cfRule type="expression" priority="4939" dxfId="4" stopIfTrue="0">
      <formula>AND(NOT('QAQC-NaT'!$L$295),'QAQC-NaT'!$C$295="Low")</formula>
    </cfRule>
    <cfRule type="expression" priority="4987" dxfId="4" stopIfTrue="0">
      <formula>LEFT(L17&amp;"")="["</formula>
    </cfRule>
    <cfRule type="expression" priority="5043" dxfId="5" stopIfTrue="0">
      <formula>AND(NOT('QAQC-NaT'!$L$55),'QAQC-NaT'!$C$55="Very Low")</formula>
    </cfRule>
    <cfRule type="expression" priority="5283" dxfId="5" stopIfTrue="0">
      <formula>AND(NOT('QAQC-NaT'!$L$295),'QAQC-NaT'!$C$295="Very Low")</formula>
    </cfRule>
    <cfRule type="expression" priority="5355" dxfId="6" stopIfTrue="0">
      <formula>AND(NOT('QAQC-NaT'!$L$55),'QAQC-NaT'!$C$55="Good")</formula>
    </cfRule>
    <cfRule type="expression" priority="5595" dxfId="6" stopIfTrue="0">
      <formula>AND(NOT('QAQC-NaT'!$L$295),'QAQC-NaT'!$C$295="Good")</formula>
    </cfRule>
  </conditionalFormatting>
  <conditionalFormatting sqref="V17">
    <cfRule type="expression" priority="3508" dxfId="0" stopIfTrue="0">
      <formula>AND(NOT('QAQC-NaT'!$L$56),'QAQC-NaT'!$C$56="Highest")</formula>
    </cfRule>
    <cfRule type="expression" priority="3748" dxfId="0" stopIfTrue="0">
      <formula>AND(NOT('QAQC-NaT'!$L$296),'QAQC-NaT'!$C$296="Highest")</formula>
    </cfRule>
    <cfRule type="expression" priority="3804" dxfId="1" stopIfTrue="0">
      <formula>AND(NOT('QAQC-NaT'!$L$56),'QAQC-NaT'!$C$56="High")</formula>
    </cfRule>
    <cfRule type="expression" priority="4044" dxfId="1" stopIfTrue="0">
      <formula>AND(NOT('QAQC-NaT'!$L$296),'QAQC-NaT'!$C$296="High")</formula>
    </cfRule>
    <cfRule type="expression" priority="4108" dxfId="2" stopIfTrue="0">
      <formula>AND(NOT('QAQC-NaT'!$L$56),'QAQC-NaT'!$C$56="Medium")</formula>
    </cfRule>
    <cfRule type="expression" priority="4348" dxfId="2" stopIfTrue="0">
      <formula>AND(NOT('QAQC-NaT'!$L$296),'QAQC-NaT'!$C$296="Medium")</formula>
    </cfRule>
    <cfRule type="expression" priority="4404" dxfId="3" stopIfTrue="0">
      <formula>AND(NOT('QAQC-NaT'!$L$56),'QAQC-NaT'!$C$56="Medium Low")</formula>
    </cfRule>
    <cfRule type="expression" priority="4644" dxfId="3" stopIfTrue="0">
      <formula>AND(NOT('QAQC-NaT'!$L$296),'QAQC-NaT'!$C$296="Medium Low")</formula>
    </cfRule>
    <cfRule type="expression" priority="4700" dxfId="4" stopIfTrue="0">
      <formula>AND(NOT('QAQC-NaT'!$L$56),'QAQC-NaT'!$C$56="Low")</formula>
    </cfRule>
    <cfRule type="expression" priority="4940" dxfId="4" stopIfTrue="0">
      <formula>AND(NOT('QAQC-NaT'!$L$296),'QAQC-NaT'!$C$296="Low")</formula>
    </cfRule>
    <cfRule type="expression" priority="4988" dxfId="4" stopIfTrue="0">
      <formula>LEFT(V17&amp;"")="["</formula>
    </cfRule>
    <cfRule type="expression" priority="5044" dxfId="5" stopIfTrue="0">
      <formula>AND(NOT('QAQC-NaT'!$L$56),'QAQC-NaT'!$C$56="Very Low")</formula>
    </cfRule>
    <cfRule type="expression" priority="5284" dxfId="5" stopIfTrue="0">
      <formula>AND(NOT('QAQC-NaT'!$L$296),'QAQC-NaT'!$C$296="Very Low")</formula>
    </cfRule>
    <cfRule type="expression" priority="5356" dxfId="6" stopIfTrue="0">
      <formula>AND(NOT('QAQC-NaT'!$L$56),'QAQC-NaT'!$C$56="Good")</formula>
    </cfRule>
    <cfRule type="expression" priority="5596" dxfId="6" stopIfTrue="0">
      <formula>AND(NOT('QAQC-NaT'!$L$296),'QAQC-NaT'!$C$296="Good")</formula>
    </cfRule>
  </conditionalFormatting>
  <conditionalFormatting sqref="W17">
    <cfRule type="expression" priority="3509" dxfId="0" stopIfTrue="0">
      <formula>AND(NOT('QAQC-NaT'!$L$57),'QAQC-NaT'!$C$57="Highest")</formula>
    </cfRule>
    <cfRule type="expression" priority="3749" dxfId="0" stopIfTrue="0">
      <formula>AND(NOT('QAQC-NaT'!$L$297),'QAQC-NaT'!$C$297="Highest")</formula>
    </cfRule>
    <cfRule type="expression" priority="3805" dxfId="1" stopIfTrue="0">
      <formula>AND(NOT('QAQC-NaT'!$L$57),'QAQC-NaT'!$C$57="High")</formula>
    </cfRule>
    <cfRule type="expression" priority="4045" dxfId="1" stopIfTrue="0">
      <formula>AND(NOT('QAQC-NaT'!$L$297),'QAQC-NaT'!$C$297="High")</formula>
    </cfRule>
    <cfRule type="expression" priority="4109" dxfId="2" stopIfTrue="0">
      <formula>AND(NOT('QAQC-NaT'!$L$57),'QAQC-NaT'!$C$57="Medium")</formula>
    </cfRule>
    <cfRule type="expression" priority="4349" dxfId="2" stopIfTrue="0">
      <formula>AND(NOT('QAQC-NaT'!$L$297),'QAQC-NaT'!$C$297="Medium")</formula>
    </cfRule>
    <cfRule type="expression" priority="4405" dxfId="3" stopIfTrue="0">
      <formula>AND(NOT('QAQC-NaT'!$L$57),'QAQC-NaT'!$C$57="Medium Low")</formula>
    </cfRule>
    <cfRule type="expression" priority="4645" dxfId="3" stopIfTrue="0">
      <formula>AND(NOT('QAQC-NaT'!$L$297),'QAQC-NaT'!$C$297="Medium Low")</formula>
    </cfRule>
    <cfRule type="expression" priority="4701" dxfId="4" stopIfTrue="0">
      <formula>AND(NOT('QAQC-NaT'!$L$57),'QAQC-NaT'!$C$57="Low")</formula>
    </cfRule>
    <cfRule type="expression" priority="4941" dxfId="4" stopIfTrue="0">
      <formula>AND(NOT('QAQC-NaT'!$L$297),'QAQC-NaT'!$C$297="Low")</formula>
    </cfRule>
    <cfRule type="expression" priority="4989" dxfId="4" stopIfTrue="0">
      <formula>LEFT(W17&amp;"")="["</formula>
    </cfRule>
    <cfRule type="expression" priority="5045" dxfId="5" stopIfTrue="0">
      <formula>AND(NOT('QAQC-NaT'!$L$57),'QAQC-NaT'!$C$57="Very Low")</formula>
    </cfRule>
    <cfRule type="expression" priority="5285" dxfId="5" stopIfTrue="0">
      <formula>AND(NOT('QAQC-NaT'!$L$297),'QAQC-NaT'!$C$297="Very Low")</formula>
    </cfRule>
    <cfRule type="expression" priority="5357" dxfId="6" stopIfTrue="0">
      <formula>AND(NOT('QAQC-NaT'!$L$57),'QAQC-NaT'!$C$57="Good")</formula>
    </cfRule>
    <cfRule type="expression" priority="5597" dxfId="6" stopIfTrue="0">
      <formula>AND(NOT('QAQC-NaT'!$L$297),'QAQC-NaT'!$C$297="Good")</formula>
    </cfRule>
  </conditionalFormatting>
  <conditionalFormatting sqref="X17">
    <cfRule type="expression" priority="3510" dxfId="0" stopIfTrue="0">
      <formula>AND(NOT('QAQC-NaT'!$L$58),'QAQC-NaT'!$C$58="Highest")</formula>
    </cfRule>
    <cfRule type="expression" priority="3750" dxfId="0" stopIfTrue="0">
      <formula>AND(NOT('QAQC-NaT'!$L$298),'QAQC-NaT'!$C$298="Highest")</formula>
    </cfRule>
    <cfRule type="expression" priority="3806" dxfId="1" stopIfTrue="0">
      <formula>AND(NOT('QAQC-NaT'!$L$58),'QAQC-NaT'!$C$58="High")</formula>
    </cfRule>
    <cfRule type="expression" priority="4046" dxfId="1" stopIfTrue="0">
      <formula>AND(NOT('QAQC-NaT'!$L$298),'QAQC-NaT'!$C$298="High")</formula>
    </cfRule>
    <cfRule type="expression" priority="4110" dxfId="2" stopIfTrue="0">
      <formula>AND(NOT('QAQC-NaT'!$L$58),'QAQC-NaT'!$C$58="Medium")</formula>
    </cfRule>
    <cfRule type="expression" priority="4350" dxfId="2" stopIfTrue="0">
      <formula>AND(NOT('QAQC-NaT'!$L$298),'QAQC-NaT'!$C$298="Medium")</formula>
    </cfRule>
    <cfRule type="expression" priority="4406" dxfId="3" stopIfTrue="0">
      <formula>AND(NOT('QAQC-NaT'!$L$58),'QAQC-NaT'!$C$58="Medium Low")</formula>
    </cfRule>
    <cfRule type="expression" priority="4646" dxfId="3" stopIfTrue="0">
      <formula>AND(NOT('QAQC-NaT'!$L$298),'QAQC-NaT'!$C$298="Medium Low")</formula>
    </cfRule>
    <cfRule type="expression" priority="4702" dxfId="4" stopIfTrue="0">
      <formula>AND(NOT('QAQC-NaT'!$L$58),'QAQC-NaT'!$C$58="Low")</formula>
    </cfRule>
    <cfRule type="expression" priority="4942" dxfId="4" stopIfTrue="0">
      <formula>AND(NOT('QAQC-NaT'!$L$298),'QAQC-NaT'!$C$298="Low")</formula>
    </cfRule>
    <cfRule type="expression" priority="4990" dxfId="4" stopIfTrue="0">
      <formula>LEFT(X17&amp;"")="["</formula>
    </cfRule>
    <cfRule type="expression" priority="5046" dxfId="5" stopIfTrue="0">
      <formula>AND(NOT('QAQC-NaT'!$L$58),'QAQC-NaT'!$C$58="Very Low")</formula>
    </cfRule>
    <cfRule type="expression" priority="5286" dxfId="5" stopIfTrue="0">
      <formula>AND(NOT('QAQC-NaT'!$L$298),'QAQC-NaT'!$C$298="Very Low")</formula>
    </cfRule>
    <cfRule type="expression" priority="5358" dxfId="6" stopIfTrue="0">
      <formula>AND(NOT('QAQC-NaT'!$L$58),'QAQC-NaT'!$C$58="Good")</formula>
    </cfRule>
    <cfRule type="expression" priority="5598" dxfId="6" stopIfTrue="0">
      <formula>AND(NOT('QAQC-NaT'!$L$298),'QAQC-NaT'!$C$298="Good")</formula>
    </cfRule>
  </conditionalFormatting>
  <conditionalFormatting sqref="J18">
    <cfRule type="expression" priority="3511" dxfId="0" stopIfTrue="0">
      <formula>AND(NOT('QAQC-NaT'!$L$59),'QAQC-NaT'!$C$59="Highest")</formula>
    </cfRule>
    <cfRule type="expression" priority="3751" dxfId="0" stopIfTrue="0">
      <formula>AND(NOT('QAQC-NaT'!$L$299),'QAQC-NaT'!$C$299="Highest")</formula>
    </cfRule>
    <cfRule type="expression" priority="3807" dxfId="1" stopIfTrue="0">
      <formula>AND(NOT('QAQC-NaT'!$L$59),'QAQC-NaT'!$C$59="High")</formula>
    </cfRule>
    <cfRule type="expression" priority="4047" dxfId="1" stopIfTrue="0">
      <formula>AND(NOT('QAQC-NaT'!$L$299),'QAQC-NaT'!$C$299="High")</formula>
    </cfRule>
    <cfRule type="expression" priority="4111" dxfId="2" stopIfTrue="0">
      <formula>AND(NOT('QAQC-NaT'!$L$59),'QAQC-NaT'!$C$59="Medium")</formula>
    </cfRule>
    <cfRule type="expression" priority="4351" dxfId="2" stopIfTrue="0">
      <formula>AND(NOT('QAQC-NaT'!$L$299),'QAQC-NaT'!$C$299="Medium")</formula>
    </cfRule>
    <cfRule type="expression" priority="4407" dxfId="3" stopIfTrue="0">
      <formula>AND(NOT('QAQC-NaT'!$L$59),'QAQC-NaT'!$C$59="Medium Low")</formula>
    </cfRule>
    <cfRule type="expression" priority="4647" dxfId="3" stopIfTrue="0">
      <formula>AND(NOT('QAQC-NaT'!$L$299),'QAQC-NaT'!$C$299="Medium Low")</formula>
    </cfRule>
    <cfRule type="expression" priority="4703" dxfId="4" stopIfTrue="0">
      <formula>AND(NOT('QAQC-NaT'!$L$59),'QAQC-NaT'!$C$59="Low")</formula>
    </cfRule>
    <cfRule type="expression" priority="4943" dxfId="4" stopIfTrue="0">
      <formula>AND(NOT('QAQC-NaT'!$L$299),'QAQC-NaT'!$C$299="Low")</formula>
    </cfRule>
    <cfRule type="expression" priority="4991" dxfId="4" stopIfTrue="0">
      <formula>LEFT(J18&amp;"")="["</formula>
    </cfRule>
    <cfRule type="expression" priority="5047" dxfId="5" stopIfTrue="0">
      <formula>AND(NOT('QAQC-NaT'!$L$59),'QAQC-NaT'!$C$59="Very Low")</formula>
    </cfRule>
    <cfRule type="expression" priority="5287" dxfId="5" stopIfTrue="0">
      <formula>AND(NOT('QAQC-NaT'!$L$299),'QAQC-NaT'!$C$299="Very Low")</formula>
    </cfRule>
    <cfRule type="expression" priority="5359" dxfId="6" stopIfTrue="0">
      <formula>AND(NOT('QAQC-NaT'!$L$59),'QAQC-NaT'!$C$59="Good")</formula>
    </cfRule>
    <cfRule type="expression" priority="5599" dxfId="6" stopIfTrue="0">
      <formula>AND(NOT('QAQC-NaT'!$L$299),'QAQC-NaT'!$C$299="Good")</formula>
    </cfRule>
  </conditionalFormatting>
  <conditionalFormatting sqref="K18">
    <cfRule type="expression" priority="3512" dxfId="0" stopIfTrue="0">
      <formula>AND(NOT('QAQC-NaT'!$L$60),'QAQC-NaT'!$C$60="Highest")</formula>
    </cfRule>
    <cfRule type="expression" priority="3752" dxfId="0" stopIfTrue="0">
      <formula>AND(NOT('QAQC-NaT'!$L$300),'QAQC-NaT'!$C$300="Highest")</formula>
    </cfRule>
    <cfRule type="expression" priority="3808" dxfId="1" stopIfTrue="0">
      <formula>AND(NOT('QAQC-NaT'!$L$60),'QAQC-NaT'!$C$60="High")</formula>
    </cfRule>
    <cfRule type="expression" priority="4048" dxfId="1" stopIfTrue="0">
      <formula>AND(NOT('QAQC-NaT'!$L$300),'QAQC-NaT'!$C$300="High")</formula>
    </cfRule>
    <cfRule type="expression" priority="4112" dxfId="2" stopIfTrue="0">
      <formula>AND(NOT('QAQC-NaT'!$L$60),'QAQC-NaT'!$C$60="Medium")</formula>
    </cfRule>
    <cfRule type="expression" priority="4352" dxfId="2" stopIfTrue="0">
      <formula>AND(NOT('QAQC-NaT'!$L$300),'QAQC-NaT'!$C$300="Medium")</formula>
    </cfRule>
    <cfRule type="expression" priority="4408" dxfId="3" stopIfTrue="0">
      <formula>AND(NOT('QAQC-NaT'!$L$60),'QAQC-NaT'!$C$60="Medium Low")</formula>
    </cfRule>
    <cfRule type="expression" priority="4648" dxfId="3" stopIfTrue="0">
      <formula>AND(NOT('QAQC-NaT'!$L$300),'QAQC-NaT'!$C$300="Medium Low")</formula>
    </cfRule>
    <cfRule type="expression" priority="4704" dxfId="4" stopIfTrue="0">
      <formula>AND(NOT('QAQC-NaT'!$L$60),'QAQC-NaT'!$C$60="Low")</formula>
    </cfRule>
    <cfRule type="expression" priority="4944" dxfId="4" stopIfTrue="0">
      <formula>AND(NOT('QAQC-NaT'!$L$300),'QAQC-NaT'!$C$300="Low")</formula>
    </cfRule>
    <cfRule type="expression" priority="4992" dxfId="4" stopIfTrue="0">
      <formula>LEFT(K18&amp;"")="["</formula>
    </cfRule>
    <cfRule type="expression" priority="5048" dxfId="5" stopIfTrue="0">
      <formula>AND(NOT('QAQC-NaT'!$L$60),'QAQC-NaT'!$C$60="Very Low")</formula>
    </cfRule>
    <cfRule type="expression" priority="5288" dxfId="5" stopIfTrue="0">
      <formula>AND(NOT('QAQC-NaT'!$L$300),'QAQC-NaT'!$C$300="Very Low")</formula>
    </cfRule>
    <cfRule type="expression" priority="5360" dxfId="6" stopIfTrue="0">
      <formula>AND(NOT('QAQC-NaT'!$L$60),'QAQC-NaT'!$C$60="Good")</formula>
    </cfRule>
    <cfRule type="expression" priority="5600" dxfId="6" stopIfTrue="0">
      <formula>AND(NOT('QAQC-NaT'!$L$300),'QAQC-NaT'!$C$300="Good")</formula>
    </cfRule>
  </conditionalFormatting>
  <conditionalFormatting sqref="L18">
    <cfRule type="expression" priority="3513" dxfId="0" stopIfTrue="0">
      <formula>AND(NOT('QAQC-NaT'!$L$61),'QAQC-NaT'!$C$61="Highest")</formula>
    </cfRule>
    <cfRule type="expression" priority="3753" dxfId="0" stopIfTrue="0">
      <formula>AND(NOT('QAQC-NaT'!$L$301),'QAQC-NaT'!$C$301="Highest")</formula>
    </cfRule>
    <cfRule type="expression" priority="3809" dxfId="1" stopIfTrue="0">
      <formula>AND(NOT('QAQC-NaT'!$L$61),'QAQC-NaT'!$C$61="High")</formula>
    </cfRule>
    <cfRule type="expression" priority="4049" dxfId="1" stopIfTrue="0">
      <formula>AND(NOT('QAQC-NaT'!$L$301),'QAQC-NaT'!$C$301="High")</formula>
    </cfRule>
    <cfRule type="expression" priority="4113" dxfId="2" stopIfTrue="0">
      <formula>AND(NOT('QAQC-NaT'!$L$61),'QAQC-NaT'!$C$61="Medium")</formula>
    </cfRule>
    <cfRule type="expression" priority="4353" dxfId="2" stopIfTrue="0">
      <formula>AND(NOT('QAQC-NaT'!$L$301),'QAQC-NaT'!$C$301="Medium")</formula>
    </cfRule>
    <cfRule type="expression" priority="4409" dxfId="3" stopIfTrue="0">
      <formula>AND(NOT('QAQC-NaT'!$L$61),'QAQC-NaT'!$C$61="Medium Low")</formula>
    </cfRule>
    <cfRule type="expression" priority="4649" dxfId="3" stopIfTrue="0">
      <formula>AND(NOT('QAQC-NaT'!$L$301),'QAQC-NaT'!$C$301="Medium Low")</formula>
    </cfRule>
    <cfRule type="expression" priority="4705" dxfId="4" stopIfTrue="0">
      <formula>AND(NOT('QAQC-NaT'!$L$61),'QAQC-NaT'!$C$61="Low")</formula>
    </cfRule>
    <cfRule type="expression" priority="4945" dxfId="4" stopIfTrue="0">
      <formula>AND(NOT('QAQC-NaT'!$L$301),'QAQC-NaT'!$C$301="Low")</formula>
    </cfRule>
    <cfRule type="expression" priority="4993" dxfId="4" stopIfTrue="0">
      <formula>LEFT(L18&amp;"")="["</formula>
    </cfRule>
    <cfRule type="expression" priority="5049" dxfId="5" stopIfTrue="0">
      <formula>AND(NOT('QAQC-NaT'!$L$61),'QAQC-NaT'!$C$61="Very Low")</formula>
    </cfRule>
    <cfRule type="expression" priority="5289" dxfId="5" stopIfTrue="0">
      <formula>AND(NOT('QAQC-NaT'!$L$301),'QAQC-NaT'!$C$301="Very Low")</formula>
    </cfRule>
    <cfRule type="expression" priority="5361" dxfId="6" stopIfTrue="0">
      <formula>AND(NOT('QAQC-NaT'!$L$61),'QAQC-NaT'!$C$61="Good")</formula>
    </cfRule>
    <cfRule type="expression" priority="5601" dxfId="6" stopIfTrue="0">
      <formula>AND(NOT('QAQC-NaT'!$L$301),'QAQC-NaT'!$C$301="Good")</formula>
    </cfRule>
  </conditionalFormatting>
  <conditionalFormatting sqref="V18">
    <cfRule type="expression" priority="3514" dxfId="0" stopIfTrue="0">
      <formula>AND(NOT('QAQC-NaT'!$L$62),'QAQC-NaT'!$C$62="Highest")</formula>
    </cfRule>
    <cfRule type="expression" priority="3754" dxfId="0" stopIfTrue="0">
      <formula>AND(NOT('QAQC-NaT'!$L$302),'QAQC-NaT'!$C$302="Highest")</formula>
    </cfRule>
    <cfRule type="expression" priority="3810" dxfId="1" stopIfTrue="0">
      <formula>AND(NOT('QAQC-NaT'!$L$62),'QAQC-NaT'!$C$62="High")</formula>
    </cfRule>
    <cfRule type="expression" priority="4050" dxfId="1" stopIfTrue="0">
      <formula>AND(NOT('QAQC-NaT'!$L$302),'QAQC-NaT'!$C$302="High")</formula>
    </cfRule>
    <cfRule type="expression" priority="4114" dxfId="2" stopIfTrue="0">
      <formula>AND(NOT('QAQC-NaT'!$L$62),'QAQC-NaT'!$C$62="Medium")</formula>
    </cfRule>
    <cfRule type="expression" priority="4354" dxfId="2" stopIfTrue="0">
      <formula>AND(NOT('QAQC-NaT'!$L$302),'QAQC-NaT'!$C$302="Medium")</formula>
    </cfRule>
    <cfRule type="expression" priority="4410" dxfId="3" stopIfTrue="0">
      <formula>AND(NOT('QAQC-NaT'!$L$62),'QAQC-NaT'!$C$62="Medium Low")</formula>
    </cfRule>
    <cfRule type="expression" priority="4650" dxfId="3" stopIfTrue="0">
      <formula>AND(NOT('QAQC-NaT'!$L$302),'QAQC-NaT'!$C$302="Medium Low")</formula>
    </cfRule>
    <cfRule type="expression" priority="4706" dxfId="4" stopIfTrue="0">
      <formula>AND(NOT('QAQC-NaT'!$L$62),'QAQC-NaT'!$C$62="Low")</formula>
    </cfRule>
    <cfRule type="expression" priority="4946" dxfId="4" stopIfTrue="0">
      <formula>AND(NOT('QAQC-NaT'!$L$302),'QAQC-NaT'!$C$302="Low")</formula>
    </cfRule>
    <cfRule type="expression" priority="4994" dxfId="4" stopIfTrue="0">
      <formula>LEFT(V18&amp;"")="["</formula>
    </cfRule>
    <cfRule type="expression" priority="5050" dxfId="5" stopIfTrue="0">
      <formula>AND(NOT('QAQC-NaT'!$L$62),'QAQC-NaT'!$C$62="Very Low")</formula>
    </cfRule>
    <cfRule type="expression" priority="5290" dxfId="5" stopIfTrue="0">
      <formula>AND(NOT('QAQC-NaT'!$L$302),'QAQC-NaT'!$C$302="Very Low")</formula>
    </cfRule>
    <cfRule type="expression" priority="5362" dxfId="6" stopIfTrue="0">
      <formula>AND(NOT('QAQC-NaT'!$L$62),'QAQC-NaT'!$C$62="Good")</formula>
    </cfRule>
    <cfRule type="expression" priority="5602" dxfId="6" stopIfTrue="0">
      <formula>AND(NOT('QAQC-NaT'!$L$302),'QAQC-NaT'!$C$302="Good")</formula>
    </cfRule>
  </conditionalFormatting>
  <conditionalFormatting sqref="W18">
    <cfRule type="expression" priority="3515" dxfId="0" stopIfTrue="0">
      <formula>AND(NOT('QAQC-NaT'!$L$63),'QAQC-NaT'!$C$63="Highest")</formula>
    </cfRule>
    <cfRule type="expression" priority="3755" dxfId="0" stopIfTrue="0">
      <formula>AND(NOT('QAQC-NaT'!$L$303),'QAQC-NaT'!$C$303="Highest")</formula>
    </cfRule>
    <cfRule type="expression" priority="3811" dxfId="1" stopIfTrue="0">
      <formula>AND(NOT('QAQC-NaT'!$L$63),'QAQC-NaT'!$C$63="High")</formula>
    </cfRule>
    <cfRule type="expression" priority="4051" dxfId="1" stopIfTrue="0">
      <formula>AND(NOT('QAQC-NaT'!$L$303),'QAQC-NaT'!$C$303="High")</formula>
    </cfRule>
    <cfRule type="expression" priority="4115" dxfId="2" stopIfTrue="0">
      <formula>AND(NOT('QAQC-NaT'!$L$63),'QAQC-NaT'!$C$63="Medium")</formula>
    </cfRule>
    <cfRule type="expression" priority="4355" dxfId="2" stopIfTrue="0">
      <formula>AND(NOT('QAQC-NaT'!$L$303),'QAQC-NaT'!$C$303="Medium")</formula>
    </cfRule>
    <cfRule type="expression" priority="4411" dxfId="3" stopIfTrue="0">
      <formula>AND(NOT('QAQC-NaT'!$L$63),'QAQC-NaT'!$C$63="Medium Low")</formula>
    </cfRule>
    <cfRule type="expression" priority="4651" dxfId="3" stopIfTrue="0">
      <formula>AND(NOT('QAQC-NaT'!$L$303),'QAQC-NaT'!$C$303="Medium Low")</formula>
    </cfRule>
    <cfRule type="expression" priority="4707" dxfId="4" stopIfTrue="0">
      <formula>AND(NOT('QAQC-NaT'!$L$63),'QAQC-NaT'!$C$63="Low")</formula>
    </cfRule>
    <cfRule type="expression" priority="4947" dxfId="4" stopIfTrue="0">
      <formula>AND(NOT('QAQC-NaT'!$L$303),'QAQC-NaT'!$C$303="Low")</formula>
    </cfRule>
    <cfRule type="expression" priority="4995" dxfId="4" stopIfTrue="0">
      <formula>LEFT(W18&amp;"")="["</formula>
    </cfRule>
    <cfRule type="expression" priority="5051" dxfId="5" stopIfTrue="0">
      <formula>AND(NOT('QAQC-NaT'!$L$63),'QAQC-NaT'!$C$63="Very Low")</formula>
    </cfRule>
    <cfRule type="expression" priority="5291" dxfId="5" stopIfTrue="0">
      <formula>AND(NOT('QAQC-NaT'!$L$303),'QAQC-NaT'!$C$303="Very Low")</formula>
    </cfRule>
    <cfRule type="expression" priority="5363" dxfId="6" stopIfTrue="0">
      <formula>AND(NOT('QAQC-NaT'!$L$63),'QAQC-NaT'!$C$63="Good")</formula>
    </cfRule>
    <cfRule type="expression" priority="5603" dxfId="6" stopIfTrue="0">
      <formula>AND(NOT('QAQC-NaT'!$L$303),'QAQC-NaT'!$C$303="Good")</formula>
    </cfRule>
  </conditionalFormatting>
  <conditionalFormatting sqref="X18">
    <cfRule type="expression" priority="3516" dxfId="0" stopIfTrue="0">
      <formula>AND(NOT('QAQC-NaT'!$L$64),'QAQC-NaT'!$C$64="Highest")</formula>
    </cfRule>
    <cfRule type="expression" priority="3756" dxfId="0" stopIfTrue="0">
      <formula>AND(NOT('QAQC-NaT'!$L$304),'QAQC-NaT'!$C$304="Highest")</formula>
    </cfRule>
    <cfRule type="expression" priority="3812" dxfId="1" stopIfTrue="0">
      <formula>AND(NOT('QAQC-NaT'!$L$64),'QAQC-NaT'!$C$64="High")</formula>
    </cfRule>
    <cfRule type="expression" priority="4052" dxfId="1" stopIfTrue="0">
      <formula>AND(NOT('QAQC-NaT'!$L$304),'QAQC-NaT'!$C$304="High")</formula>
    </cfRule>
    <cfRule type="expression" priority="4116" dxfId="2" stopIfTrue="0">
      <formula>AND(NOT('QAQC-NaT'!$L$64),'QAQC-NaT'!$C$64="Medium")</formula>
    </cfRule>
    <cfRule type="expression" priority="4356" dxfId="2" stopIfTrue="0">
      <formula>AND(NOT('QAQC-NaT'!$L$304),'QAQC-NaT'!$C$304="Medium")</formula>
    </cfRule>
    <cfRule type="expression" priority="4412" dxfId="3" stopIfTrue="0">
      <formula>AND(NOT('QAQC-NaT'!$L$64),'QAQC-NaT'!$C$64="Medium Low")</formula>
    </cfRule>
    <cfRule type="expression" priority="4652" dxfId="3" stopIfTrue="0">
      <formula>AND(NOT('QAQC-NaT'!$L$304),'QAQC-NaT'!$C$304="Medium Low")</formula>
    </cfRule>
    <cfRule type="expression" priority="4708" dxfId="4" stopIfTrue="0">
      <formula>AND(NOT('QAQC-NaT'!$L$64),'QAQC-NaT'!$C$64="Low")</formula>
    </cfRule>
    <cfRule type="expression" priority="4948" dxfId="4" stopIfTrue="0">
      <formula>AND(NOT('QAQC-NaT'!$L$304),'QAQC-NaT'!$C$304="Low")</formula>
    </cfRule>
    <cfRule type="expression" priority="4996" dxfId="4" stopIfTrue="0">
      <formula>LEFT(X18&amp;"")="["</formula>
    </cfRule>
    <cfRule type="expression" priority="5052" dxfId="5" stopIfTrue="0">
      <formula>AND(NOT('QAQC-NaT'!$L$64),'QAQC-NaT'!$C$64="Very Low")</formula>
    </cfRule>
    <cfRule type="expression" priority="5292" dxfId="5" stopIfTrue="0">
      <formula>AND(NOT('QAQC-NaT'!$L$304),'QAQC-NaT'!$C$304="Very Low")</formula>
    </cfRule>
    <cfRule type="expression" priority="5364" dxfId="6" stopIfTrue="0">
      <formula>AND(NOT('QAQC-NaT'!$L$64),'QAQC-NaT'!$C$64="Good")</formula>
    </cfRule>
    <cfRule type="expression" priority="5604" dxfId="6" stopIfTrue="0">
      <formula>AND(NOT('QAQC-NaT'!$L$304),'QAQC-NaT'!$C$304="Good")</formula>
    </cfRule>
  </conditionalFormatting>
  <conditionalFormatting sqref="J19">
    <cfRule type="expression" priority="3517" dxfId="0" stopIfTrue="0">
      <formula>AND(NOT('QAQC-NaT'!$L$65),'QAQC-NaT'!$C$65="Highest")</formula>
    </cfRule>
    <cfRule type="expression" priority="3757" dxfId="0" stopIfTrue="0">
      <formula>AND(NOT('QAQC-NaT'!$L$305),'QAQC-NaT'!$C$305="Highest")</formula>
    </cfRule>
    <cfRule type="expression" priority="3813" dxfId="1" stopIfTrue="0">
      <formula>AND(NOT('QAQC-NaT'!$L$65),'QAQC-NaT'!$C$65="High")</formula>
    </cfRule>
    <cfRule type="expression" priority="4053" dxfId="1" stopIfTrue="0">
      <formula>AND(NOT('QAQC-NaT'!$L$305),'QAQC-NaT'!$C$305="High")</formula>
    </cfRule>
    <cfRule type="expression" priority="4117" dxfId="2" stopIfTrue="0">
      <formula>AND(NOT('QAQC-NaT'!$L$65),'QAQC-NaT'!$C$65="Medium")</formula>
    </cfRule>
    <cfRule type="expression" priority="4357" dxfId="2" stopIfTrue="0">
      <formula>AND(NOT('QAQC-NaT'!$L$305),'QAQC-NaT'!$C$305="Medium")</formula>
    </cfRule>
    <cfRule type="expression" priority="4413" dxfId="3" stopIfTrue="0">
      <formula>AND(NOT('QAQC-NaT'!$L$65),'QAQC-NaT'!$C$65="Medium Low")</formula>
    </cfRule>
    <cfRule type="expression" priority="4653" dxfId="3" stopIfTrue="0">
      <formula>AND(NOT('QAQC-NaT'!$L$305),'QAQC-NaT'!$C$305="Medium Low")</formula>
    </cfRule>
    <cfRule type="expression" priority="4709" dxfId="4" stopIfTrue="0">
      <formula>AND(NOT('QAQC-NaT'!$L$65),'QAQC-NaT'!$C$65="Low")</formula>
    </cfRule>
    <cfRule type="expression" priority="4949" dxfId="4" stopIfTrue="0">
      <formula>AND(NOT('QAQC-NaT'!$L$305),'QAQC-NaT'!$C$305="Low")</formula>
    </cfRule>
    <cfRule type="expression" priority="4997" dxfId="4" stopIfTrue="0">
      <formula>LEFT(J19&amp;"")="["</formula>
    </cfRule>
    <cfRule type="expression" priority="5053" dxfId="5" stopIfTrue="0">
      <formula>AND(NOT('QAQC-NaT'!$L$65),'QAQC-NaT'!$C$65="Very Low")</formula>
    </cfRule>
    <cfRule type="expression" priority="5293" dxfId="5" stopIfTrue="0">
      <formula>AND(NOT('QAQC-NaT'!$L$305),'QAQC-NaT'!$C$305="Very Low")</formula>
    </cfRule>
    <cfRule type="expression" priority="5365" dxfId="6" stopIfTrue="0">
      <formula>AND(NOT('QAQC-NaT'!$L$65),'QAQC-NaT'!$C$65="Good")</formula>
    </cfRule>
    <cfRule type="expression" priority="5605" dxfId="6" stopIfTrue="0">
      <formula>AND(NOT('QAQC-NaT'!$L$305),'QAQC-NaT'!$C$305="Good")</formula>
    </cfRule>
  </conditionalFormatting>
  <conditionalFormatting sqref="K19">
    <cfRule type="expression" priority="3518" dxfId="0" stopIfTrue="0">
      <formula>AND(NOT('QAQC-NaT'!$L$66),'QAQC-NaT'!$C$66="Highest")</formula>
    </cfRule>
    <cfRule type="expression" priority="3758" dxfId="0" stopIfTrue="0">
      <formula>AND(NOT('QAQC-NaT'!$L$306),'QAQC-NaT'!$C$306="Highest")</formula>
    </cfRule>
    <cfRule type="expression" priority="3814" dxfId="1" stopIfTrue="0">
      <formula>AND(NOT('QAQC-NaT'!$L$66),'QAQC-NaT'!$C$66="High")</formula>
    </cfRule>
    <cfRule type="expression" priority="4054" dxfId="1" stopIfTrue="0">
      <formula>AND(NOT('QAQC-NaT'!$L$306),'QAQC-NaT'!$C$306="High")</formula>
    </cfRule>
    <cfRule type="expression" priority="4118" dxfId="2" stopIfTrue="0">
      <formula>AND(NOT('QAQC-NaT'!$L$66),'QAQC-NaT'!$C$66="Medium")</formula>
    </cfRule>
    <cfRule type="expression" priority="4358" dxfId="2" stopIfTrue="0">
      <formula>AND(NOT('QAQC-NaT'!$L$306),'QAQC-NaT'!$C$306="Medium")</formula>
    </cfRule>
    <cfRule type="expression" priority="4414" dxfId="3" stopIfTrue="0">
      <formula>AND(NOT('QAQC-NaT'!$L$66),'QAQC-NaT'!$C$66="Medium Low")</formula>
    </cfRule>
    <cfRule type="expression" priority="4654" dxfId="3" stopIfTrue="0">
      <formula>AND(NOT('QAQC-NaT'!$L$306),'QAQC-NaT'!$C$306="Medium Low")</formula>
    </cfRule>
    <cfRule type="expression" priority="4710" dxfId="4" stopIfTrue="0">
      <formula>AND(NOT('QAQC-NaT'!$L$66),'QAQC-NaT'!$C$66="Low")</formula>
    </cfRule>
    <cfRule type="expression" priority="4950" dxfId="4" stopIfTrue="0">
      <formula>AND(NOT('QAQC-NaT'!$L$306),'QAQC-NaT'!$C$306="Low")</formula>
    </cfRule>
    <cfRule type="expression" priority="4998" dxfId="4" stopIfTrue="0">
      <formula>LEFT(K19&amp;"")="["</formula>
    </cfRule>
    <cfRule type="expression" priority="5054" dxfId="5" stopIfTrue="0">
      <formula>AND(NOT('QAQC-NaT'!$L$66),'QAQC-NaT'!$C$66="Very Low")</formula>
    </cfRule>
    <cfRule type="expression" priority="5294" dxfId="5" stopIfTrue="0">
      <formula>AND(NOT('QAQC-NaT'!$L$306),'QAQC-NaT'!$C$306="Very Low")</formula>
    </cfRule>
    <cfRule type="expression" priority="5366" dxfId="6" stopIfTrue="0">
      <formula>AND(NOT('QAQC-NaT'!$L$66),'QAQC-NaT'!$C$66="Good")</formula>
    </cfRule>
    <cfRule type="expression" priority="5606" dxfId="6" stopIfTrue="0">
      <formula>AND(NOT('QAQC-NaT'!$L$306),'QAQC-NaT'!$C$306="Good")</formula>
    </cfRule>
  </conditionalFormatting>
  <conditionalFormatting sqref="L19">
    <cfRule type="expression" priority="3519" dxfId="0" stopIfTrue="0">
      <formula>AND(NOT('QAQC-NaT'!$L$67),'QAQC-NaT'!$C$67="Highest")</formula>
    </cfRule>
    <cfRule type="expression" priority="3759" dxfId="0" stopIfTrue="0">
      <formula>AND(NOT('QAQC-NaT'!$L$307),'QAQC-NaT'!$C$307="Highest")</formula>
    </cfRule>
    <cfRule type="expression" priority="3815" dxfId="1" stopIfTrue="0">
      <formula>AND(NOT('QAQC-NaT'!$L$67),'QAQC-NaT'!$C$67="High")</formula>
    </cfRule>
    <cfRule type="expression" priority="4055" dxfId="1" stopIfTrue="0">
      <formula>AND(NOT('QAQC-NaT'!$L$307),'QAQC-NaT'!$C$307="High")</formula>
    </cfRule>
    <cfRule type="expression" priority="4119" dxfId="2" stopIfTrue="0">
      <formula>AND(NOT('QAQC-NaT'!$L$67),'QAQC-NaT'!$C$67="Medium")</formula>
    </cfRule>
    <cfRule type="expression" priority="4359" dxfId="2" stopIfTrue="0">
      <formula>AND(NOT('QAQC-NaT'!$L$307),'QAQC-NaT'!$C$307="Medium")</formula>
    </cfRule>
    <cfRule type="expression" priority="4415" dxfId="3" stopIfTrue="0">
      <formula>AND(NOT('QAQC-NaT'!$L$67),'QAQC-NaT'!$C$67="Medium Low")</formula>
    </cfRule>
    <cfRule type="expression" priority="4655" dxfId="3" stopIfTrue="0">
      <formula>AND(NOT('QAQC-NaT'!$L$307),'QAQC-NaT'!$C$307="Medium Low")</formula>
    </cfRule>
    <cfRule type="expression" priority="4711" dxfId="4" stopIfTrue="0">
      <formula>AND(NOT('QAQC-NaT'!$L$67),'QAQC-NaT'!$C$67="Low")</formula>
    </cfRule>
    <cfRule type="expression" priority="4951" dxfId="4" stopIfTrue="0">
      <formula>AND(NOT('QAQC-NaT'!$L$307),'QAQC-NaT'!$C$307="Low")</formula>
    </cfRule>
    <cfRule type="expression" priority="4999" dxfId="4" stopIfTrue="0">
      <formula>LEFT(L19&amp;"")="["</formula>
    </cfRule>
    <cfRule type="expression" priority="5055" dxfId="5" stopIfTrue="0">
      <formula>AND(NOT('QAQC-NaT'!$L$67),'QAQC-NaT'!$C$67="Very Low")</formula>
    </cfRule>
    <cfRule type="expression" priority="5295" dxfId="5" stopIfTrue="0">
      <formula>AND(NOT('QAQC-NaT'!$L$307),'QAQC-NaT'!$C$307="Very Low")</formula>
    </cfRule>
    <cfRule type="expression" priority="5367" dxfId="6" stopIfTrue="0">
      <formula>AND(NOT('QAQC-NaT'!$L$67),'QAQC-NaT'!$C$67="Good")</formula>
    </cfRule>
    <cfRule type="expression" priority="5607" dxfId="6" stopIfTrue="0">
      <formula>AND(NOT('QAQC-NaT'!$L$307),'QAQC-NaT'!$C$307="Good")</formula>
    </cfRule>
  </conditionalFormatting>
  <conditionalFormatting sqref="V19">
    <cfRule type="expression" priority="3520" dxfId="0" stopIfTrue="0">
      <formula>AND(NOT('QAQC-NaT'!$L$68),'QAQC-NaT'!$C$68="Highest")</formula>
    </cfRule>
    <cfRule type="expression" priority="3760" dxfId="0" stopIfTrue="0">
      <formula>AND(NOT('QAQC-NaT'!$L$308),'QAQC-NaT'!$C$308="Highest")</formula>
    </cfRule>
    <cfRule type="expression" priority="3816" dxfId="1" stopIfTrue="0">
      <formula>AND(NOT('QAQC-NaT'!$L$68),'QAQC-NaT'!$C$68="High")</formula>
    </cfRule>
    <cfRule type="expression" priority="4056" dxfId="1" stopIfTrue="0">
      <formula>AND(NOT('QAQC-NaT'!$L$308),'QAQC-NaT'!$C$308="High")</formula>
    </cfRule>
    <cfRule type="expression" priority="4120" dxfId="2" stopIfTrue="0">
      <formula>AND(NOT('QAQC-NaT'!$L$68),'QAQC-NaT'!$C$68="Medium")</formula>
    </cfRule>
    <cfRule type="expression" priority="4360" dxfId="2" stopIfTrue="0">
      <formula>AND(NOT('QAQC-NaT'!$L$308),'QAQC-NaT'!$C$308="Medium")</formula>
    </cfRule>
    <cfRule type="expression" priority="4416" dxfId="3" stopIfTrue="0">
      <formula>AND(NOT('QAQC-NaT'!$L$68),'QAQC-NaT'!$C$68="Medium Low")</formula>
    </cfRule>
    <cfRule type="expression" priority="4656" dxfId="3" stopIfTrue="0">
      <formula>AND(NOT('QAQC-NaT'!$L$308),'QAQC-NaT'!$C$308="Medium Low")</formula>
    </cfRule>
    <cfRule type="expression" priority="4712" dxfId="4" stopIfTrue="0">
      <formula>AND(NOT('QAQC-NaT'!$L$68),'QAQC-NaT'!$C$68="Low")</formula>
    </cfRule>
    <cfRule type="expression" priority="4952" dxfId="4" stopIfTrue="0">
      <formula>AND(NOT('QAQC-NaT'!$L$308),'QAQC-NaT'!$C$308="Low")</formula>
    </cfRule>
    <cfRule type="expression" priority="5000" dxfId="4" stopIfTrue="0">
      <formula>LEFT(V19&amp;"")="["</formula>
    </cfRule>
    <cfRule type="expression" priority="5056" dxfId="5" stopIfTrue="0">
      <formula>AND(NOT('QAQC-NaT'!$L$68),'QAQC-NaT'!$C$68="Very Low")</formula>
    </cfRule>
    <cfRule type="expression" priority="5296" dxfId="5" stopIfTrue="0">
      <formula>AND(NOT('QAQC-NaT'!$L$308),'QAQC-NaT'!$C$308="Very Low")</formula>
    </cfRule>
    <cfRule type="expression" priority="5368" dxfId="6" stopIfTrue="0">
      <formula>AND(NOT('QAQC-NaT'!$L$68),'QAQC-NaT'!$C$68="Good")</formula>
    </cfRule>
    <cfRule type="expression" priority="5608" dxfId="6" stopIfTrue="0">
      <formula>AND(NOT('QAQC-NaT'!$L$308),'QAQC-NaT'!$C$308="Good")</formula>
    </cfRule>
  </conditionalFormatting>
  <conditionalFormatting sqref="W19">
    <cfRule type="expression" priority="3521" dxfId="0" stopIfTrue="0">
      <formula>AND(NOT('QAQC-NaT'!$L$69),'QAQC-NaT'!$C$69="Highest")</formula>
    </cfRule>
    <cfRule type="expression" priority="3761" dxfId="0" stopIfTrue="0">
      <formula>AND(NOT('QAQC-NaT'!$L$309),'QAQC-NaT'!$C$309="Highest")</formula>
    </cfRule>
    <cfRule type="expression" priority="3817" dxfId="1" stopIfTrue="0">
      <formula>AND(NOT('QAQC-NaT'!$L$69),'QAQC-NaT'!$C$69="High")</formula>
    </cfRule>
    <cfRule type="expression" priority="4057" dxfId="1" stopIfTrue="0">
      <formula>AND(NOT('QAQC-NaT'!$L$309),'QAQC-NaT'!$C$309="High")</formula>
    </cfRule>
    <cfRule type="expression" priority="4121" dxfId="2" stopIfTrue="0">
      <formula>AND(NOT('QAQC-NaT'!$L$69),'QAQC-NaT'!$C$69="Medium")</formula>
    </cfRule>
    <cfRule type="expression" priority="4361" dxfId="2" stopIfTrue="0">
      <formula>AND(NOT('QAQC-NaT'!$L$309),'QAQC-NaT'!$C$309="Medium")</formula>
    </cfRule>
    <cfRule type="expression" priority="4417" dxfId="3" stopIfTrue="0">
      <formula>AND(NOT('QAQC-NaT'!$L$69),'QAQC-NaT'!$C$69="Medium Low")</formula>
    </cfRule>
    <cfRule type="expression" priority="4657" dxfId="3" stopIfTrue="0">
      <formula>AND(NOT('QAQC-NaT'!$L$309),'QAQC-NaT'!$C$309="Medium Low")</formula>
    </cfRule>
    <cfRule type="expression" priority="4713" dxfId="4" stopIfTrue="0">
      <formula>AND(NOT('QAQC-NaT'!$L$69),'QAQC-NaT'!$C$69="Low")</formula>
    </cfRule>
    <cfRule type="expression" priority="4953" dxfId="4" stopIfTrue="0">
      <formula>AND(NOT('QAQC-NaT'!$L$309),'QAQC-NaT'!$C$309="Low")</formula>
    </cfRule>
    <cfRule type="expression" priority="5001" dxfId="4" stopIfTrue="0">
      <formula>LEFT(W19&amp;"")="["</formula>
    </cfRule>
    <cfRule type="expression" priority="5057" dxfId="5" stopIfTrue="0">
      <formula>AND(NOT('QAQC-NaT'!$L$69),'QAQC-NaT'!$C$69="Very Low")</formula>
    </cfRule>
    <cfRule type="expression" priority="5297" dxfId="5" stopIfTrue="0">
      <formula>AND(NOT('QAQC-NaT'!$L$309),'QAQC-NaT'!$C$309="Very Low")</formula>
    </cfRule>
    <cfRule type="expression" priority="5369" dxfId="6" stopIfTrue="0">
      <formula>AND(NOT('QAQC-NaT'!$L$69),'QAQC-NaT'!$C$69="Good")</formula>
    </cfRule>
    <cfRule type="expression" priority="5609" dxfId="6" stopIfTrue="0">
      <formula>AND(NOT('QAQC-NaT'!$L$309),'QAQC-NaT'!$C$309="Good")</formula>
    </cfRule>
  </conditionalFormatting>
  <conditionalFormatting sqref="X19">
    <cfRule type="expression" priority="3522" dxfId="0" stopIfTrue="0">
      <formula>AND(NOT('QAQC-NaT'!$L$70),'QAQC-NaT'!$C$70="Highest")</formula>
    </cfRule>
    <cfRule type="expression" priority="3762" dxfId="0" stopIfTrue="0">
      <formula>AND(NOT('QAQC-NaT'!$L$310),'QAQC-NaT'!$C$310="Highest")</formula>
    </cfRule>
    <cfRule type="expression" priority="3818" dxfId="1" stopIfTrue="0">
      <formula>AND(NOT('QAQC-NaT'!$L$70),'QAQC-NaT'!$C$70="High")</formula>
    </cfRule>
    <cfRule type="expression" priority="4058" dxfId="1" stopIfTrue="0">
      <formula>AND(NOT('QAQC-NaT'!$L$310),'QAQC-NaT'!$C$310="High")</formula>
    </cfRule>
    <cfRule type="expression" priority="4122" dxfId="2" stopIfTrue="0">
      <formula>AND(NOT('QAQC-NaT'!$L$70),'QAQC-NaT'!$C$70="Medium")</formula>
    </cfRule>
    <cfRule type="expression" priority="4362" dxfId="2" stopIfTrue="0">
      <formula>AND(NOT('QAQC-NaT'!$L$310),'QAQC-NaT'!$C$310="Medium")</formula>
    </cfRule>
    <cfRule type="expression" priority="4418" dxfId="3" stopIfTrue="0">
      <formula>AND(NOT('QAQC-NaT'!$L$70),'QAQC-NaT'!$C$70="Medium Low")</formula>
    </cfRule>
    <cfRule type="expression" priority="4658" dxfId="3" stopIfTrue="0">
      <formula>AND(NOT('QAQC-NaT'!$L$310),'QAQC-NaT'!$C$310="Medium Low")</formula>
    </cfRule>
    <cfRule type="expression" priority="4714" dxfId="4" stopIfTrue="0">
      <formula>AND(NOT('QAQC-NaT'!$L$70),'QAQC-NaT'!$C$70="Low")</formula>
    </cfRule>
    <cfRule type="expression" priority="4954" dxfId="4" stopIfTrue="0">
      <formula>AND(NOT('QAQC-NaT'!$L$310),'QAQC-NaT'!$C$310="Low")</formula>
    </cfRule>
    <cfRule type="expression" priority="5002" dxfId="4" stopIfTrue="0">
      <formula>LEFT(X19&amp;"")="["</formula>
    </cfRule>
    <cfRule type="expression" priority="5058" dxfId="5" stopIfTrue="0">
      <formula>AND(NOT('QAQC-NaT'!$L$70),'QAQC-NaT'!$C$70="Very Low")</formula>
    </cfRule>
    <cfRule type="expression" priority="5298" dxfId="5" stopIfTrue="0">
      <formula>AND(NOT('QAQC-NaT'!$L$310),'QAQC-NaT'!$C$310="Very Low")</formula>
    </cfRule>
    <cfRule type="expression" priority="5370" dxfId="6" stopIfTrue="0">
      <formula>AND(NOT('QAQC-NaT'!$L$70),'QAQC-NaT'!$C$70="Good")</formula>
    </cfRule>
    <cfRule type="expression" priority="5610" dxfId="6" stopIfTrue="0">
      <formula>AND(NOT('QAQC-NaT'!$L$310),'QAQC-NaT'!$C$310="Good")</formula>
    </cfRule>
  </conditionalFormatting>
  <conditionalFormatting sqref="J20">
    <cfRule type="expression" priority="3523" dxfId="0" stopIfTrue="0">
      <formula>AND(NOT('QAQC-NaT'!$L$71),'QAQC-NaT'!$C$71="Highest")</formula>
    </cfRule>
    <cfRule type="expression" priority="3763" dxfId="0" stopIfTrue="0">
      <formula>AND(NOT('QAQC-NaT'!$L$311),'QAQC-NaT'!$C$311="Highest")</formula>
    </cfRule>
    <cfRule type="expression" priority="3819" dxfId="1" stopIfTrue="0">
      <formula>AND(NOT('QAQC-NaT'!$L$71),'QAQC-NaT'!$C$71="High")</formula>
    </cfRule>
    <cfRule type="expression" priority="4059" dxfId="1" stopIfTrue="0">
      <formula>AND(NOT('QAQC-NaT'!$L$311),'QAQC-NaT'!$C$311="High")</formula>
    </cfRule>
    <cfRule type="expression" priority="4123" dxfId="2" stopIfTrue="0">
      <formula>AND(NOT('QAQC-NaT'!$L$71),'QAQC-NaT'!$C$71="Medium")</formula>
    </cfRule>
    <cfRule type="expression" priority="4363" dxfId="2" stopIfTrue="0">
      <formula>AND(NOT('QAQC-NaT'!$L$311),'QAQC-NaT'!$C$311="Medium")</formula>
    </cfRule>
    <cfRule type="expression" priority="4419" dxfId="3" stopIfTrue="0">
      <formula>AND(NOT('QAQC-NaT'!$L$71),'QAQC-NaT'!$C$71="Medium Low")</formula>
    </cfRule>
    <cfRule type="expression" priority="4659" dxfId="3" stopIfTrue="0">
      <formula>AND(NOT('QAQC-NaT'!$L$311),'QAQC-NaT'!$C$311="Medium Low")</formula>
    </cfRule>
    <cfRule type="expression" priority="4715" dxfId="4" stopIfTrue="0">
      <formula>AND(NOT('QAQC-NaT'!$L$71),'QAQC-NaT'!$C$71="Low")</formula>
    </cfRule>
    <cfRule type="expression" priority="4955" dxfId="4" stopIfTrue="0">
      <formula>AND(NOT('QAQC-NaT'!$L$311),'QAQC-NaT'!$C$311="Low")</formula>
    </cfRule>
    <cfRule type="expression" priority="5003" dxfId="4" stopIfTrue="0">
      <formula>LEFT(J20&amp;"")="["</formula>
    </cfRule>
    <cfRule type="expression" priority="5059" dxfId="5" stopIfTrue="0">
      <formula>AND(NOT('QAQC-NaT'!$L$71),'QAQC-NaT'!$C$71="Very Low")</formula>
    </cfRule>
    <cfRule type="expression" priority="5299" dxfId="5" stopIfTrue="0">
      <formula>AND(NOT('QAQC-NaT'!$L$311),'QAQC-NaT'!$C$311="Very Low")</formula>
    </cfRule>
    <cfRule type="expression" priority="5371" dxfId="6" stopIfTrue="0">
      <formula>AND(NOT('QAQC-NaT'!$L$71),'QAQC-NaT'!$C$71="Good")</formula>
    </cfRule>
    <cfRule type="expression" priority="5611" dxfId="6" stopIfTrue="0">
      <formula>AND(NOT('QAQC-NaT'!$L$311),'QAQC-NaT'!$C$311="Good")</formula>
    </cfRule>
  </conditionalFormatting>
  <conditionalFormatting sqref="K20">
    <cfRule type="expression" priority="3524" dxfId="0" stopIfTrue="0">
      <formula>AND(NOT('QAQC-NaT'!$L$72),'QAQC-NaT'!$C$72="Highest")</formula>
    </cfRule>
    <cfRule type="expression" priority="3764" dxfId="0" stopIfTrue="0">
      <formula>AND(NOT('QAQC-NaT'!$L$312),'QAQC-NaT'!$C$312="Highest")</formula>
    </cfRule>
    <cfRule type="expression" priority="3820" dxfId="1" stopIfTrue="0">
      <formula>AND(NOT('QAQC-NaT'!$L$72),'QAQC-NaT'!$C$72="High")</formula>
    </cfRule>
    <cfRule type="expression" priority="4060" dxfId="1" stopIfTrue="0">
      <formula>AND(NOT('QAQC-NaT'!$L$312),'QAQC-NaT'!$C$312="High")</formula>
    </cfRule>
    <cfRule type="expression" priority="4124" dxfId="2" stopIfTrue="0">
      <formula>AND(NOT('QAQC-NaT'!$L$72),'QAQC-NaT'!$C$72="Medium")</formula>
    </cfRule>
    <cfRule type="expression" priority="4364" dxfId="2" stopIfTrue="0">
      <formula>AND(NOT('QAQC-NaT'!$L$312),'QAQC-NaT'!$C$312="Medium")</formula>
    </cfRule>
    <cfRule type="expression" priority="4420" dxfId="3" stopIfTrue="0">
      <formula>AND(NOT('QAQC-NaT'!$L$72),'QAQC-NaT'!$C$72="Medium Low")</formula>
    </cfRule>
    <cfRule type="expression" priority="4660" dxfId="3" stopIfTrue="0">
      <formula>AND(NOT('QAQC-NaT'!$L$312),'QAQC-NaT'!$C$312="Medium Low")</formula>
    </cfRule>
    <cfRule type="expression" priority="4716" dxfId="4" stopIfTrue="0">
      <formula>AND(NOT('QAQC-NaT'!$L$72),'QAQC-NaT'!$C$72="Low")</formula>
    </cfRule>
    <cfRule type="expression" priority="4956" dxfId="4" stopIfTrue="0">
      <formula>AND(NOT('QAQC-NaT'!$L$312),'QAQC-NaT'!$C$312="Low")</formula>
    </cfRule>
    <cfRule type="expression" priority="5004" dxfId="4" stopIfTrue="0">
      <formula>LEFT(K20&amp;"")="["</formula>
    </cfRule>
    <cfRule type="expression" priority="5060" dxfId="5" stopIfTrue="0">
      <formula>AND(NOT('QAQC-NaT'!$L$72),'QAQC-NaT'!$C$72="Very Low")</formula>
    </cfRule>
    <cfRule type="expression" priority="5300" dxfId="5" stopIfTrue="0">
      <formula>AND(NOT('QAQC-NaT'!$L$312),'QAQC-NaT'!$C$312="Very Low")</formula>
    </cfRule>
    <cfRule type="expression" priority="5372" dxfId="6" stopIfTrue="0">
      <formula>AND(NOT('QAQC-NaT'!$L$72),'QAQC-NaT'!$C$72="Good")</formula>
    </cfRule>
    <cfRule type="expression" priority="5612" dxfId="6" stopIfTrue="0">
      <formula>AND(NOT('QAQC-NaT'!$L$312),'QAQC-NaT'!$C$312="Good")</formula>
    </cfRule>
  </conditionalFormatting>
  <conditionalFormatting sqref="L20">
    <cfRule type="expression" priority="3525" dxfId="0" stopIfTrue="0">
      <formula>AND(NOT('QAQC-NaT'!$L$73),'QAQC-NaT'!$C$73="Highest")</formula>
    </cfRule>
    <cfRule type="expression" priority="3765" dxfId="0" stopIfTrue="0">
      <formula>AND(NOT('QAQC-NaT'!$L$313),'QAQC-NaT'!$C$313="Highest")</formula>
    </cfRule>
    <cfRule type="expression" priority="3821" dxfId="1" stopIfTrue="0">
      <formula>AND(NOT('QAQC-NaT'!$L$73),'QAQC-NaT'!$C$73="High")</formula>
    </cfRule>
    <cfRule type="expression" priority="4061" dxfId="1" stopIfTrue="0">
      <formula>AND(NOT('QAQC-NaT'!$L$313),'QAQC-NaT'!$C$313="High")</formula>
    </cfRule>
    <cfRule type="expression" priority="4125" dxfId="2" stopIfTrue="0">
      <formula>AND(NOT('QAQC-NaT'!$L$73),'QAQC-NaT'!$C$73="Medium")</formula>
    </cfRule>
    <cfRule type="expression" priority="4365" dxfId="2" stopIfTrue="0">
      <formula>AND(NOT('QAQC-NaT'!$L$313),'QAQC-NaT'!$C$313="Medium")</formula>
    </cfRule>
    <cfRule type="expression" priority="4421" dxfId="3" stopIfTrue="0">
      <formula>AND(NOT('QAQC-NaT'!$L$73),'QAQC-NaT'!$C$73="Medium Low")</formula>
    </cfRule>
    <cfRule type="expression" priority="4661" dxfId="3" stopIfTrue="0">
      <formula>AND(NOT('QAQC-NaT'!$L$313),'QAQC-NaT'!$C$313="Medium Low")</formula>
    </cfRule>
    <cfRule type="expression" priority="4717" dxfId="4" stopIfTrue="0">
      <formula>AND(NOT('QAQC-NaT'!$L$73),'QAQC-NaT'!$C$73="Low")</formula>
    </cfRule>
    <cfRule type="expression" priority="4957" dxfId="4" stopIfTrue="0">
      <formula>AND(NOT('QAQC-NaT'!$L$313),'QAQC-NaT'!$C$313="Low")</formula>
    </cfRule>
    <cfRule type="expression" priority="5005" dxfId="4" stopIfTrue="0">
      <formula>LEFT(L20&amp;"")="["</formula>
    </cfRule>
    <cfRule type="expression" priority="5061" dxfId="5" stopIfTrue="0">
      <formula>AND(NOT('QAQC-NaT'!$L$73),'QAQC-NaT'!$C$73="Very Low")</formula>
    </cfRule>
    <cfRule type="expression" priority="5301" dxfId="5" stopIfTrue="0">
      <formula>AND(NOT('QAQC-NaT'!$L$313),'QAQC-NaT'!$C$313="Very Low")</formula>
    </cfRule>
    <cfRule type="expression" priority="5373" dxfId="6" stopIfTrue="0">
      <formula>AND(NOT('QAQC-NaT'!$L$73),'QAQC-NaT'!$C$73="Good")</formula>
    </cfRule>
    <cfRule type="expression" priority="5613" dxfId="6" stopIfTrue="0">
      <formula>AND(NOT('QAQC-NaT'!$L$313),'QAQC-NaT'!$C$313="Good")</formula>
    </cfRule>
  </conditionalFormatting>
  <conditionalFormatting sqref="V20">
    <cfRule type="expression" priority="3526" dxfId="0" stopIfTrue="0">
      <formula>AND(NOT('QAQC-NaT'!$L$74),'QAQC-NaT'!$C$74="Highest")</formula>
    </cfRule>
    <cfRule type="expression" priority="3766" dxfId="0" stopIfTrue="0">
      <formula>AND(NOT('QAQC-NaT'!$L$314),'QAQC-NaT'!$C$314="Highest")</formula>
    </cfRule>
    <cfRule type="expression" priority="3822" dxfId="1" stopIfTrue="0">
      <formula>AND(NOT('QAQC-NaT'!$L$74),'QAQC-NaT'!$C$74="High")</formula>
    </cfRule>
    <cfRule type="expression" priority="4062" dxfId="1" stopIfTrue="0">
      <formula>AND(NOT('QAQC-NaT'!$L$314),'QAQC-NaT'!$C$314="High")</formula>
    </cfRule>
    <cfRule type="expression" priority="4126" dxfId="2" stopIfTrue="0">
      <formula>AND(NOT('QAQC-NaT'!$L$74),'QAQC-NaT'!$C$74="Medium")</formula>
    </cfRule>
    <cfRule type="expression" priority="4366" dxfId="2" stopIfTrue="0">
      <formula>AND(NOT('QAQC-NaT'!$L$314),'QAQC-NaT'!$C$314="Medium")</formula>
    </cfRule>
    <cfRule type="expression" priority="4422" dxfId="3" stopIfTrue="0">
      <formula>AND(NOT('QAQC-NaT'!$L$74),'QAQC-NaT'!$C$74="Medium Low")</formula>
    </cfRule>
    <cfRule type="expression" priority="4662" dxfId="3" stopIfTrue="0">
      <formula>AND(NOT('QAQC-NaT'!$L$314),'QAQC-NaT'!$C$314="Medium Low")</formula>
    </cfRule>
    <cfRule type="expression" priority="4718" dxfId="4" stopIfTrue="0">
      <formula>AND(NOT('QAQC-NaT'!$L$74),'QAQC-NaT'!$C$74="Low")</formula>
    </cfRule>
    <cfRule type="expression" priority="4958" dxfId="4" stopIfTrue="0">
      <formula>AND(NOT('QAQC-NaT'!$L$314),'QAQC-NaT'!$C$314="Low")</formula>
    </cfRule>
    <cfRule type="expression" priority="5006" dxfId="4" stopIfTrue="0">
      <formula>LEFT(V20&amp;"")="["</formula>
    </cfRule>
    <cfRule type="expression" priority="5062" dxfId="5" stopIfTrue="0">
      <formula>AND(NOT('QAQC-NaT'!$L$74),'QAQC-NaT'!$C$74="Very Low")</formula>
    </cfRule>
    <cfRule type="expression" priority="5302" dxfId="5" stopIfTrue="0">
      <formula>AND(NOT('QAQC-NaT'!$L$314),'QAQC-NaT'!$C$314="Very Low")</formula>
    </cfRule>
    <cfRule type="expression" priority="5374" dxfId="6" stopIfTrue="0">
      <formula>AND(NOT('QAQC-NaT'!$L$74),'QAQC-NaT'!$C$74="Good")</formula>
    </cfRule>
    <cfRule type="expression" priority="5614" dxfId="6" stopIfTrue="0">
      <formula>AND(NOT('QAQC-NaT'!$L$314),'QAQC-NaT'!$C$314="Good")</formula>
    </cfRule>
  </conditionalFormatting>
  <conditionalFormatting sqref="W20">
    <cfRule type="expression" priority="3527" dxfId="0" stopIfTrue="0">
      <formula>AND(NOT('QAQC-NaT'!$L$75),'QAQC-NaT'!$C$75="Highest")</formula>
    </cfRule>
    <cfRule type="expression" priority="3767" dxfId="0" stopIfTrue="0">
      <formula>AND(NOT('QAQC-NaT'!$L$315),'QAQC-NaT'!$C$315="Highest")</formula>
    </cfRule>
    <cfRule type="expression" priority="3823" dxfId="1" stopIfTrue="0">
      <formula>AND(NOT('QAQC-NaT'!$L$75),'QAQC-NaT'!$C$75="High")</formula>
    </cfRule>
    <cfRule type="expression" priority="4063" dxfId="1" stopIfTrue="0">
      <formula>AND(NOT('QAQC-NaT'!$L$315),'QAQC-NaT'!$C$315="High")</formula>
    </cfRule>
    <cfRule type="expression" priority="4127" dxfId="2" stopIfTrue="0">
      <formula>AND(NOT('QAQC-NaT'!$L$75),'QAQC-NaT'!$C$75="Medium")</formula>
    </cfRule>
    <cfRule type="expression" priority="4367" dxfId="2" stopIfTrue="0">
      <formula>AND(NOT('QAQC-NaT'!$L$315),'QAQC-NaT'!$C$315="Medium")</formula>
    </cfRule>
    <cfRule type="expression" priority="4423" dxfId="3" stopIfTrue="0">
      <formula>AND(NOT('QAQC-NaT'!$L$75),'QAQC-NaT'!$C$75="Medium Low")</formula>
    </cfRule>
    <cfRule type="expression" priority="4663" dxfId="3" stopIfTrue="0">
      <formula>AND(NOT('QAQC-NaT'!$L$315),'QAQC-NaT'!$C$315="Medium Low")</formula>
    </cfRule>
    <cfRule type="expression" priority="4719" dxfId="4" stopIfTrue="0">
      <formula>AND(NOT('QAQC-NaT'!$L$75),'QAQC-NaT'!$C$75="Low")</formula>
    </cfRule>
    <cfRule type="expression" priority="4959" dxfId="4" stopIfTrue="0">
      <formula>AND(NOT('QAQC-NaT'!$L$315),'QAQC-NaT'!$C$315="Low")</formula>
    </cfRule>
    <cfRule type="expression" priority="5007" dxfId="4" stopIfTrue="0">
      <formula>LEFT(W20&amp;"")="["</formula>
    </cfRule>
    <cfRule type="expression" priority="5063" dxfId="5" stopIfTrue="0">
      <formula>AND(NOT('QAQC-NaT'!$L$75),'QAQC-NaT'!$C$75="Very Low")</formula>
    </cfRule>
    <cfRule type="expression" priority="5303" dxfId="5" stopIfTrue="0">
      <formula>AND(NOT('QAQC-NaT'!$L$315),'QAQC-NaT'!$C$315="Very Low")</formula>
    </cfRule>
    <cfRule type="expression" priority="5375" dxfId="6" stopIfTrue="0">
      <formula>AND(NOT('QAQC-NaT'!$L$75),'QAQC-NaT'!$C$75="Good")</formula>
    </cfRule>
    <cfRule type="expression" priority="5615" dxfId="6" stopIfTrue="0">
      <formula>AND(NOT('QAQC-NaT'!$L$315),'QAQC-NaT'!$C$315="Good")</formula>
    </cfRule>
  </conditionalFormatting>
  <conditionalFormatting sqref="X20">
    <cfRule type="expression" priority="3528" dxfId="0" stopIfTrue="0">
      <formula>AND(NOT('QAQC-NaT'!$L$76),'QAQC-NaT'!$C$76="Highest")</formula>
    </cfRule>
    <cfRule type="expression" priority="3768" dxfId="0" stopIfTrue="0">
      <formula>AND(NOT('QAQC-NaT'!$L$316),'QAQC-NaT'!$C$316="Highest")</formula>
    </cfRule>
    <cfRule type="expression" priority="3824" dxfId="1" stopIfTrue="0">
      <formula>AND(NOT('QAQC-NaT'!$L$76),'QAQC-NaT'!$C$76="High")</formula>
    </cfRule>
    <cfRule type="expression" priority="4064" dxfId="1" stopIfTrue="0">
      <formula>AND(NOT('QAQC-NaT'!$L$316),'QAQC-NaT'!$C$316="High")</formula>
    </cfRule>
    <cfRule type="expression" priority="4128" dxfId="2" stopIfTrue="0">
      <formula>AND(NOT('QAQC-NaT'!$L$76),'QAQC-NaT'!$C$76="Medium")</formula>
    </cfRule>
    <cfRule type="expression" priority="4368" dxfId="2" stopIfTrue="0">
      <formula>AND(NOT('QAQC-NaT'!$L$316),'QAQC-NaT'!$C$316="Medium")</formula>
    </cfRule>
    <cfRule type="expression" priority="4424" dxfId="3" stopIfTrue="0">
      <formula>AND(NOT('QAQC-NaT'!$L$76),'QAQC-NaT'!$C$76="Medium Low")</formula>
    </cfRule>
    <cfRule type="expression" priority="4664" dxfId="3" stopIfTrue="0">
      <formula>AND(NOT('QAQC-NaT'!$L$316),'QAQC-NaT'!$C$316="Medium Low")</formula>
    </cfRule>
    <cfRule type="expression" priority="4720" dxfId="4" stopIfTrue="0">
      <formula>AND(NOT('QAQC-NaT'!$L$76),'QAQC-NaT'!$C$76="Low")</formula>
    </cfRule>
    <cfRule type="expression" priority="4960" dxfId="4" stopIfTrue="0">
      <formula>AND(NOT('QAQC-NaT'!$L$316),'QAQC-NaT'!$C$316="Low")</formula>
    </cfRule>
    <cfRule type="expression" priority="5008" dxfId="4" stopIfTrue="0">
      <formula>LEFT(X20&amp;"")="["</formula>
    </cfRule>
    <cfRule type="expression" priority="5064" dxfId="5" stopIfTrue="0">
      <formula>AND(NOT('QAQC-NaT'!$L$76),'QAQC-NaT'!$C$76="Very Low")</formula>
    </cfRule>
    <cfRule type="expression" priority="5304" dxfId="5" stopIfTrue="0">
      <formula>AND(NOT('QAQC-NaT'!$L$316),'QAQC-NaT'!$C$316="Very Low")</formula>
    </cfRule>
    <cfRule type="expression" priority="5376" dxfId="6" stopIfTrue="0">
      <formula>AND(NOT('QAQC-NaT'!$L$76),'QAQC-NaT'!$C$76="Good")</formula>
    </cfRule>
    <cfRule type="expression" priority="5616" dxfId="6" stopIfTrue="0">
      <formula>AND(NOT('QAQC-NaT'!$L$316),'QAQC-NaT'!$C$316="Good")</formula>
    </cfRule>
  </conditionalFormatting>
  <conditionalFormatting sqref="J21">
    <cfRule type="expression" priority="3529" dxfId="0" stopIfTrue="0">
      <formula>AND(NOT('QAQC-NaT'!$L$77),'QAQC-NaT'!$C$77="Highest")</formula>
    </cfRule>
    <cfRule type="expression" priority="3769" dxfId="0" stopIfTrue="0">
      <formula>AND(NOT('QAQC-NaT'!$L$317),'QAQC-NaT'!$C$317="Highest")</formula>
    </cfRule>
    <cfRule type="expression" priority="3825" dxfId="1" stopIfTrue="0">
      <formula>AND(NOT('QAQC-NaT'!$L$77),'QAQC-NaT'!$C$77="High")</formula>
    </cfRule>
    <cfRule type="expression" priority="4065" dxfId="1" stopIfTrue="0">
      <formula>AND(NOT('QAQC-NaT'!$L$317),'QAQC-NaT'!$C$317="High")</formula>
    </cfRule>
    <cfRule type="expression" priority="4129" dxfId="2" stopIfTrue="0">
      <formula>AND(NOT('QAQC-NaT'!$L$77),'QAQC-NaT'!$C$77="Medium")</formula>
    </cfRule>
    <cfRule type="expression" priority="4369" dxfId="2" stopIfTrue="0">
      <formula>AND(NOT('QAQC-NaT'!$L$317),'QAQC-NaT'!$C$317="Medium")</formula>
    </cfRule>
    <cfRule type="expression" priority="4425" dxfId="3" stopIfTrue="0">
      <formula>AND(NOT('QAQC-NaT'!$L$77),'QAQC-NaT'!$C$77="Medium Low")</formula>
    </cfRule>
    <cfRule type="expression" priority="4665" dxfId="3" stopIfTrue="0">
      <formula>AND(NOT('QAQC-NaT'!$L$317),'QAQC-NaT'!$C$317="Medium Low")</formula>
    </cfRule>
    <cfRule type="expression" priority="4721" dxfId="4" stopIfTrue="0">
      <formula>AND(NOT('QAQC-NaT'!$L$77),'QAQC-NaT'!$C$77="Low")</formula>
    </cfRule>
    <cfRule type="expression" priority="4961" dxfId="4" stopIfTrue="0">
      <formula>AND(NOT('QAQC-NaT'!$L$317),'QAQC-NaT'!$C$317="Low")</formula>
    </cfRule>
    <cfRule type="expression" priority="5009" dxfId="4" stopIfTrue="0">
      <formula>LEFT(J21&amp;"")="["</formula>
    </cfRule>
    <cfRule type="expression" priority="5065" dxfId="5" stopIfTrue="0">
      <formula>AND(NOT('QAQC-NaT'!$L$77),'QAQC-NaT'!$C$77="Very Low")</formula>
    </cfRule>
    <cfRule type="expression" priority="5305" dxfId="5" stopIfTrue="0">
      <formula>AND(NOT('QAQC-NaT'!$L$317),'QAQC-NaT'!$C$317="Very Low")</formula>
    </cfRule>
    <cfRule type="expression" priority="5377" dxfId="6" stopIfTrue="0">
      <formula>AND(NOT('QAQC-NaT'!$L$77),'QAQC-NaT'!$C$77="Good")</formula>
    </cfRule>
    <cfRule type="expression" priority="5617" dxfId="6" stopIfTrue="0">
      <formula>AND(NOT('QAQC-NaT'!$L$317),'QAQC-NaT'!$C$317="Good")</formula>
    </cfRule>
  </conditionalFormatting>
  <conditionalFormatting sqref="K21">
    <cfRule type="expression" priority="3530" dxfId="0" stopIfTrue="0">
      <formula>AND(NOT('QAQC-NaT'!$L$78),'QAQC-NaT'!$C$78="Highest")</formula>
    </cfRule>
    <cfRule type="expression" priority="3770" dxfId="0" stopIfTrue="0">
      <formula>AND(NOT('QAQC-NaT'!$L$318),'QAQC-NaT'!$C$318="Highest")</formula>
    </cfRule>
    <cfRule type="expression" priority="3826" dxfId="1" stopIfTrue="0">
      <formula>AND(NOT('QAQC-NaT'!$L$78),'QAQC-NaT'!$C$78="High")</formula>
    </cfRule>
    <cfRule type="expression" priority="4066" dxfId="1" stopIfTrue="0">
      <formula>AND(NOT('QAQC-NaT'!$L$318),'QAQC-NaT'!$C$318="High")</formula>
    </cfRule>
    <cfRule type="expression" priority="4130" dxfId="2" stopIfTrue="0">
      <formula>AND(NOT('QAQC-NaT'!$L$78),'QAQC-NaT'!$C$78="Medium")</formula>
    </cfRule>
    <cfRule type="expression" priority="4370" dxfId="2" stopIfTrue="0">
      <formula>AND(NOT('QAQC-NaT'!$L$318),'QAQC-NaT'!$C$318="Medium")</formula>
    </cfRule>
    <cfRule type="expression" priority="4426" dxfId="3" stopIfTrue="0">
      <formula>AND(NOT('QAQC-NaT'!$L$78),'QAQC-NaT'!$C$78="Medium Low")</formula>
    </cfRule>
    <cfRule type="expression" priority="4666" dxfId="3" stopIfTrue="0">
      <formula>AND(NOT('QAQC-NaT'!$L$318),'QAQC-NaT'!$C$318="Medium Low")</formula>
    </cfRule>
    <cfRule type="expression" priority="4722" dxfId="4" stopIfTrue="0">
      <formula>AND(NOT('QAQC-NaT'!$L$78),'QAQC-NaT'!$C$78="Low")</formula>
    </cfRule>
    <cfRule type="expression" priority="4962" dxfId="4" stopIfTrue="0">
      <formula>AND(NOT('QAQC-NaT'!$L$318),'QAQC-NaT'!$C$318="Low")</formula>
    </cfRule>
    <cfRule type="expression" priority="5010" dxfId="4" stopIfTrue="0">
      <formula>LEFT(K21&amp;"")="["</formula>
    </cfRule>
    <cfRule type="expression" priority="5066" dxfId="5" stopIfTrue="0">
      <formula>AND(NOT('QAQC-NaT'!$L$78),'QAQC-NaT'!$C$78="Very Low")</formula>
    </cfRule>
    <cfRule type="expression" priority="5306" dxfId="5" stopIfTrue="0">
      <formula>AND(NOT('QAQC-NaT'!$L$318),'QAQC-NaT'!$C$318="Very Low")</formula>
    </cfRule>
    <cfRule type="expression" priority="5378" dxfId="6" stopIfTrue="0">
      <formula>AND(NOT('QAQC-NaT'!$L$78),'QAQC-NaT'!$C$78="Good")</formula>
    </cfRule>
    <cfRule type="expression" priority="5618" dxfId="6" stopIfTrue="0">
      <formula>AND(NOT('QAQC-NaT'!$L$318),'QAQC-NaT'!$C$318="Good")</formula>
    </cfRule>
  </conditionalFormatting>
  <conditionalFormatting sqref="L21">
    <cfRule type="expression" priority="3531" dxfId="0" stopIfTrue="0">
      <formula>AND(NOT('QAQC-NaT'!$L$79),'QAQC-NaT'!$C$79="Highest")</formula>
    </cfRule>
    <cfRule type="expression" priority="3771" dxfId="0" stopIfTrue="0">
      <formula>AND(NOT('QAQC-NaT'!$L$319),'QAQC-NaT'!$C$319="Highest")</formula>
    </cfRule>
    <cfRule type="expression" priority="3827" dxfId="1" stopIfTrue="0">
      <formula>AND(NOT('QAQC-NaT'!$L$79),'QAQC-NaT'!$C$79="High")</formula>
    </cfRule>
    <cfRule type="expression" priority="4067" dxfId="1" stopIfTrue="0">
      <formula>AND(NOT('QAQC-NaT'!$L$319),'QAQC-NaT'!$C$319="High")</formula>
    </cfRule>
    <cfRule type="expression" priority="4131" dxfId="2" stopIfTrue="0">
      <formula>AND(NOT('QAQC-NaT'!$L$79),'QAQC-NaT'!$C$79="Medium")</formula>
    </cfRule>
    <cfRule type="expression" priority="4371" dxfId="2" stopIfTrue="0">
      <formula>AND(NOT('QAQC-NaT'!$L$319),'QAQC-NaT'!$C$319="Medium")</formula>
    </cfRule>
    <cfRule type="expression" priority="4427" dxfId="3" stopIfTrue="0">
      <formula>AND(NOT('QAQC-NaT'!$L$79),'QAQC-NaT'!$C$79="Medium Low")</formula>
    </cfRule>
    <cfRule type="expression" priority="4667" dxfId="3" stopIfTrue="0">
      <formula>AND(NOT('QAQC-NaT'!$L$319),'QAQC-NaT'!$C$319="Medium Low")</formula>
    </cfRule>
    <cfRule type="expression" priority="4723" dxfId="4" stopIfTrue="0">
      <formula>AND(NOT('QAQC-NaT'!$L$79),'QAQC-NaT'!$C$79="Low")</formula>
    </cfRule>
    <cfRule type="expression" priority="4963" dxfId="4" stopIfTrue="0">
      <formula>AND(NOT('QAQC-NaT'!$L$319),'QAQC-NaT'!$C$319="Low")</formula>
    </cfRule>
    <cfRule type="expression" priority="5011" dxfId="4" stopIfTrue="0">
      <formula>LEFT(L21&amp;"")="["</formula>
    </cfRule>
    <cfRule type="expression" priority="5067" dxfId="5" stopIfTrue="0">
      <formula>AND(NOT('QAQC-NaT'!$L$79),'QAQC-NaT'!$C$79="Very Low")</formula>
    </cfRule>
    <cfRule type="expression" priority="5307" dxfId="5" stopIfTrue="0">
      <formula>AND(NOT('QAQC-NaT'!$L$319),'QAQC-NaT'!$C$319="Very Low")</formula>
    </cfRule>
    <cfRule type="expression" priority="5379" dxfId="6" stopIfTrue="0">
      <formula>AND(NOT('QAQC-NaT'!$L$79),'QAQC-NaT'!$C$79="Good")</formula>
    </cfRule>
    <cfRule type="expression" priority="5619" dxfId="6" stopIfTrue="0">
      <formula>AND(NOT('QAQC-NaT'!$L$319),'QAQC-NaT'!$C$319="Good")</formula>
    </cfRule>
  </conditionalFormatting>
  <conditionalFormatting sqref="V21">
    <cfRule type="expression" priority="3532" dxfId="0" stopIfTrue="0">
      <formula>AND(NOT('QAQC-NaT'!$L$80),'QAQC-NaT'!$C$80="Highest")</formula>
    </cfRule>
    <cfRule type="expression" priority="3772" dxfId="0" stopIfTrue="0">
      <formula>AND(NOT('QAQC-NaT'!$L$320),'QAQC-NaT'!$C$320="Highest")</formula>
    </cfRule>
    <cfRule type="expression" priority="3828" dxfId="1" stopIfTrue="0">
      <formula>AND(NOT('QAQC-NaT'!$L$80),'QAQC-NaT'!$C$80="High")</formula>
    </cfRule>
    <cfRule type="expression" priority="4068" dxfId="1" stopIfTrue="0">
      <formula>AND(NOT('QAQC-NaT'!$L$320),'QAQC-NaT'!$C$320="High")</formula>
    </cfRule>
    <cfRule type="expression" priority="4132" dxfId="2" stopIfTrue="0">
      <formula>AND(NOT('QAQC-NaT'!$L$80),'QAQC-NaT'!$C$80="Medium")</formula>
    </cfRule>
    <cfRule type="expression" priority="4372" dxfId="2" stopIfTrue="0">
      <formula>AND(NOT('QAQC-NaT'!$L$320),'QAQC-NaT'!$C$320="Medium")</formula>
    </cfRule>
    <cfRule type="expression" priority="4428" dxfId="3" stopIfTrue="0">
      <formula>AND(NOT('QAQC-NaT'!$L$80),'QAQC-NaT'!$C$80="Medium Low")</formula>
    </cfRule>
    <cfRule type="expression" priority="4668" dxfId="3" stopIfTrue="0">
      <formula>AND(NOT('QAQC-NaT'!$L$320),'QAQC-NaT'!$C$320="Medium Low")</formula>
    </cfRule>
    <cfRule type="expression" priority="4724" dxfId="4" stopIfTrue="0">
      <formula>AND(NOT('QAQC-NaT'!$L$80),'QAQC-NaT'!$C$80="Low")</formula>
    </cfRule>
    <cfRule type="expression" priority="4964" dxfId="4" stopIfTrue="0">
      <formula>AND(NOT('QAQC-NaT'!$L$320),'QAQC-NaT'!$C$320="Low")</formula>
    </cfRule>
    <cfRule type="expression" priority="5012" dxfId="4" stopIfTrue="0">
      <formula>LEFT(V21&amp;"")="["</formula>
    </cfRule>
    <cfRule type="expression" priority="5068" dxfId="5" stopIfTrue="0">
      <formula>AND(NOT('QAQC-NaT'!$L$80),'QAQC-NaT'!$C$80="Very Low")</formula>
    </cfRule>
    <cfRule type="expression" priority="5308" dxfId="5" stopIfTrue="0">
      <formula>AND(NOT('QAQC-NaT'!$L$320),'QAQC-NaT'!$C$320="Very Low")</formula>
    </cfRule>
    <cfRule type="expression" priority="5380" dxfId="6" stopIfTrue="0">
      <formula>AND(NOT('QAQC-NaT'!$L$80),'QAQC-NaT'!$C$80="Good")</formula>
    </cfRule>
    <cfRule type="expression" priority="5620" dxfId="6" stopIfTrue="0">
      <formula>AND(NOT('QAQC-NaT'!$L$320),'QAQC-NaT'!$C$320="Good")</formula>
    </cfRule>
  </conditionalFormatting>
  <conditionalFormatting sqref="W21">
    <cfRule type="expression" priority="3533" dxfId="0" stopIfTrue="0">
      <formula>AND(NOT('QAQC-NaT'!$L$81),'QAQC-NaT'!$C$81="Highest")</formula>
    </cfRule>
    <cfRule type="expression" priority="3773" dxfId="0" stopIfTrue="0">
      <formula>AND(NOT('QAQC-NaT'!$L$321),'QAQC-NaT'!$C$321="Highest")</formula>
    </cfRule>
    <cfRule type="expression" priority="3829" dxfId="1" stopIfTrue="0">
      <formula>AND(NOT('QAQC-NaT'!$L$81),'QAQC-NaT'!$C$81="High")</formula>
    </cfRule>
    <cfRule type="expression" priority="4069" dxfId="1" stopIfTrue="0">
      <formula>AND(NOT('QAQC-NaT'!$L$321),'QAQC-NaT'!$C$321="High")</formula>
    </cfRule>
    <cfRule type="expression" priority="4133" dxfId="2" stopIfTrue="0">
      <formula>AND(NOT('QAQC-NaT'!$L$81),'QAQC-NaT'!$C$81="Medium")</formula>
    </cfRule>
    <cfRule type="expression" priority="4373" dxfId="2" stopIfTrue="0">
      <formula>AND(NOT('QAQC-NaT'!$L$321),'QAQC-NaT'!$C$321="Medium")</formula>
    </cfRule>
    <cfRule type="expression" priority="4429" dxfId="3" stopIfTrue="0">
      <formula>AND(NOT('QAQC-NaT'!$L$81),'QAQC-NaT'!$C$81="Medium Low")</formula>
    </cfRule>
    <cfRule type="expression" priority="4669" dxfId="3" stopIfTrue="0">
      <formula>AND(NOT('QAQC-NaT'!$L$321),'QAQC-NaT'!$C$321="Medium Low")</formula>
    </cfRule>
    <cfRule type="expression" priority="4725" dxfId="4" stopIfTrue="0">
      <formula>AND(NOT('QAQC-NaT'!$L$81),'QAQC-NaT'!$C$81="Low")</formula>
    </cfRule>
    <cfRule type="expression" priority="4965" dxfId="4" stopIfTrue="0">
      <formula>AND(NOT('QAQC-NaT'!$L$321),'QAQC-NaT'!$C$321="Low")</formula>
    </cfRule>
    <cfRule type="expression" priority="5013" dxfId="4" stopIfTrue="0">
      <formula>LEFT(W21&amp;"")="["</formula>
    </cfRule>
    <cfRule type="expression" priority="5069" dxfId="5" stopIfTrue="0">
      <formula>AND(NOT('QAQC-NaT'!$L$81),'QAQC-NaT'!$C$81="Very Low")</formula>
    </cfRule>
    <cfRule type="expression" priority="5309" dxfId="5" stopIfTrue="0">
      <formula>AND(NOT('QAQC-NaT'!$L$321),'QAQC-NaT'!$C$321="Very Low")</formula>
    </cfRule>
    <cfRule type="expression" priority="5381" dxfId="6" stopIfTrue="0">
      <formula>AND(NOT('QAQC-NaT'!$L$81),'QAQC-NaT'!$C$81="Good")</formula>
    </cfRule>
    <cfRule type="expression" priority="5621" dxfId="6" stopIfTrue="0">
      <formula>AND(NOT('QAQC-NaT'!$L$321),'QAQC-NaT'!$C$321="Good")</formula>
    </cfRule>
  </conditionalFormatting>
  <conditionalFormatting sqref="X21">
    <cfRule type="expression" priority="3534" dxfId="0" stopIfTrue="0">
      <formula>AND(NOT('QAQC-NaT'!$L$82),'QAQC-NaT'!$C$82="Highest")</formula>
    </cfRule>
    <cfRule type="expression" priority="3774" dxfId="0" stopIfTrue="0">
      <formula>AND(NOT('QAQC-NaT'!$L$322),'QAQC-NaT'!$C$322="Highest")</formula>
    </cfRule>
    <cfRule type="expression" priority="3830" dxfId="1" stopIfTrue="0">
      <formula>AND(NOT('QAQC-NaT'!$L$82),'QAQC-NaT'!$C$82="High")</formula>
    </cfRule>
    <cfRule type="expression" priority="4070" dxfId="1" stopIfTrue="0">
      <formula>AND(NOT('QAQC-NaT'!$L$322),'QAQC-NaT'!$C$322="High")</formula>
    </cfRule>
    <cfRule type="expression" priority="4134" dxfId="2" stopIfTrue="0">
      <formula>AND(NOT('QAQC-NaT'!$L$82),'QAQC-NaT'!$C$82="Medium")</formula>
    </cfRule>
    <cfRule type="expression" priority="4374" dxfId="2" stopIfTrue="0">
      <formula>AND(NOT('QAQC-NaT'!$L$322),'QAQC-NaT'!$C$322="Medium")</formula>
    </cfRule>
    <cfRule type="expression" priority="4430" dxfId="3" stopIfTrue="0">
      <formula>AND(NOT('QAQC-NaT'!$L$82),'QAQC-NaT'!$C$82="Medium Low")</formula>
    </cfRule>
    <cfRule type="expression" priority="4670" dxfId="3" stopIfTrue="0">
      <formula>AND(NOT('QAQC-NaT'!$L$322),'QAQC-NaT'!$C$322="Medium Low")</formula>
    </cfRule>
    <cfRule type="expression" priority="4726" dxfId="4" stopIfTrue="0">
      <formula>AND(NOT('QAQC-NaT'!$L$82),'QAQC-NaT'!$C$82="Low")</formula>
    </cfRule>
    <cfRule type="expression" priority="4966" dxfId="4" stopIfTrue="0">
      <formula>AND(NOT('QAQC-NaT'!$L$322),'QAQC-NaT'!$C$322="Low")</formula>
    </cfRule>
    <cfRule type="expression" priority="5014" dxfId="4" stopIfTrue="0">
      <formula>LEFT(X21&amp;"")="["</formula>
    </cfRule>
    <cfRule type="expression" priority="5070" dxfId="5" stopIfTrue="0">
      <formula>AND(NOT('QAQC-NaT'!$L$82),'QAQC-NaT'!$C$82="Very Low")</formula>
    </cfRule>
    <cfRule type="expression" priority="5310" dxfId="5" stopIfTrue="0">
      <formula>AND(NOT('QAQC-NaT'!$L$322),'QAQC-NaT'!$C$322="Very Low")</formula>
    </cfRule>
    <cfRule type="expression" priority="5382" dxfId="6" stopIfTrue="0">
      <formula>AND(NOT('QAQC-NaT'!$L$82),'QAQC-NaT'!$C$82="Good")</formula>
    </cfRule>
    <cfRule type="expression" priority="5622" dxfId="6" stopIfTrue="0">
      <formula>AND(NOT('QAQC-NaT'!$L$322),'QAQC-NaT'!$C$322="Good")</formula>
    </cfRule>
  </conditionalFormatting>
  <conditionalFormatting sqref="J22">
    <cfRule type="expression" priority="3535" dxfId="0" stopIfTrue="0">
      <formula>AND(NOT('QAQC-NaT'!$L$83),'QAQC-NaT'!$C$83="Highest")</formula>
    </cfRule>
    <cfRule type="expression" priority="3775" dxfId="0" stopIfTrue="0">
      <formula>AND(NOT('QAQC-NaT'!$L$323),'QAQC-NaT'!$C$323="Highest")</formula>
    </cfRule>
    <cfRule type="expression" priority="3831" dxfId="1" stopIfTrue="0">
      <formula>AND(NOT('QAQC-NaT'!$L$83),'QAQC-NaT'!$C$83="High")</formula>
    </cfRule>
    <cfRule type="expression" priority="4071" dxfId="1" stopIfTrue="0">
      <formula>AND(NOT('QAQC-NaT'!$L$323),'QAQC-NaT'!$C$323="High")</formula>
    </cfRule>
    <cfRule type="expression" priority="4135" dxfId="2" stopIfTrue="0">
      <formula>AND(NOT('QAQC-NaT'!$L$83),'QAQC-NaT'!$C$83="Medium")</formula>
    </cfRule>
    <cfRule type="expression" priority="4375" dxfId="2" stopIfTrue="0">
      <formula>AND(NOT('QAQC-NaT'!$L$323),'QAQC-NaT'!$C$323="Medium")</formula>
    </cfRule>
    <cfRule type="expression" priority="4431" dxfId="3" stopIfTrue="0">
      <formula>AND(NOT('QAQC-NaT'!$L$83),'QAQC-NaT'!$C$83="Medium Low")</formula>
    </cfRule>
    <cfRule type="expression" priority="4671" dxfId="3" stopIfTrue="0">
      <formula>AND(NOT('QAQC-NaT'!$L$323),'QAQC-NaT'!$C$323="Medium Low")</formula>
    </cfRule>
    <cfRule type="expression" priority="4727" dxfId="4" stopIfTrue="0">
      <formula>AND(NOT('QAQC-NaT'!$L$83),'QAQC-NaT'!$C$83="Low")</formula>
    </cfRule>
    <cfRule type="expression" priority="4967" dxfId="4" stopIfTrue="0">
      <formula>AND(NOT('QAQC-NaT'!$L$323),'QAQC-NaT'!$C$323="Low")</formula>
    </cfRule>
    <cfRule type="expression" priority="5015" dxfId="4" stopIfTrue="0">
      <formula>LEFT(J22&amp;"")="["</formula>
    </cfRule>
    <cfRule type="expression" priority="5071" dxfId="5" stopIfTrue="0">
      <formula>AND(NOT('QAQC-NaT'!$L$83),'QAQC-NaT'!$C$83="Very Low")</formula>
    </cfRule>
    <cfRule type="expression" priority="5311" dxfId="5" stopIfTrue="0">
      <formula>AND(NOT('QAQC-NaT'!$L$323),'QAQC-NaT'!$C$323="Very Low")</formula>
    </cfRule>
    <cfRule type="expression" priority="5383" dxfId="6" stopIfTrue="0">
      <formula>AND(NOT('QAQC-NaT'!$L$83),'QAQC-NaT'!$C$83="Good")</formula>
    </cfRule>
    <cfRule type="expression" priority="5623" dxfId="6" stopIfTrue="0">
      <formula>AND(NOT('QAQC-NaT'!$L$323),'QAQC-NaT'!$C$323="Good")</formula>
    </cfRule>
  </conditionalFormatting>
  <conditionalFormatting sqref="K22">
    <cfRule type="expression" priority="3536" dxfId="0" stopIfTrue="0">
      <formula>AND(NOT('QAQC-NaT'!$L$84),'QAQC-NaT'!$C$84="Highest")</formula>
    </cfRule>
    <cfRule type="expression" priority="3776" dxfId="0" stopIfTrue="0">
      <formula>AND(NOT('QAQC-NaT'!$L$324),'QAQC-NaT'!$C$324="Highest")</formula>
    </cfRule>
    <cfRule type="expression" priority="3832" dxfId="1" stopIfTrue="0">
      <formula>AND(NOT('QAQC-NaT'!$L$84),'QAQC-NaT'!$C$84="High")</formula>
    </cfRule>
    <cfRule type="expression" priority="4072" dxfId="1" stopIfTrue="0">
      <formula>AND(NOT('QAQC-NaT'!$L$324),'QAQC-NaT'!$C$324="High")</formula>
    </cfRule>
    <cfRule type="expression" priority="4136" dxfId="2" stopIfTrue="0">
      <formula>AND(NOT('QAQC-NaT'!$L$84),'QAQC-NaT'!$C$84="Medium")</formula>
    </cfRule>
    <cfRule type="expression" priority="4376" dxfId="2" stopIfTrue="0">
      <formula>AND(NOT('QAQC-NaT'!$L$324),'QAQC-NaT'!$C$324="Medium")</formula>
    </cfRule>
    <cfRule type="expression" priority="4432" dxfId="3" stopIfTrue="0">
      <formula>AND(NOT('QAQC-NaT'!$L$84),'QAQC-NaT'!$C$84="Medium Low")</formula>
    </cfRule>
    <cfRule type="expression" priority="4672" dxfId="3" stopIfTrue="0">
      <formula>AND(NOT('QAQC-NaT'!$L$324),'QAQC-NaT'!$C$324="Medium Low")</formula>
    </cfRule>
    <cfRule type="expression" priority="4728" dxfId="4" stopIfTrue="0">
      <formula>AND(NOT('QAQC-NaT'!$L$84),'QAQC-NaT'!$C$84="Low")</formula>
    </cfRule>
    <cfRule type="expression" priority="4968" dxfId="4" stopIfTrue="0">
      <formula>AND(NOT('QAQC-NaT'!$L$324),'QAQC-NaT'!$C$324="Low")</formula>
    </cfRule>
    <cfRule type="expression" priority="5016" dxfId="4" stopIfTrue="0">
      <formula>LEFT(K22&amp;"")="["</formula>
    </cfRule>
    <cfRule type="expression" priority="5072" dxfId="5" stopIfTrue="0">
      <formula>AND(NOT('QAQC-NaT'!$L$84),'QAQC-NaT'!$C$84="Very Low")</formula>
    </cfRule>
    <cfRule type="expression" priority="5312" dxfId="5" stopIfTrue="0">
      <formula>AND(NOT('QAQC-NaT'!$L$324),'QAQC-NaT'!$C$324="Very Low")</formula>
    </cfRule>
    <cfRule type="expression" priority="5384" dxfId="6" stopIfTrue="0">
      <formula>AND(NOT('QAQC-NaT'!$L$84),'QAQC-NaT'!$C$84="Good")</formula>
    </cfRule>
    <cfRule type="expression" priority="5624" dxfId="6" stopIfTrue="0">
      <formula>AND(NOT('QAQC-NaT'!$L$324),'QAQC-NaT'!$C$324="Good")</formula>
    </cfRule>
  </conditionalFormatting>
  <conditionalFormatting sqref="L22">
    <cfRule type="expression" priority="3537" dxfId="0" stopIfTrue="0">
      <formula>AND(NOT('QAQC-NaT'!$L$85),'QAQC-NaT'!$C$85="Highest")</formula>
    </cfRule>
    <cfRule type="expression" priority="3777" dxfId="0" stopIfTrue="0">
      <formula>AND(NOT('QAQC-NaT'!$L$325),'QAQC-NaT'!$C$325="Highest")</formula>
    </cfRule>
    <cfRule type="expression" priority="3833" dxfId="1" stopIfTrue="0">
      <formula>AND(NOT('QAQC-NaT'!$L$85),'QAQC-NaT'!$C$85="High")</formula>
    </cfRule>
    <cfRule type="expression" priority="4073" dxfId="1" stopIfTrue="0">
      <formula>AND(NOT('QAQC-NaT'!$L$325),'QAQC-NaT'!$C$325="High")</formula>
    </cfRule>
    <cfRule type="expression" priority="4137" dxfId="2" stopIfTrue="0">
      <formula>AND(NOT('QAQC-NaT'!$L$85),'QAQC-NaT'!$C$85="Medium")</formula>
    </cfRule>
    <cfRule type="expression" priority="4377" dxfId="2" stopIfTrue="0">
      <formula>AND(NOT('QAQC-NaT'!$L$325),'QAQC-NaT'!$C$325="Medium")</formula>
    </cfRule>
    <cfRule type="expression" priority="4433" dxfId="3" stopIfTrue="0">
      <formula>AND(NOT('QAQC-NaT'!$L$85),'QAQC-NaT'!$C$85="Medium Low")</formula>
    </cfRule>
    <cfRule type="expression" priority="4673" dxfId="3" stopIfTrue="0">
      <formula>AND(NOT('QAQC-NaT'!$L$325),'QAQC-NaT'!$C$325="Medium Low")</formula>
    </cfRule>
    <cfRule type="expression" priority="4729" dxfId="4" stopIfTrue="0">
      <formula>AND(NOT('QAQC-NaT'!$L$85),'QAQC-NaT'!$C$85="Low")</formula>
    </cfRule>
    <cfRule type="expression" priority="4969" dxfId="4" stopIfTrue="0">
      <formula>AND(NOT('QAQC-NaT'!$L$325),'QAQC-NaT'!$C$325="Low")</formula>
    </cfRule>
    <cfRule type="expression" priority="5017" dxfId="4" stopIfTrue="0">
      <formula>LEFT(L22&amp;"")="["</formula>
    </cfRule>
    <cfRule type="expression" priority="5073" dxfId="5" stopIfTrue="0">
      <formula>AND(NOT('QAQC-NaT'!$L$85),'QAQC-NaT'!$C$85="Very Low")</formula>
    </cfRule>
    <cfRule type="expression" priority="5313" dxfId="5" stopIfTrue="0">
      <formula>AND(NOT('QAQC-NaT'!$L$325),'QAQC-NaT'!$C$325="Very Low")</formula>
    </cfRule>
    <cfRule type="expression" priority="5385" dxfId="6" stopIfTrue="0">
      <formula>AND(NOT('QAQC-NaT'!$L$85),'QAQC-NaT'!$C$85="Good")</formula>
    </cfRule>
    <cfRule type="expression" priority="5625" dxfId="6" stopIfTrue="0">
      <formula>AND(NOT('QAQC-NaT'!$L$325),'QAQC-NaT'!$C$325="Good")</formula>
    </cfRule>
  </conditionalFormatting>
  <conditionalFormatting sqref="V22">
    <cfRule type="expression" priority="3538" dxfId="0" stopIfTrue="0">
      <formula>AND(NOT('QAQC-NaT'!$L$86),'QAQC-NaT'!$C$86="Highest")</formula>
    </cfRule>
    <cfRule type="expression" priority="3778" dxfId="0" stopIfTrue="0">
      <formula>AND(NOT('QAQC-NaT'!$L$326),'QAQC-NaT'!$C$326="Highest")</formula>
    </cfRule>
    <cfRule type="expression" priority="3834" dxfId="1" stopIfTrue="0">
      <formula>AND(NOT('QAQC-NaT'!$L$86),'QAQC-NaT'!$C$86="High")</formula>
    </cfRule>
    <cfRule type="expression" priority="4074" dxfId="1" stopIfTrue="0">
      <formula>AND(NOT('QAQC-NaT'!$L$326),'QAQC-NaT'!$C$326="High")</formula>
    </cfRule>
    <cfRule type="expression" priority="4138" dxfId="2" stopIfTrue="0">
      <formula>AND(NOT('QAQC-NaT'!$L$86),'QAQC-NaT'!$C$86="Medium")</formula>
    </cfRule>
    <cfRule type="expression" priority="4378" dxfId="2" stopIfTrue="0">
      <formula>AND(NOT('QAQC-NaT'!$L$326),'QAQC-NaT'!$C$326="Medium")</formula>
    </cfRule>
    <cfRule type="expression" priority="4434" dxfId="3" stopIfTrue="0">
      <formula>AND(NOT('QAQC-NaT'!$L$86),'QAQC-NaT'!$C$86="Medium Low")</formula>
    </cfRule>
    <cfRule type="expression" priority="4674" dxfId="3" stopIfTrue="0">
      <formula>AND(NOT('QAQC-NaT'!$L$326),'QAQC-NaT'!$C$326="Medium Low")</formula>
    </cfRule>
    <cfRule type="expression" priority="4730" dxfId="4" stopIfTrue="0">
      <formula>AND(NOT('QAQC-NaT'!$L$86),'QAQC-NaT'!$C$86="Low")</formula>
    </cfRule>
    <cfRule type="expression" priority="4970" dxfId="4" stopIfTrue="0">
      <formula>AND(NOT('QAQC-NaT'!$L$326),'QAQC-NaT'!$C$326="Low")</formula>
    </cfRule>
    <cfRule type="expression" priority="5018" dxfId="4" stopIfTrue="0">
      <formula>LEFT(V22&amp;"")="["</formula>
    </cfRule>
    <cfRule type="expression" priority="5074" dxfId="5" stopIfTrue="0">
      <formula>AND(NOT('QAQC-NaT'!$L$86),'QAQC-NaT'!$C$86="Very Low")</formula>
    </cfRule>
    <cfRule type="expression" priority="5314" dxfId="5" stopIfTrue="0">
      <formula>AND(NOT('QAQC-NaT'!$L$326),'QAQC-NaT'!$C$326="Very Low")</formula>
    </cfRule>
    <cfRule type="expression" priority="5386" dxfId="6" stopIfTrue="0">
      <formula>AND(NOT('QAQC-NaT'!$L$86),'QAQC-NaT'!$C$86="Good")</formula>
    </cfRule>
    <cfRule type="expression" priority="5626" dxfId="6" stopIfTrue="0">
      <formula>AND(NOT('QAQC-NaT'!$L$326),'QAQC-NaT'!$C$326="Good")</formula>
    </cfRule>
  </conditionalFormatting>
  <conditionalFormatting sqref="W22">
    <cfRule type="expression" priority="3539" dxfId="0" stopIfTrue="0">
      <formula>AND(NOT('QAQC-NaT'!$L$87),'QAQC-NaT'!$C$87="Highest")</formula>
    </cfRule>
    <cfRule type="expression" priority="3779" dxfId="0" stopIfTrue="0">
      <formula>AND(NOT('QAQC-NaT'!$L$327),'QAQC-NaT'!$C$327="Highest")</formula>
    </cfRule>
    <cfRule type="expression" priority="3835" dxfId="1" stopIfTrue="0">
      <formula>AND(NOT('QAQC-NaT'!$L$87),'QAQC-NaT'!$C$87="High")</formula>
    </cfRule>
    <cfRule type="expression" priority="4075" dxfId="1" stopIfTrue="0">
      <formula>AND(NOT('QAQC-NaT'!$L$327),'QAQC-NaT'!$C$327="High")</formula>
    </cfRule>
    <cfRule type="expression" priority="4139" dxfId="2" stopIfTrue="0">
      <formula>AND(NOT('QAQC-NaT'!$L$87),'QAQC-NaT'!$C$87="Medium")</formula>
    </cfRule>
    <cfRule type="expression" priority="4379" dxfId="2" stopIfTrue="0">
      <formula>AND(NOT('QAQC-NaT'!$L$327),'QAQC-NaT'!$C$327="Medium")</formula>
    </cfRule>
    <cfRule type="expression" priority="4435" dxfId="3" stopIfTrue="0">
      <formula>AND(NOT('QAQC-NaT'!$L$87),'QAQC-NaT'!$C$87="Medium Low")</formula>
    </cfRule>
    <cfRule type="expression" priority="4675" dxfId="3" stopIfTrue="0">
      <formula>AND(NOT('QAQC-NaT'!$L$327),'QAQC-NaT'!$C$327="Medium Low")</formula>
    </cfRule>
    <cfRule type="expression" priority="4731" dxfId="4" stopIfTrue="0">
      <formula>AND(NOT('QAQC-NaT'!$L$87),'QAQC-NaT'!$C$87="Low")</formula>
    </cfRule>
    <cfRule type="expression" priority="4971" dxfId="4" stopIfTrue="0">
      <formula>AND(NOT('QAQC-NaT'!$L$327),'QAQC-NaT'!$C$327="Low")</formula>
    </cfRule>
    <cfRule type="expression" priority="5019" dxfId="4" stopIfTrue="0">
      <formula>LEFT(W22&amp;"")="["</formula>
    </cfRule>
    <cfRule type="expression" priority="5075" dxfId="5" stopIfTrue="0">
      <formula>AND(NOT('QAQC-NaT'!$L$87),'QAQC-NaT'!$C$87="Very Low")</formula>
    </cfRule>
    <cfRule type="expression" priority="5315" dxfId="5" stopIfTrue="0">
      <formula>AND(NOT('QAQC-NaT'!$L$327),'QAQC-NaT'!$C$327="Very Low")</formula>
    </cfRule>
    <cfRule type="expression" priority="5387" dxfId="6" stopIfTrue="0">
      <formula>AND(NOT('QAQC-NaT'!$L$87),'QAQC-NaT'!$C$87="Good")</formula>
    </cfRule>
    <cfRule type="expression" priority="5627" dxfId="6" stopIfTrue="0">
      <formula>AND(NOT('QAQC-NaT'!$L$327),'QAQC-NaT'!$C$327="Good")</formula>
    </cfRule>
  </conditionalFormatting>
  <conditionalFormatting sqref="X22">
    <cfRule type="expression" priority="3540" dxfId="0" stopIfTrue="0">
      <formula>AND(NOT('QAQC-NaT'!$L$88),'QAQC-NaT'!$C$88="Highest")</formula>
    </cfRule>
    <cfRule type="expression" priority="3780" dxfId="0" stopIfTrue="0">
      <formula>AND(NOT('QAQC-NaT'!$L$328),'QAQC-NaT'!$C$328="Highest")</formula>
    </cfRule>
    <cfRule type="expression" priority="3836" dxfId="1" stopIfTrue="0">
      <formula>AND(NOT('QAQC-NaT'!$L$88),'QAQC-NaT'!$C$88="High")</formula>
    </cfRule>
    <cfRule type="expression" priority="4076" dxfId="1" stopIfTrue="0">
      <formula>AND(NOT('QAQC-NaT'!$L$328),'QAQC-NaT'!$C$328="High")</formula>
    </cfRule>
    <cfRule type="expression" priority="4140" dxfId="2" stopIfTrue="0">
      <formula>AND(NOT('QAQC-NaT'!$L$88),'QAQC-NaT'!$C$88="Medium")</formula>
    </cfRule>
    <cfRule type="expression" priority="4380" dxfId="2" stopIfTrue="0">
      <formula>AND(NOT('QAQC-NaT'!$L$328),'QAQC-NaT'!$C$328="Medium")</formula>
    </cfRule>
    <cfRule type="expression" priority="4436" dxfId="3" stopIfTrue="0">
      <formula>AND(NOT('QAQC-NaT'!$L$88),'QAQC-NaT'!$C$88="Medium Low")</formula>
    </cfRule>
    <cfRule type="expression" priority="4676" dxfId="3" stopIfTrue="0">
      <formula>AND(NOT('QAQC-NaT'!$L$328),'QAQC-NaT'!$C$328="Medium Low")</formula>
    </cfRule>
    <cfRule type="expression" priority="4732" dxfId="4" stopIfTrue="0">
      <formula>AND(NOT('QAQC-NaT'!$L$88),'QAQC-NaT'!$C$88="Low")</formula>
    </cfRule>
    <cfRule type="expression" priority="4972" dxfId="4" stopIfTrue="0">
      <formula>AND(NOT('QAQC-NaT'!$L$328),'QAQC-NaT'!$C$328="Low")</formula>
    </cfRule>
    <cfRule type="expression" priority="5020" dxfId="4" stopIfTrue="0">
      <formula>LEFT(X22&amp;"")="["</formula>
    </cfRule>
    <cfRule type="expression" priority="5076" dxfId="5" stopIfTrue="0">
      <formula>AND(NOT('QAQC-NaT'!$L$88),'QAQC-NaT'!$C$88="Very Low")</formula>
    </cfRule>
    <cfRule type="expression" priority="5316" dxfId="5" stopIfTrue="0">
      <formula>AND(NOT('QAQC-NaT'!$L$328),'QAQC-NaT'!$C$328="Very Low")</formula>
    </cfRule>
    <cfRule type="expression" priority="5388" dxfId="6" stopIfTrue="0">
      <formula>AND(NOT('QAQC-NaT'!$L$88),'QAQC-NaT'!$C$88="Good")</formula>
    </cfRule>
    <cfRule type="expression" priority="5628" dxfId="6" stopIfTrue="0">
      <formula>AND(NOT('QAQC-NaT'!$L$328),'QAQC-NaT'!$C$328="Good")</formula>
    </cfRule>
  </conditionalFormatting>
  <conditionalFormatting sqref="O15">
    <cfRule type="expression" priority="3541" dxfId="0" stopIfTrue="0">
      <formula>AND(NOT('QAQC-NaT'!$L$89),'QAQC-NaT'!$C$89="Highest")</formula>
    </cfRule>
    <cfRule type="expression" priority="3837" dxfId="1" stopIfTrue="0">
      <formula>AND(NOT('QAQC-NaT'!$L$89),'QAQC-NaT'!$C$89="High")</formula>
    </cfRule>
    <cfRule type="expression" priority="4141" dxfId="2" stopIfTrue="0">
      <formula>AND(NOT('QAQC-NaT'!$L$89),'QAQC-NaT'!$C$89="Medium")</formula>
    </cfRule>
    <cfRule type="expression" priority="4437" dxfId="3" stopIfTrue="0">
      <formula>AND(NOT('QAQC-NaT'!$L$89),'QAQC-NaT'!$C$89="Medium Low")</formula>
    </cfRule>
    <cfRule type="expression" priority="4733" dxfId="4" stopIfTrue="0">
      <formula>AND(NOT('QAQC-NaT'!$L$89),'QAQC-NaT'!$C$89="Low")</formula>
    </cfRule>
    <cfRule type="expression" priority="5077" dxfId="5" stopIfTrue="0">
      <formula>AND(NOT('QAQC-NaT'!$L$89),'QAQC-NaT'!$C$89="Very Low")</formula>
    </cfRule>
    <cfRule type="expression" priority="5389" dxfId="6" stopIfTrue="0">
      <formula>AND(NOT('QAQC-NaT'!$L$89),'QAQC-NaT'!$C$89="Good")</formula>
    </cfRule>
  </conditionalFormatting>
  <conditionalFormatting sqref="P15">
    <cfRule type="expression" priority="3542" dxfId="0" stopIfTrue="0">
      <formula>AND(NOT('QAQC-NaT'!$L$90),'QAQC-NaT'!$C$90="Highest")</formula>
    </cfRule>
    <cfRule type="expression" priority="3838" dxfId="1" stopIfTrue="0">
      <formula>AND(NOT('QAQC-NaT'!$L$90),'QAQC-NaT'!$C$90="High")</formula>
    </cfRule>
    <cfRule type="expression" priority="4142" dxfId="2" stopIfTrue="0">
      <formula>AND(NOT('QAQC-NaT'!$L$90),'QAQC-NaT'!$C$90="Medium")</formula>
    </cfRule>
    <cfRule type="expression" priority="4438" dxfId="3" stopIfTrue="0">
      <formula>AND(NOT('QAQC-NaT'!$L$90),'QAQC-NaT'!$C$90="Medium Low")</formula>
    </cfRule>
    <cfRule type="expression" priority="4734" dxfId="4" stopIfTrue="0">
      <formula>AND(NOT('QAQC-NaT'!$L$90),'QAQC-NaT'!$C$90="Low")</formula>
    </cfRule>
    <cfRule type="expression" priority="5078" dxfId="5" stopIfTrue="0">
      <formula>AND(NOT('QAQC-NaT'!$L$90),'QAQC-NaT'!$C$90="Very Low")</formula>
    </cfRule>
    <cfRule type="expression" priority="5390" dxfId="6" stopIfTrue="0">
      <formula>AND(NOT('QAQC-NaT'!$L$90),'QAQC-NaT'!$C$90="Good")</formula>
    </cfRule>
  </conditionalFormatting>
  <conditionalFormatting sqref="Q15">
    <cfRule type="expression" priority="3543" dxfId="0" stopIfTrue="0">
      <formula>AND(NOT('QAQC-NaT'!$L$91),'QAQC-NaT'!$C$91="Highest")</formula>
    </cfRule>
    <cfRule type="expression" priority="3839" dxfId="1" stopIfTrue="0">
      <formula>AND(NOT('QAQC-NaT'!$L$91),'QAQC-NaT'!$C$91="High")</formula>
    </cfRule>
    <cfRule type="expression" priority="4143" dxfId="2" stopIfTrue="0">
      <formula>AND(NOT('QAQC-NaT'!$L$91),'QAQC-NaT'!$C$91="Medium")</formula>
    </cfRule>
    <cfRule type="expression" priority="4439" dxfId="3" stopIfTrue="0">
      <formula>AND(NOT('QAQC-NaT'!$L$91),'QAQC-NaT'!$C$91="Medium Low")</formula>
    </cfRule>
    <cfRule type="expression" priority="4735" dxfId="4" stopIfTrue="0">
      <formula>AND(NOT('QAQC-NaT'!$L$91),'QAQC-NaT'!$C$91="Low")</formula>
    </cfRule>
    <cfRule type="expression" priority="5079" dxfId="5" stopIfTrue="0">
      <formula>AND(NOT('QAQC-NaT'!$L$91),'QAQC-NaT'!$C$91="Very Low")</formula>
    </cfRule>
    <cfRule type="expression" priority="5391" dxfId="6" stopIfTrue="0">
      <formula>AND(NOT('QAQC-NaT'!$L$91),'QAQC-NaT'!$C$91="Good")</formula>
    </cfRule>
  </conditionalFormatting>
  <conditionalFormatting sqref="O16">
    <cfRule type="expression" priority="3544" dxfId="0" stopIfTrue="0">
      <formula>AND(NOT('QAQC-NaT'!$L$92),'QAQC-NaT'!$C$92="Highest")</formula>
    </cfRule>
    <cfRule type="expression" priority="3840" dxfId="1" stopIfTrue="0">
      <formula>AND(NOT('QAQC-NaT'!$L$92),'QAQC-NaT'!$C$92="High")</formula>
    </cfRule>
    <cfRule type="expression" priority="4144" dxfId="2" stopIfTrue="0">
      <formula>AND(NOT('QAQC-NaT'!$L$92),'QAQC-NaT'!$C$92="Medium")</formula>
    </cfRule>
    <cfRule type="expression" priority="4440" dxfId="3" stopIfTrue="0">
      <formula>AND(NOT('QAQC-NaT'!$L$92),'QAQC-NaT'!$C$92="Medium Low")</formula>
    </cfRule>
    <cfRule type="expression" priority="4736" dxfId="4" stopIfTrue="0">
      <formula>AND(NOT('QAQC-NaT'!$L$92),'QAQC-NaT'!$C$92="Low")</formula>
    </cfRule>
    <cfRule type="expression" priority="5080" dxfId="5" stopIfTrue="0">
      <formula>AND(NOT('QAQC-NaT'!$L$92),'QAQC-NaT'!$C$92="Very Low")</formula>
    </cfRule>
    <cfRule type="expression" priority="5392" dxfId="6" stopIfTrue="0">
      <formula>AND(NOT('QAQC-NaT'!$L$92),'QAQC-NaT'!$C$92="Good")</formula>
    </cfRule>
  </conditionalFormatting>
  <conditionalFormatting sqref="P16">
    <cfRule type="expression" priority="3545" dxfId="0" stopIfTrue="0">
      <formula>AND(NOT('QAQC-NaT'!$L$93),'QAQC-NaT'!$C$93="Highest")</formula>
    </cfRule>
    <cfRule type="expression" priority="3841" dxfId="1" stopIfTrue="0">
      <formula>AND(NOT('QAQC-NaT'!$L$93),'QAQC-NaT'!$C$93="High")</formula>
    </cfRule>
    <cfRule type="expression" priority="4145" dxfId="2" stopIfTrue="0">
      <formula>AND(NOT('QAQC-NaT'!$L$93),'QAQC-NaT'!$C$93="Medium")</formula>
    </cfRule>
    <cfRule type="expression" priority="4441" dxfId="3" stopIfTrue="0">
      <formula>AND(NOT('QAQC-NaT'!$L$93),'QAQC-NaT'!$C$93="Medium Low")</formula>
    </cfRule>
    <cfRule type="expression" priority="4737" dxfId="4" stopIfTrue="0">
      <formula>AND(NOT('QAQC-NaT'!$L$93),'QAQC-NaT'!$C$93="Low")</formula>
    </cfRule>
    <cfRule type="expression" priority="5081" dxfId="5" stopIfTrue="0">
      <formula>AND(NOT('QAQC-NaT'!$L$93),'QAQC-NaT'!$C$93="Very Low")</formula>
    </cfRule>
    <cfRule type="expression" priority="5393" dxfId="6" stopIfTrue="0">
      <formula>AND(NOT('QAQC-NaT'!$L$93),'QAQC-NaT'!$C$93="Good")</formula>
    </cfRule>
  </conditionalFormatting>
  <conditionalFormatting sqref="Q16">
    <cfRule type="expression" priority="3546" dxfId="0" stopIfTrue="0">
      <formula>AND(NOT('QAQC-NaT'!$L$94),'QAQC-NaT'!$C$94="Highest")</formula>
    </cfRule>
    <cfRule type="expression" priority="3842" dxfId="1" stopIfTrue="0">
      <formula>AND(NOT('QAQC-NaT'!$L$94),'QAQC-NaT'!$C$94="High")</formula>
    </cfRule>
    <cfRule type="expression" priority="4146" dxfId="2" stopIfTrue="0">
      <formula>AND(NOT('QAQC-NaT'!$L$94),'QAQC-NaT'!$C$94="Medium")</formula>
    </cfRule>
    <cfRule type="expression" priority="4442" dxfId="3" stopIfTrue="0">
      <formula>AND(NOT('QAQC-NaT'!$L$94),'QAQC-NaT'!$C$94="Medium Low")</formula>
    </cfRule>
    <cfRule type="expression" priority="4738" dxfId="4" stopIfTrue="0">
      <formula>AND(NOT('QAQC-NaT'!$L$94),'QAQC-NaT'!$C$94="Low")</formula>
    </cfRule>
    <cfRule type="expression" priority="5082" dxfId="5" stopIfTrue="0">
      <formula>AND(NOT('QAQC-NaT'!$L$94),'QAQC-NaT'!$C$94="Very Low")</formula>
    </cfRule>
    <cfRule type="expression" priority="5394" dxfId="6" stopIfTrue="0">
      <formula>AND(NOT('QAQC-NaT'!$L$94),'QAQC-NaT'!$C$94="Good")</formula>
    </cfRule>
  </conditionalFormatting>
  <conditionalFormatting sqref="O17">
    <cfRule type="expression" priority="3547" dxfId="0" stopIfTrue="0">
      <formula>AND(NOT('QAQC-NaT'!$L$95),'QAQC-NaT'!$C$95="Highest")</formula>
    </cfRule>
    <cfRule type="expression" priority="3843" dxfId="1" stopIfTrue="0">
      <formula>AND(NOT('QAQC-NaT'!$L$95),'QAQC-NaT'!$C$95="High")</formula>
    </cfRule>
    <cfRule type="expression" priority="4147" dxfId="2" stopIfTrue="0">
      <formula>AND(NOT('QAQC-NaT'!$L$95),'QAQC-NaT'!$C$95="Medium")</formula>
    </cfRule>
    <cfRule type="expression" priority="4443" dxfId="3" stopIfTrue="0">
      <formula>AND(NOT('QAQC-NaT'!$L$95),'QAQC-NaT'!$C$95="Medium Low")</formula>
    </cfRule>
    <cfRule type="expression" priority="4739" dxfId="4" stopIfTrue="0">
      <formula>AND(NOT('QAQC-NaT'!$L$95),'QAQC-NaT'!$C$95="Low")</formula>
    </cfRule>
    <cfRule type="expression" priority="5083" dxfId="5" stopIfTrue="0">
      <formula>AND(NOT('QAQC-NaT'!$L$95),'QAQC-NaT'!$C$95="Very Low")</formula>
    </cfRule>
    <cfRule type="expression" priority="5395" dxfId="6" stopIfTrue="0">
      <formula>AND(NOT('QAQC-NaT'!$L$95),'QAQC-NaT'!$C$95="Good")</formula>
    </cfRule>
  </conditionalFormatting>
  <conditionalFormatting sqref="P17">
    <cfRule type="expression" priority="3548" dxfId="0" stopIfTrue="0">
      <formula>AND(NOT('QAQC-NaT'!$L$96),'QAQC-NaT'!$C$96="Highest")</formula>
    </cfRule>
    <cfRule type="expression" priority="3844" dxfId="1" stopIfTrue="0">
      <formula>AND(NOT('QAQC-NaT'!$L$96),'QAQC-NaT'!$C$96="High")</formula>
    </cfRule>
    <cfRule type="expression" priority="4148" dxfId="2" stopIfTrue="0">
      <formula>AND(NOT('QAQC-NaT'!$L$96),'QAQC-NaT'!$C$96="Medium")</formula>
    </cfRule>
    <cfRule type="expression" priority="4444" dxfId="3" stopIfTrue="0">
      <formula>AND(NOT('QAQC-NaT'!$L$96),'QAQC-NaT'!$C$96="Medium Low")</formula>
    </cfRule>
    <cfRule type="expression" priority="4740" dxfId="4" stopIfTrue="0">
      <formula>AND(NOT('QAQC-NaT'!$L$96),'QAQC-NaT'!$C$96="Low")</formula>
    </cfRule>
    <cfRule type="expression" priority="5084" dxfId="5" stopIfTrue="0">
      <formula>AND(NOT('QAQC-NaT'!$L$96),'QAQC-NaT'!$C$96="Very Low")</formula>
    </cfRule>
    <cfRule type="expression" priority="5396" dxfId="6" stopIfTrue="0">
      <formula>AND(NOT('QAQC-NaT'!$L$96),'QAQC-NaT'!$C$96="Good")</formula>
    </cfRule>
  </conditionalFormatting>
  <conditionalFormatting sqref="Q17">
    <cfRule type="expression" priority="3549" dxfId="0" stopIfTrue="0">
      <formula>AND(NOT('QAQC-NaT'!$L$97),'QAQC-NaT'!$C$97="Highest")</formula>
    </cfRule>
    <cfRule type="expression" priority="3845" dxfId="1" stopIfTrue="0">
      <formula>AND(NOT('QAQC-NaT'!$L$97),'QAQC-NaT'!$C$97="High")</formula>
    </cfRule>
    <cfRule type="expression" priority="4149" dxfId="2" stopIfTrue="0">
      <formula>AND(NOT('QAQC-NaT'!$L$97),'QAQC-NaT'!$C$97="Medium")</formula>
    </cfRule>
    <cfRule type="expression" priority="4445" dxfId="3" stopIfTrue="0">
      <formula>AND(NOT('QAQC-NaT'!$L$97),'QAQC-NaT'!$C$97="Medium Low")</formula>
    </cfRule>
    <cfRule type="expression" priority="4741" dxfId="4" stopIfTrue="0">
      <formula>AND(NOT('QAQC-NaT'!$L$97),'QAQC-NaT'!$C$97="Low")</formula>
    </cfRule>
    <cfRule type="expression" priority="5085" dxfId="5" stopIfTrue="0">
      <formula>AND(NOT('QAQC-NaT'!$L$97),'QAQC-NaT'!$C$97="Very Low")</formula>
    </cfRule>
    <cfRule type="expression" priority="5397" dxfId="6" stopIfTrue="0">
      <formula>AND(NOT('QAQC-NaT'!$L$97),'QAQC-NaT'!$C$97="Good")</formula>
    </cfRule>
  </conditionalFormatting>
  <conditionalFormatting sqref="O18">
    <cfRule type="expression" priority="3550" dxfId="0" stopIfTrue="0">
      <formula>AND(NOT('QAQC-NaT'!$L$98),'QAQC-NaT'!$C$98="Highest")</formula>
    </cfRule>
    <cfRule type="expression" priority="3846" dxfId="1" stopIfTrue="0">
      <formula>AND(NOT('QAQC-NaT'!$L$98),'QAQC-NaT'!$C$98="High")</formula>
    </cfRule>
    <cfRule type="expression" priority="4150" dxfId="2" stopIfTrue="0">
      <formula>AND(NOT('QAQC-NaT'!$L$98),'QAQC-NaT'!$C$98="Medium")</formula>
    </cfRule>
    <cfRule type="expression" priority="4446" dxfId="3" stopIfTrue="0">
      <formula>AND(NOT('QAQC-NaT'!$L$98),'QAQC-NaT'!$C$98="Medium Low")</formula>
    </cfRule>
    <cfRule type="expression" priority="4742" dxfId="4" stopIfTrue="0">
      <formula>AND(NOT('QAQC-NaT'!$L$98),'QAQC-NaT'!$C$98="Low")</formula>
    </cfRule>
    <cfRule type="expression" priority="5086" dxfId="5" stopIfTrue="0">
      <formula>AND(NOT('QAQC-NaT'!$L$98),'QAQC-NaT'!$C$98="Very Low")</formula>
    </cfRule>
    <cfRule type="expression" priority="5398" dxfId="6" stopIfTrue="0">
      <formula>AND(NOT('QAQC-NaT'!$L$98),'QAQC-NaT'!$C$98="Good")</formula>
    </cfRule>
  </conditionalFormatting>
  <conditionalFormatting sqref="P18">
    <cfRule type="expression" priority="3551" dxfId="0" stopIfTrue="0">
      <formula>AND(NOT('QAQC-NaT'!$L$99),'QAQC-NaT'!$C$99="Highest")</formula>
    </cfRule>
    <cfRule type="expression" priority="3847" dxfId="1" stopIfTrue="0">
      <formula>AND(NOT('QAQC-NaT'!$L$99),'QAQC-NaT'!$C$99="High")</formula>
    </cfRule>
    <cfRule type="expression" priority="4151" dxfId="2" stopIfTrue="0">
      <formula>AND(NOT('QAQC-NaT'!$L$99),'QAQC-NaT'!$C$99="Medium")</formula>
    </cfRule>
    <cfRule type="expression" priority="4447" dxfId="3" stopIfTrue="0">
      <formula>AND(NOT('QAQC-NaT'!$L$99),'QAQC-NaT'!$C$99="Medium Low")</formula>
    </cfRule>
    <cfRule type="expression" priority="4743" dxfId="4" stopIfTrue="0">
      <formula>AND(NOT('QAQC-NaT'!$L$99),'QAQC-NaT'!$C$99="Low")</formula>
    </cfRule>
    <cfRule type="expression" priority="5087" dxfId="5" stopIfTrue="0">
      <formula>AND(NOT('QAQC-NaT'!$L$99),'QAQC-NaT'!$C$99="Very Low")</formula>
    </cfRule>
    <cfRule type="expression" priority="5399" dxfId="6" stopIfTrue="0">
      <formula>AND(NOT('QAQC-NaT'!$L$99),'QAQC-NaT'!$C$99="Good")</formula>
    </cfRule>
  </conditionalFormatting>
  <conditionalFormatting sqref="Q18">
    <cfRule type="expression" priority="3552" dxfId="0" stopIfTrue="0">
      <formula>AND(NOT('QAQC-NaT'!$L$100),'QAQC-NaT'!$C$100="Highest")</formula>
    </cfRule>
    <cfRule type="expression" priority="3848" dxfId="1" stopIfTrue="0">
      <formula>AND(NOT('QAQC-NaT'!$L$100),'QAQC-NaT'!$C$100="High")</formula>
    </cfRule>
    <cfRule type="expression" priority="4152" dxfId="2" stopIfTrue="0">
      <formula>AND(NOT('QAQC-NaT'!$L$100),'QAQC-NaT'!$C$100="Medium")</formula>
    </cfRule>
    <cfRule type="expression" priority="4448" dxfId="3" stopIfTrue="0">
      <formula>AND(NOT('QAQC-NaT'!$L$100),'QAQC-NaT'!$C$100="Medium Low")</formula>
    </cfRule>
    <cfRule type="expression" priority="4744" dxfId="4" stopIfTrue="0">
      <formula>AND(NOT('QAQC-NaT'!$L$100),'QAQC-NaT'!$C$100="Low")</formula>
    </cfRule>
    <cfRule type="expression" priority="5088" dxfId="5" stopIfTrue="0">
      <formula>AND(NOT('QAQC-NaT'!$L$100),'QAQC-NaT'!$C$100="Very Low")</formula>
    </cfRule>
    <cfRule type="expression" priority="5400" dxfId="6" stopIfTrue="0">
      <formula>AND(NOT('QAQC-NaT'!$L$100),'QAQC-NaT'!$C$100="Good")</formula>
    </cfRule>
  </conditionalFormatting>
  <conditionalFormatting sqref="O19">
    <cfRule type="expression" priority="3553" dxfId="0" stopIfTrue="0">
      <formula>AND(NOT('QAQC-NaT'!$L$101),'QAQC-NaT'!$C$101="Highest")</formula>
    </cfRule>
    <cfRule type="expression" priority="3849" dxfId="1" stopIfTrue="0">
      <formula>AND(NOT('QAQC-NaT'!$L$101),'QAQC-NaT'!$C$101="High")</formula>
    </cfRule>
    <cfRule type="expression" priority="4153" dxfId="2" stopIfTrue="0">
      <formula>AND(NOT('QAQC-NaT'!$L$101),'QAQC-NaT'!$C$101="Medium")</formula>
    </cfRule>
    <cfRule type="expression" priority="4449" dxfId="3" stopIfTrue="0">
      <formula>AND(NOT('QAQC-NaT'!$L$101),'QAQC-NaT'!$C$101="Medium Low")</formula>
    </cfRule>
    <cfRule type="expression" priority="4745" dxfId="4" stopIfTrue="0">
      <formula>AND(NOT('QAQC-NaT'!$L$101),'QAQC-NaT'!$C$101="Low")</formula>
    </cfRule>
    <cfRule type="expression" priority="5089" dxfId="5" stopIfTrue="0">
      <formula>AND(NOT('QAQC-NaT'!$L$101),'QAQC-NaT'!$C$101="Very Low")</formula>
    </cfRule>
    <cfRule type="expression" priority="5401" dxfId="6" stopIfTrue="0">
      <formula>AND(NOT('QAQC-NaT'!$L$101),'QAQC-NaT'!$C$101="Good")</formula>
    </cfRule>
  </conditionalFormatting>
  <conditionalFormatting sqref="P19">
    <cfRule type="expression" priority="3554" dxfId="0" stopIfTrue="0">
      <formula>AND(NOT('QAQC-NaT'!$L$102),'QAQC-NaT'!$C$102="Highest")</formula>
    </cfRule>
    <cfRule type="expression" priority="3850" dxfId="1" stopIfTrue="0">
      <formula>AND(NOT('QAQC-NaT'!$L$102),'QAQC-NaT'!$C$102="High")</formula>
    </cfRule>
    <cfRule type="expression" priority="4154" dxfId="2" stopIfTrue="0">
      <formula>AND(NOT('QAQC-NaT'!$L$102),'QAQC-NaT'!$C$102="Medium")</formula>
    </cfRule>
    <cfRule type="expression" priority="4450" dxfId="3" stopIfTrue="0">
      <formula>AND(NOT('QAQC-NaT'!$L$102),'QAQC-NaT'!$C$102="Medium Low")</formula>
    </cfRule>
    <cfRule type="expression" priority="4746" dxfId="4" stopIfTrue="0">
      <formula>AND(NOT('QAQC-NaT'!$L$102),'QAQC-NaT'!$C$102="Low")</formula>
    </cfRule>
    <cfRule type="expression" priority="5090" dxfId="5" stopIfTrue="0">
      <formula>AND(NOT('QAQC-NaT'!$L$102),'QAQC-NaT'!$C$102="Very Low")</formula>
    </cfRule>
    <cfRule type="expression" priority="5402" dxfId="6" stopIfTrue="0">
      <formula>AND(NOT('QAQC-NaT'!$L$102),'QAQC-NaT'!$C$102="Good")</formula>
    </cfRule>
  </conditionalFormatting>
  <conditionalFormatting sqref="Q19">
    <cfRule type="expression" priority="3555" dxfId="0" stopIfTrue="0">
      <formula>AND(NOT('QAQC-NaT'!$L$103),'QAQC-NaT'!$C$103="Highest")</formula>
    </cfRule>
    <cfRule type="expression" priority="3851" dxfId="1" stopIfTrue="0">
      <formula>AND(NOT('QAQC-NaT'!$L$103),'QAQC-NaT'!$C$103="High")</formula>
    </cfRule>
    <cfRule type="expression" priority="4155" dxfId="2" stopIfTrue="0">
      <formula>AND(NOT('QAQC-NaT'!$L$103),'QAQC-NaT'!$C$103="Medium")</formula>
    </cfRule>
    <cfRule type="expression" priority="4451" dxfId="3" stopIfTrue="0">
      <formula>AND(NOT('QAQC-NaT'!$L$103),'QAQC-NaT'!$C$103="Medium Low")</formula>
    </cfRule>
    <cfRule type="expression" priority="4747" dxfId="4" stopIfTrue="0">
      <formula>AND(NOT('QAQC-NaT'!$L$103),'QAQC-NaT'!$C$103="Low")</formula>
    </cfRule>
    <cfRule type="expression" priority="5091" dxfId="5" stopIfTrue="0">
      <formula>AND(NOT('QAQC-NaT'!$L$103),'QAQC-NaT'!$C$103="Very Low")</formula>
    </cfRule>
    <cfRule type="expression" priority="5403" dxfId="6" stopIfTrue="0">
      <formula>AND(NOT('QAQC-NaT'!$L$103),'QAQC-NaT'!$C$103="Good")</formula>
    </cfRule>
  </conditionalFormatting>
  <conditionalFormatting sqref="O20">
    <cfRule type="expression" priority="3556" dxfId="0" stopIfTrue="0">
      <formula>AND(NOT('QAQC-NaT'!$L$104),'QAQC-NaT'!$C$104="Highest")</formula>
    </cfRule>
    <cfRule type="expression" priority="3852" dxfId="1" stopIfTrue="0">
      <formula>AND(NOT('QAQC-NaT'!$L$104),'QAQC-NaT'!$C$104="High")</formula>
    </cfRule>
    <cfRule type="expression" priority="4156" dxfId="2" stopIfTrue="0">
      <formula>AND(NOT('QAQC-NaT'!$L$104),'QAQC-NaT'!$C$104="Medium")</formula>
    </cfRule>
    <cfRule type="expression" priority="4452" dxfId="3" stopIfTrue="0">
      <formula>AND(NOT('QAQC-NaT'!$L$104),'QAQC-NaT'!$C$104="Medium Low")</formula>
    </cfRule>
    <cfRule type="expression" priority="4748" dxfId="4" stopIfTrue="0">
      <formula>AND(NOT('QAQC-NaT'!$L$104),'QAQC-NaT'!$C$104="Low")</formula>
    </cfRule>
    <cfRule type="expression" priority="5092" dxfId="5" stopIfTrue="0">
      <formula>AND(NOT('QAQC-NaT'!$L$104),'QAQC-NaT'!$C$104="Very Low")</formula>
    </cfRule>
    <cfRule type="expression" priority="5404" dxfId="6" stopIfTrue="0">
      <formula>AND(NOT('QAQC-NaT'!$L$104),'QAQC-NaT'!$C$104="Good")</formula>
    </cfRule>
  </conditionalFormatting>
  <conditionalFormatting sqref="P20">
    <cfRule type="expression" priority="3557" dxfId="0" stopIfTrue="0">
      <formula>AND(NOT('QAQC-NaT'!$L$105),'QAQC-NaT'!$C$105="Highest")</formula>
    </cfRule>
    <cfRule type="expression" priority="3853" dxfId="1" stopIfTrue="0">
      <formula>AND(NOT('QAQC-NaT'!$L$105),'QAQC-NaT'!$C$105="High")</formula>
    </cfRule>
    <cfRule type="expression" priority="4157" dxfId="2" stopIfTrue="0">
      <formula>AND(NOT('QAQC-NaT'!$L$105),'QAQC-NaT'!$C$105="Medium")</formula>
    </cfRule>
    <cfRule type="expression" priority="4453" dxfId="3" stopIfTrue="0">
      <formula>AND(NOT('QAQC-NaT'!$L$105),'QAQC-NaT'!$C$105="Medium Low")</formula>
    </cfRule>
    <cfRule type="expression" priority="4749" dxfId="4" stopIfTrue="0">
      <formula>AND(NOT('QAQC-NaT'!$L$105),'QAQC-NaT'!$C$105="Low")</formula>
    </cfRule>
    <cfRule type="expression" priority="5093" dxfId="5" stopIfTrue="0">
      <formula>AND(NOT('QAQC-NaT'!$L$105),'QAQC-NaT'!$C$105="Very Low")</formula>
    </cfRule>
    <cfRule type="expression" priority="5405" dxfId="6" stopIfTrue="0">
      <formula>AND(NOT('QAQC-NaT'!$L$105),'QAQC-NaT'!$C$105="Good")</formula>
    </cfRule>
  </conditionalFormatting>
  <conditionalFormatting sqref="Q20">
    <cfRule type="expression" priority="3558" dxfId="0" stopIfTrue="0">
      <formula>AND(NOT('QAQC-NaT'!$L$106),'QAQC-NaT'!$C$106="Highest")</formula>
    </cfRule>
    <cfRule type="expression" priority="3854" dxfId="1" stopIfTrue="0">
      <formula>AND(NOT('QAQC-NaT'!$L$106),'QAQC-NaT'!$C$106="High")</formula>
    </cfRule>
    <cfRule type="expression" priority="4158" dxfId="2" stopIfTrue="0">
      <formula>AND(NOT('QAQC-NaT'!$L$106),'QAQC-NaT'!$C$106="Medium")</formula>
    </cfRule>
    <cfRule type="expression" priority="4454" dxfId="3" stopIfTrue="0">
      <formula>AND(NOT('QAQC-NaT'!$L$106),'QAQC-NaT'!$C$106="Medium Low")</formula>
    </cfRule>
    <cfRule type="expression" priority="4750" dxfId="4" stopIfTrue="0">
      <formula>AND(NOT('QAQC-NaT'!$L$106),'QAQC-NaT'!$C$106="Low")</formula>
    </cfRule>
    <cfRule type="expression" priority="5094" dxfId="5" stopIfTrue="0">
      <formula>AND(NOT('QAQC-NaT'!$L$106),'QAQC-NaT'!$C$106="Very Low")</formula>
    </cfRule>
    <cfRule type="expression" priority="5406" dxfId="6" stopIfTrue="0">
      <formula>AND(NOT('QAQC-NaT'!$L$106),'QAQC-NaT'!$C$106="Good")</formula>
    </cfRule>
  </conditionalFormatting>
  <conditionalFormatting sqref="O21">
    <cfRule type="expression" priority="3559" dxfId="0" stopIfTrue="0">
      <formula>AND(NOT('QAQC-NaT'!$L$107),'QAQC-NaT'!$C$107="Highest")</formula>
    </cfRule>
    <cfRule type="expression" priority="3855" dxfId="1" stopIfTrue="0">
      <formula>AND(NOT('QAQC-NaT'!$L$107),'QAQC-NaT'!$C$107="High")</formula>
    </cfRule>
    <cfRule type="expression" priority="4159" dxfId="2" stopIfTrue="0">
      <formula>AND(NOT('QAQC-NaT'!$L$107),'QAQC-NaT'!$C$107="Medium")</formula>
    </cfRule>
    <cfRule type="expression" priority="4455" dxfId="3" stopIfTrue="0">
      <formula>AND(NOT('QAQC-NaT'!$L$107),'QAQC-NaT'!$C$107="Medium Low")</formula>
    </cfRule>
    <cfRule type="expression" priority="4751" dxfId="4" stopIfTrue="0">
      <formula>AND(NOT('QAQC-NaT'!$L$107),'QAQC-NaT'!$C$107="Low")</formula>
    </cfRule>
    <cfRule type="expression" priority="5095" dxfId="5" stopIfTrue="0">
      <formula>AND(NOT('QAQC-NaT'!$L$107),'QAQC-NaT'!$C$107="Very Low")</formula>
    </cfRule>
    <cfRule type="expression" priority="5407" dxfId="6" stopIfTrue="0">
      <formula>AND(NOT('QAQC-NaT'!$L$107),'QAQC-NaT'!$C$107="Good")</formula>
    </cfRule>
  </conditionalFormatting>
  <conditionalFormatting sqref="P21">
    <cfRule type="expression" priority="3560" dxfId="0" stopIfTrue="0">
      <formula>AND(NOT('QAQC-NaT'!$L$108),'QAQC-NaT'!$C$108="Highest")</formula>
    </cfRule>
    <cfRule type="expression" priority="3856" dxfId="1" stopIfTrue="0">
      <formula>AND(NOT('QAQC-NaT'!$L$108),'QAQC-NaT'!$C$108="High")</formula>
    </cfRule>
    <cfRule type="expression" priority="4160" dxfId="2" stopIfTrue="0">
      <formula>AND(NOT('QAQC-NaT'!$L$108),'QAQC-NaT'!$C$108="Medium")</formula>
    </cfRule>
    <cfRule type="expression" priority="4456" dxfId="3" stopIfTrue="0">
      <formula>AND(NOT('QAQC-NaT'!$L$108),'QAQC-NaT'!$C$108="Medium Low")</formula>
    </cfRule>
    <cfRule type="expression" priority="4752" dxfId="4" stopIfTrue="0">
      <formula>AND(NOT('QAQC-NaT'!$L$108),'QAQC-NaT'!$C$108="Low")</formula>
    </cfRule>
    <cfRule type="expression" priority="5096" dxfId="5" stopIfTrue="0">
      <formula>AND(NOT('QAQC-NaT'!$L$108),'QAQC-NaT'!$C$108="Very Low")</formula>
    </cfRule>
    <cfRule type="expression" priority="5408" dxfId="6" stopIfTrue="0">
      <formula>AND(NOT('QAQC-NaT'!$L$108),'QAQC-NaT'!$C$108="Good")</formula>
    </cfRule>
  </conditionalFormatting>
  <conditionalFormatting sqref="Q21">
    <cfRule type="expression" priority="3561" dxfId="0" stopIfTrue="0">
      <formula>AND(NOT('QAQC-NaT'!$L$109),'QAQC-NaT'!$C$109="Highest")</formula>
    </cfRule>
    <cfRule type="expression" priority="3857" dxfId="1" stopIfTrue="0">
      <formula>AND(NOT('QAQC-NaT'!$L$109),'QAQC-NaT'!$C$109="High")</formula>
    </cfRule>
    <cfRule type="expression" priority="4161" dxfId="2" stopIfTrue="0">
      <formula>AND(NOT('QAQC-NaT'!$L$109),'QAQC-NaT'!$C$109="Medium")</formula>
    </cfRule>
    <cfRule type="expression" priority="4457" dxfId="3" stopIfTrue="0">
      <formula>AND(NOT('QAQC-NaT'!$L$109),'QAQC-NaT'!$C$109="Medium Low")</formula>
    </cfRule>
    <cfRule type="expression" priority="4753" dxfId="4" stopIfTrue="0">
      <formula>AND(NOT('QAQC-NaT'!$L$109),'QAQC-NaT'!$C$109="Low")</formula>
    </cfRule>
    <cfRule type="expression" priority="5097" dxfId="5" stopIfTrue="0">
      <formula>AND(NOT('QAQC-NaT'!$L$109),'QAQC-NaT'!$C$109="Very Low")</formula>
    </cfRule>
    <cfRule type="expression" priority="5409" dxfId="6" stopIfTrue="0">
      <formula>AND(NOT('QAQC-NaT'!$L$109),'QAQC-NaT'!$C$109="Good")</formula>
    </cfRule>
  </conditionalFormatting>
  <conditionalFormatting sqref="O22">
    <cfRule type="expression" priority="3562" dxfId="0" stopIfTrue="0">
      <formula>AND(NOT('QAQC-NaT'!$L$110),'QAQC-NaT'!$C$110="Highest")</formula>
    </cfRule>
    <cfRule type="expression" priority="3858" dxfId="1" stopIfTrue="0">
      <formula>AND(NOT('QAQC-NaT'!$L$110),'QAQC-NaT'!$C$110="High")</formula>
    </cfRule>
    <cfRule type="expression" priority="4162" dxfId="2" stopIfTrue="0">
      <formula>AND(NOT('QAQC-NaT'!$L$110),'QAQC-NaT'!$C$110="Medium")</formula>
    </cfRule>
    <cfRule type="expression" priority="4458" dxfId="3" stopIfTrue="0">
      <formula>AND(NOT('QAQC-NaT'!$L$110),'QAQC-NaT'!$C$110="Medium Low")</formula>
    </cfRule>
    <cfRule type="expression" priority="4754" dxfId="4" stopIfTrue="0">
      <formula>AND(NOT('QAQC-NaT'!$L$110),'QAQC-NaT'!$C$110="Low")</formula>
    </cfRule>
    <cfRule type="expression" priority="5098" dxfId="5" stopIfTrue="0">
      <formula>AND(NOT('QAQC-NaT'!$L$110),'QAQC-NaT'!$C$110="Very Low")</formula>
    </cfRule>
    <cfRule type="expression" priority="5410" dxfId="6" stopIfTrue="0">
      <formula>AND(NOT('QAQC-NaT'!$L$110),'QAQC-NaT'!$C$110="Good")</formula>
    </cfRule>
  </conditionalFormatting>
  <conditionalFormatting sqref="P22">
    <cfRule type="expression" priority="3563" dxfId="0" stopIfTrue="0">
      <formula>AND(NOT('QAQC-NaT'!$L$111),'QAQC-NaT'!$C$111="Highest")</formula>
    </cfRule>
    <cfRule type="expression" priority="3859" dxfId="1" stopIfTrue="0">
      <formula>AND(NOT('QAQC-NaT'!$L$111),'QAQC-NaT'!$C$111="High")</formula>
    </cfRule>
    <cfRule type="expression" priority="4163" dxfId="2" stopIfTrue="0">
      <formula>AND(NOT('QAQC-NaT'!$L$111),'QAQC-NaT'!$C$111="Medium")</formula>
    </cfRule>
    <cfRule type="expression" priority="4459" dxfId="3" stopIfTrue="0">
      <formula>AND(NOT('QAQC-NaT'!$L$111),'QAQC-NaT'!$C$111="Medium Low")</formula>
    </cfRule>
    <cfRule type="expression" priority="4755" dxfId="4" stopIfTrue="0">
      <formula>AND(NOT('QAQC-NaT'!$L$111),'QAQC-NaT'!$C$111="Low")</formula>
    </cfRule>
    <cfRule type="expression" priority="5099" dxfId="5" stopIfTrue="0">
      <formula>AND(NOT('QAQC-NaT'!$L$111),'QAQC-NaT'!$C$111="Very Low")</formula>
    </cfRule>
    <cfRule type="expression" priority="5411" dxfId="6" stopIfTrue="0">
      <formula>AND(NOT('QAQC-NaT'!$L$111),'QAQC-NaT'!$C$111="Good")</formula>
    </cfRule>
  </conditionalFormatting>
  <conditionalFormatting sqref="Q22">
    <cfRule type="expression" priority="3564" dxfId="0" stopIfTrue="0">
      <formula>AND(NOT('QAQC-NaT'!$L$112),'QAQC-NaT'!$C$112="Highest")</formula>
    </cfRule>
    <cfRule type="expression" priority="3860" dxfId="1" stopIfTrue="0">
      <formula>AND(NOT('QAQC-NaT'!$L$112),'QAQC-NaT'!$C$112="High")</formula>
    </cfRule>
    <cfRule type="expression" priority="4164" dxfId="2" stopIfTrue="0">
      <formula>AND(NOT('QAQC-NaT'!$L$112),'QAQC-NaT'!$C$112="Medium")</formula>
    </cfRule>
    <cfRule type="expression" priority="4460" dxfId="3" stopIfTrue="0">
      <formula>AND(NOT('QAQC-NaT'!$L$112),'QAQC-NaT'!$C$112="Medium Low")</formula>
    </cfRule>
    <cfRule type="expression" priority="4756" dxfId="4" stopIfTrue="0">
      <formula>AND(NOT('QAQC-NaT'!$L$112),'QAQC-NaT'!$C$112="Low")</formula>
    </cfRule>
    <cfRule type="expression" priority="5100" dxfId="5" stopIfTrue="0">
      <formula>AND(NOT('QAQC-NaT'!$L$112),'QAQC-NaT'!$C$112="Very Low")</formula>
    </cfRule>
    <cfRule type="expression" priority="5412" dxfId="6" stopIfTrue="0">
      <formula>AND(NOT('QAQC-NaT'!$L$112),'QAQC-NaT'!$C$112="Good")</formula>
    </cfRule>
  </conditionalFormatting>
  <conditionalFormatting sqref="AA15">
    <cfRule type="expression" priority="3565" dxfId="0" stopIfTrue="0">
      <formula>AND(NOT('QAQC-NaT'!$L$113),'QAQC-NaT'!$C$113="Highest")</formula>
    </cfRule>
    <cfRule type="expression" priority="3861" dxfId="1" stopIfTrue="0">
      <formula>AND(NOT('QAQC-NaT'!$L$113),'QAQC-NaT'!$C$113="High")</formula>
    </cfRule>
    <cfRule type="expression" priority="4165" dxfId="2" stopIfTrue="0">
      <formula>AND(NOT('QAQC-NaT'!$L$113),'QAQC-NaT'!$C$113="Medium")</formula>
    </cfRule>
    <cfRule type="expression" priority="4461" dxfId="3" stopIfTrue="0">
      <formula>AND(NOT('QAQC-NaT'!$L$113),'QAQC-NaT'!$C$113="Medium Low")</formula>
    </cfRule>
    <cfRule type="expression" priority="4757" dxfId="4" stopIfTrue="0">
      <formula>AND(NOT('QAQC-NaT'!$L$113),'QAQC-NaT'!$C$113="Low")</formula>
    </cfRule>
    <cfRule type="expression" priority="5101" dxfId="5" stopIfTrue="0">
      <formula>AND(NOT('QAQC-NaT'!$L$113),'QAQC-NaT'!$C$113="Very Low")</formula>
    </cfRule>
    <cfRule type="expression" priority="5413" dxfId="6" stopIfTrue="0">
      <formula>AND(NOT('QAQC-NaT'!$L$113),'QAQC-NaT'!$C$113="Good")</formula>
    </cfRule>
  </conditionalFormatting>
  <conditionalFormatting sqref="AB15">
    <cfRule type="expression" priority="3566" dxfId="0" stopIfTrue="0">
      <formula>AND(NOT('QAQC-NaT'!$L$114),'QAQC-NaT'!$C$114="Highest")</formula>
    </cfRule>
    <cfRule type="expression" priority="3862" dxfId="1" stopIfTrue="0">
      <formula>AND(NOT('QAQC-NaT'!$L$114),'QAQC-NaT'!$C$114="High")</formula>
    </cfRule>
    <cfRule type="expression" priority="4166" dxfId="2" stopIfTrue="0">
      <formula>AND(NOT('QAQC-NaT'!$L$114),'QAQC-NaT'!$C$114="Medium")</formula>
    </cfRule>
    <cfRule type="expression" priority="4462" dxfId="3" stopIfTrue="0">
      <formula>AND(NOT('QAQC-NaT'!$L$114),'QAQC-NaT'!$C$114="Medium Low")</formula>
    </cfRule>
    <cfRule type="expression" priority="4758" dxfId="4" stopIfTrue="0">
      <formula>AND(NOT('QAQC-NaT'!$L$114),'QAQC-NaT'!$C$114="Low")</formula>
    </cfRule>
    <cfRule type="expression" priority="5102" dxfId="5" stopIfTrue="0">
      <formula>AND(NOT('QAQC-NaT'!$L$114),'QAQC-NaT'!$C$114="Very Low")</formula>
    </cfRule>
    <cfRule type="expression" priority="5414" dxfId="6" stopIfTrue="0">
      <formula>AND(NOT('QAQC-NaT'!$L$114),'QAQC-NaT'!$C$114="Good")</formula>
    </cfRule>
  </conditionalFormatting>
  <conditionalFormatting sqref="AC15">
    <cfRule type="expression" priority="3567" dxfId="0" stopIfTrue="0">
      <formula>AND(NOT('QAQC-NaT'!$L$115),'QAQC-NaT'!$C$115="Highest")</formula>
    </cfRule>
    <cfRule type="expression" priority="3863" dxfId="1" stopIfTrue="0">
      <formula>AND(NOT('QAQC-NaT'!$L$115),'QAQC-NaT'!$C$115="High")</formula>
    </cfRule>
    <cfRule type="expression" priority="4167" dxfId="2" stopIfTrue="0">
      <formula>AND(NOT('QAQC-NaT'!$L$115),'QAQC-NaT'!$C$115="Medium")</formula>
    </cfRule>
    <cfRule type="expression" priority="4463" dxfId="3" stopIfTrue="0">
      <formula>AND(NOT('QAQC-NaT'!$L$115),'QAQC-NaT'!$C$115="Medium Low")</formula>
    </cfRule>
    <cfRule type="expression" priority="4759" dxfId="4" stopIfTrue="0">
      <formula>AND(NOT('QAQC-NaT'!$L$115),'QAQC-NaT'!$C$115="Low")</formula>
    </cfRule>
    <cfRule type="expression" priority="5103" dxfId="5" stopIfTrue="0">
      <formula>AND(NOT('QAQC-NaT'!$L$115),'QAQC-NaT'!$C$115="Very Low")</formula>
    </cfRule>
    <cfRule type="expression" priority="5415" dxfId="6" stopIfTrue="0">
      <formula>AND(NOT('QAQC-NaT'!$L$115),'QAQC-NaT'!$C$115="Good")</formula>
    </cfRule>
  </conditionalFormatting>
  <conditionalFormatting sqref="AA16">
    <cfRule type="expression" priority="3568" dxfId="0" stopIfTrue="0">
      <formula>AND(NOT('QAQC-NaT'!$L$116),'QAQC-NaT'!$C$116="Highest")</formula>
    </cfRule>
    <cfRule type="expression" priority="3864" dxfId="1" stopIfTrue="0">
      <formula>AND(NOT('QAQC-NaT'!$L$116),'QAQC-NaT'!$C$116="High")</formula>
    </cfRule>
    <cfRule type="expression" priority="4168" dxfId="2" stopIfTrue="0">
      <formula>AND(NOT('QAQC-NaT'!$L$116),'QAQC-NaT'!$C$116="Medium")</formula>
    </cfRule>
    <cfRule type="expression" priority="4464" dxfId="3" stopIfTrue="0">
      <formula>AND(NOT('QAQC-NaT'!$L$116),'QAQC-NaT'!$C$116="Medium Low")</formula>
    </cfRule>
    <cfRule type="expression" priority="4760" dxfId="4" stopIfTrue="0">
      <formula>AND(NOT('QAQC-NaT'!$L$116),'QAQC-NaT'!$C$116="Low")</formula>
    </cfRule>
    <cfRule type="expression" priority="5104" dxfId="5" stopIfTrue="0">
      <formula>AND(NOT('QAQC-NaT'!$L$116),'QAQC-NaT'!$C$116="Very Low")</formula>
    </cfRule>
    <cfRule type="expression" priority="5416" dxfId="6" stopIfTrue="0">
      <formula>AND(NOT('QAQC-NaT'!$L$116),'QAQC-NaT'!$C$116="Good")</formula>
    </cfRule>
  </conditionalFormatting>
  <conditionalFormatting sqref="AB16">
    <cfRule type="expression" priority="3569" dxfId="0" stopIfTrue="0">
      <formula>AND(NOT('QAQC-NaT'!$L$117),'QAQC-NaT'!$C$117="Highest")</formula>
    </cfRule>
    <cfRule type="expression" priority="3865" dxfId="1" stopIfTrue="0">
      <formula>AND(NOT('QAQC-NaT'!$L$117),'QAQC-NaT'!$C$117="High")</formula>
    </cfRule>
    <cfRule type="expression" priority="4169" dxfId="2" stopIfTrue="0">
      <formula>AND(NOT('QAQC-NaT'!$L$117),'QAQC-NaT'!$C$117="Medium")</formula>
    </cfRule>
    <cfRule type="expression" priority="4465" dxfId="3" stopIfTrue="0">
      <formula>AND(NOT('QAQC-NaT'!$L$117),'QAQC-NaT'!$C$117="Medium Low")</formula>
    </cfRule>
    <cfRule type="expression" priority="4761" dxfId="4" stopIfTrue="0">
      <formula>AND(NOT('QAQC-NaT'!$L$117),'QAQC-NaT'!$C$117="Low")</formula>
    </cfRule>
    <cfRule type="expression" priority="5105" dxfId="5" stopIfTrue="0">
      <formula>AND(NOT('QAQC-NaT'!$L$117),'QAQC-NaT'!$C$117="Very Low")</formula>
    </cfRule>
    <cfRule type="expression" priority="5417" dxfId="6" stopIfTrue="0">
      <formula>AND(NOT('QAQC-NaT'!$L$117),'QAQC-NaT'!$C$117="Good")</formula>
    </cfRule>
  </conditionalFormatting>
  <conditionalFormatting sqref="AC16">
    <cfRule type="expression" priority="3570" dxfId="0" stopIfTrue="0">
      <formula>AND(NOT('QAQC-NaT'!$L$118),'QAQC-NaT'!$C$118="Highest")</formula>
    </cfRule>
    <cfRule type="expression" priority="3866" dxfId="1" stopIfTrue="0">
      <formula>AND(NOT('QAQC-NaT'!$L$118),'QAQC-NaT'!$C$118="High")</formula>
    </cfRule>
    <cfRule type="expression" priority="4170" dxfId="2" stopIfTrue="0">
      <formula>AND(NOT('QAQC-NaT'!$L$118),'QAQC-NaT'!$C$118="Medium")</formula>
    </cfRule>
    <cfRule type="expression" priority="4466" dxfId="3" stopIfTrue="0">
      <formula>AND(NOT('QAQC-NaT'!$L$118),'QAQC-NaT'!$C$118="Medium Low")</formula>
    </cfRule>
    <cfRule type="expression" priority="4762" dxfId="4" stopIfTrue="0">
      <formula>AND(NOT('QAQC-NaT'!$L$118),'QAQC-NaT'!$C$118="Low")</formula>
    </cfRule>
    <cfRule type="expression" priority="5106" dxfId="5" stopIfTrue="0">
      <formula>AND(NOT('QAQC-NaT'!$L$118),'QAQC-NaT'!$C$118="Very Low")</formula>
    </cfRule>
    <cfRule type="expression" priority="5418" dxfId="6" stopIfTrue="0">
      <formula>AND(NOT('QAQC-NaT'!$L$118),'QAQC-NaT'!$C$118="Good")</formula>
    </cfRule>
  </conditionalFormatting>
  <conditionalFormatting sqref="AA17">
    <cfRule type="expression" priority="3571" dxfId="0" stopIfTrue="0">
      <formula>AND(NOT('QAQC-NaT'!$L$119),'QAQC-NaT'!$C$119="Highest")</formula>
    </cfRule>
    <cfRule type="expression" priority="3867" dxfId="1" stopIfTrue="0">
      <formula>AND(NOT('QAQC-NaT'!$L$119),'QAQC-NaT'!$C$119="High")</formula>
    </cfRule>
    <cfRule type="expression" priority="4171" dxfId="2" stopIfTrue="0">
      <formula>AND(NOT('QAQC-NaT'!$L$119),'QAQC-NaT'!$C$119="Medium")</formula>
    </cfRule>
    <cfRule type="expression" priority="4467" dxfId="3" stopIfTrue="0">
      <formula>AND(NOT('QAQC-NaT'!$L$119),'QAQC-NaT'!$C$119="Medium Low")</formula>
    </cfRule>
    <cfRule type="expression" priority="4763" dxfId="4" stopIfTrue="0">
      <formula>AND(NOT('QAQC-NaT'!$L$119),'QAQC-NaT'!$C$119="Low")</formula>
    </cfRule>
    <cfRule type="expression" priority="5107" dxfId="5" stopIfTrue="0">
      <formula>AND(NOT('QAQC-NaT'!$L$119),'QAQC-NaT'!$C$119="Very Low")</formula>
    </cfRule>
    <cfRule type="expression" priority="5419" dxfId="6" stopIfTrue="0">
      <formula>AND(NOT('QAQC-NaT'!$L$119),'QAQC-NaT'!$C$119="Good")</formula>
    </cfRule>
  </conditionalFormatting>
  <conditionalFormatting sqref="AB17">
    <cfRule type="expression" priority="3572" dxfId="0" stopIfTrue="0">
      <formula>AND(NOT('QAQC-NaT'!$L$120),'QAQC-NaT'!$C$120="Highest")</formula>
    </cfRule>
    <cfRule type="expression" priority="3868" dxfId="1" stopIfTrue="0">
      <formula>AND(NOT('QAQC-NaT'!$L$120),'QAQC-NaT'!$C$120="High")</formula>
    </cfRule>
    <cfRule type="expression" priority="4172" dxfId="2" stopIfTrue="0">
      <formula>AND(NOT('QAQC-NaT'!$L$120),'QAQC-NaT'!$C$120="Medium")</formula>
    </cfRule>
    <cfRule type="expression" priority="4468" dxfId="3" stopIfTrue="0">
      <formula>AND(NOT('QAQC-NaT'!$L$120),'QAQC-NaT'!$C$120="Medium Low")</formula>
    </cfRule>
    <cfRule type="expression" priority="4764" dxfId="4" stopIfTrue="0">
      <formula>AND(NOT('QAQC-NaT'!$L$120),'QAQC-NaT'!$C$120="Low")</formula>
    </cfRule>
    <cfRule type="expression" priority="5108" dxfId="5" stopIfTrue="0">
      <formula>AND(NOT('QAQC-NaT'!$L$120),'QAQC-NaT'!$C$120="Very Low")</formula>
    </cfRule>
    <cfRule type="expression" priority="5420" dxfId="6" stopIfTrue="0">
      <formula>AND(NOT('QAQC-NaT'!$L$120),'QAQC-NaT'!$C$120="Good")</formula>
    </cfRule>
  </conditionalFormatting>
  <conditionalFormatting sqref="AC17">
    <cfRule type="expression" priority="3573" dxfId="0" stopIfTrue="0">
      <formula>AND(NOT('QAQC-NaT'!$L$121),'QAQC-NaT'!$C$121="Highest")</formula>
    </cfRule>
    <cfRule type="expression" priority="3869" dxfId="1" stopIfTrue="0">
      <formula>AND(NOT('QAQC-NaT'!$L$121),'QAQC-NaT'!$C$121="High")</formula>
    </cfRule>
    <cfRule type="expression" priority="4173" dxfId="2" stopIfTrue="0">
      <formula>AND(NOT('QAQC-NaT'!$L$121),'QAQC-NaT'!$C$121="Medium")</formula>
    </cfRule>
    <cfRule type="expression" priority="4469" dxfId="3" stopIfTrue="0">
      <formula>AND(NOT('QAQC-NaT'!$L$121),'QAQC-NaT'!$C$121="Medium Low")</formula>
    </cfRule>
    <cfRule type="expression" priority="4765" dxfId="4" stopIfTrue="0">
      <formula>AND(NOT('QAQC-NaT'!$L$121),'QAQC-NaT'!$C$121="Low")</formula>
    </cfRule>
    <cfRule type="expression" priority="5109" dxfId="5" stopIfTrue="0">
      <formula>AND(NOT('QAQC-NaT'!$L$121),'QAQC-NaT'!$C$121="Very Low")</formula>
    </cfRule>
    <cfRule type="expression" priority="5421" dxfId="6" stopIfTrue="0">
      <formula>AND(NOT('QAQC-NaT'!$L$121),'QAQC-NaT'!$C$121="Good")</formula>
    </cfRule>
  </conditionalFormatting>
  <conditionalFormatting sqref="AA18">
    <cfRule type="expression" priority="3574" dxfId="0" stopIfTrue="0">
      <formula>AND(NOT('QAQC-NaT'!$L$122),'QAQC-NaT'!$C$122="Highest")</formula>
    </cfRule>
    <cfRule type="expression" priority="3870" dxfId="1" stopIfTrue="0">
      <formula>AND(NOT('QAQC-NaT'!$L$122),'QAQC-NaT'!$C$122="High")</formula>
    </cfRule>
    <cfRule type="expression" priority="4174" dxfId="2" stopIfTrue="0">
      <formula>AND(NOT('QAQC-NaT'!$L$122),'QAQC-NaT'!$C$122="Medium")</formula>
    </cfRule>
    <cfRule type="expression" priority="4470" dxfId="3" stopIfTrue="0">
      <formula>AND(NOT('QAQC-NaT'!$L$122),'QAQC-NaT'!$C$122="Medium Low")</formula>
    </cfRule>
    <cfRule type="expression" priority="4766" dxfId="4" stopIfTrue="0">
      <formula>AND(NOT('QAQC-NaT'!$L$122),'QAQC-NaT'!$C$122="Low")</formula>
    </cfRule>
    <cfRule type="expression" priority="5110" dxfId="5" stopIfTrue="0">
      <formula>AND(NOT('QAQC-NaT'!$L$122),'QAQC-NaT'!$C$122="Very Low")</formula>
    </cfRule>
    <cfRule type="expression" priority="5422" dxfId="6" stopIfTrue="0">
      <formula>AND(NOT('QAQC-NaT'!$L$122),'QAQC-NaT'!$C$122="Good")</formula>
    </cfRule>
  </conditionalFormatting>
  <conditionalFormatting sqref="AB18">
    <cfRule type="expression" priority="3575" dxfId="0" stopIfTrue="0">
      <formula>AND(NOT('QAQC-NaT'!$L$123),'QAQC-NaT'!$C$123="Highest")</formula>
    </cfRule>
    <cfRule type="expression" priority="3871" dxfId="1" stopIfTrue="0">
      <formula>AND(NOT('QAQC-NaT'!$L$123),'QAQC-NaT'!$C$123="High")</formula>
    </cfRule>
    <cfRule type="expression" priority="4175" dxfId="2" stopIfTrue="0">
      <formula>AND(NOT('QAQC-NaT'!$L$123),'QAQC-NaT'!$C$123="Medium")</formula>
    </cfRule>
    <cfRule type="expression" priority="4471" dxfId="3" stopIfTrue="0">
      <formula>AND(NOT('QAQC-NaT'!$L$123),'QAQC-NaT'!$C$123="Medium Low")</formula>
    </cfRule>
    <cfRule type="expression" priority="4767" dxfId="4" stopIfTrue="0">
      <formula>AND(NOT('QAQC-NaT'!$L$123),'QAQC-NaT'!$C$123="Low")</formula>
    </cfRule>
    <cfRule type="expression" priority="5111" dxfId="5" stopIfTrue="0">
      <formula>AND(NOT('QAQC-NaT'!$L$123),'QAQC-NaT'!$C$123="Very Low")</formula>
    </cfRule>
    <cfRule type="expression" priority="5423" dxfId="6" stopIfTrue="0">
      <formula>AND(NOT('QAQC-NaT'!$L$123),'QAQC-NaT'!$C$123="Good")</formula>
    </cfRule>
  </conditionalFormatting>
  <conditionalFormatting sqref="AC18">
    <cfRule type="expression" priority="3576" dxfId="0" stopIfTrue="0">
      <formula>AND(NOT('QAQC-NaT'!$L$124),'QAQC-NaT'!$C$124="Highest")</formula>
    </cfRule>
    <cfRule type="expression" priority="3872" dxfId="1" stopIfTrue="0">
      <formula>AND(NOT('QAQC-NaT'!$L$124),'QAQC-NaT'!$C$124="High")</formula>
    </cfRule>
    <cfRule type="expression" priority="4176" dxfId="2" stopIfTrue="0">
      <formula>AND(NOT('QAQC-NaT'!$L$124),'QAQC-NaT'!$C$124="Medium")</formula>
    </cfRule>
    <cfRule type="expression" priority="4472" dxfId="3" stopIfTrue="0">
      <formula>AND(NOT('QAQC-NaT'!$L$124),'QAQC-NaT'!$C$124="Medium Low")</formula>
    </cfRule>
    <cfRule type="expression" priority="4768" dxfId="4" stopIfTrue="0">
      <formula>AND(NOT('QAQC-NaT'!$L$124),'QAQC-NaT'!$C$124="Low")</formula>
    </cfRule>
    <cfRule type="expression" priority="5112" dxfId="5" stopIfTrue="0">
      <formula>AND(NOT('QAQC-NaT'!$L$124),'QAQC-NaT'!$C$124="Very Low")</formula>
    </cfRule>
    <cfRule type="expression" priority="5424" dxfId="6" stopIfTrue="0">
      <formula>AND(NOT('QAQC-NaT'!$L$124),'QAQC-NaT'!$C$124="Good")</formula>
    </cfRule>
  </conditionalFormatting>
  <conditionalFormatting sqref="AA19">
    <cfRule type="expression" priority="3577" dxfId="0" stopIfTrue="0">
      <formula>AND(NOT('QAQC-NaT'!$L$125),'QAQC-NaT'!$C$125="Highest")</formula>
    </cfRule>
    <cfRule type="expression" priority="3873" dxfId="1" stopIfTrue="0">
      <formula>AND(NOT('QAQC-NaT'!$L$125),'QAQC-NaT'!$C$125="High")</formula>
    </cfRule>
    <cfRule type="expression" priority="4177" dxfId="2" stopIfTrue="0">
      <formula>AND(NOT('QAQC-NaT'!$L$125),'QAQC-NaT'!$C$125="Medium")</formula>
    </cfRule>
    <cfRule type="expression" priority="4473" dxfId="3" stopIfTrue="0">
      <formula>AND(NOT('QAQC-NaT'!$L$125),'QAQC-NaT'!$C$125="Medium Low")</formula>
    </cfRule>
    <cfRule type="expression" priority="4769" dxfId="4" stopIfTrue="0">
      <formula>AND(NOT('QAQC-NaT'!$L$125),'QAQC-NaT'!$C$125="Low")</formula>
    </cfRule>
    <cfRule type="expression" priority="5113" dxfId="5" stopIfTrue="0">
      <formula>AND(NOT('QAQC-NaT'!$L$125),'QAQC-NaT'!$C$125="Very Low")</formula>
    </cfRule>
    <cfRule type="expression" priority="5425" dxfId="6" stopIfTrue="0">
      <formula>AND(NOT('QAQC-NaT'!$L$125),'QAQC-NaT'!$C$125="Good")</formula>
    </cfRule>
  </conditionalFormatting>
  <conditionalFormatting sqref="AB19">
    <cfRule type="expression" priority="3578" dxfId="0" stopIfTrue="0">
      <formula>AND(NOT('QAQC-NaT'!$L$126),'QAQC-NaT'!$C$126="Highest")</formula>
    </cfRule>
    <cfRule type="expression" priority="3874" dxfId="1" stopIfTrue="0">
      <formula>AND(NOT('QAQC-NaT'!$L$126),'QAQC-NaT'!$C$126="High")</formula>
    </cfRule>
    <cfRule type="expression" priority="4178" dxfId="2" stopIfTrue="0">
      <formula>AND(NOT('QAQC-NaT'!$L$126),'QAQC-NaT'!$C$126="Medium")</formula>
    </cfRule>
    <cfRule type="expression" priority="4474" dxfId="3" stopIfTrue="0">
      <formula>AND(NOT('QAQC-NaT'!$L$126),'QAQC-NaT'!$C$126="Medium Low")</formula>
    </cfRule>
    <cfRule type="expression" priority="4770" dxfId="4" stopIfTrue="0">
      <formula>AND(NOT('QAQC-NaT'!$L$126),'QAQC-NaT'!$C$126="Low")</formula>
    </cfRule>
    <cfRule type="expression" priority="5114" dxfId="5" stopIfTrue="0">
      <formula>AND(NOT('QAQC-NaT'!$L$126),'QAQC-NaT'!$C$126="Very Low")</formula>
    </cfRule>
    <cfRule type="expression" priority="5426" dxfId="6" stopIfTrue="0">
      <formula>AND(NOT('QAQC-NaT'!$L$126),'QAQC-NaT'!$C$126="Good")</formula>
    </cfRule>
  </conditionalFormatting>
  <conditionalFormatting sqref="AC19">
    <cfRule type="expression" priority="3579" dxfId="0" stopIfTrue="0">
      <formula>AND(NOT('QAQC-NaT'!$L$127),'QAQC-NaT'!$C$127="Highest")</formula>
    </cfRule>
    <cfRule type="expression" priority="3875" dxfId="1" stopIfTrue="0">
      <formula>AND(NOT('QAQC-NaT'!$L$127),'QAQC-NaT'!$C$127="High")</formula>
    </cfRule>
    <cfRule type="expression" priority="4179" dxfId="2" stopIfTrue="0">
      <formula>AND(NOT('QAQC-NaT'!$L$127),'QAQC-NaT'!$C$127="Medium")</formula>
    </cfRule>
    <cfRule type="expression" priority="4475" dxfId="3" stopIfTrue="0">
      <formula>AND(NOT('QAQC-NaT'!$L$127),'QAQC-NaT'!$C$127="Medium Low")</formula>
    </cfRule>
    <cfRule type="expression" priority="4771" dxfId="4" stopIfTrue="0">
      <formula>AND(NOT('QAQC-NaT'!$L$127),'QAQC-NaT'!$C$127="Low")</formula>
    </cfRule>
    <cfRule type="expression" priority="5115" dxfId="5" stopIfTrue="0">
      <formula>AND(NOT('QAQC-NaT'!$L$127),'QAQC-NaT'!$C$127="Very Low")</formula>
    </cfRule>
    <cfRule type="expression" priority="5427" dxfId="6" stopIfTrue="0">
      <formula>AND(NOT('QAQC-NaT'!$L$127),'QAQC-NaT'!$C$127="Good")</formula>
    </cfRule>
  </conditionalFormatting>
  <conditionalFormatting sqref="AA20">
    <cfRule type="expression" priority="3580" dxfId="0" stopIfTrue="0">
      <formula>AND(NOT('QAQC-NaT'!$L$128),'QAQC-NaT'!$C$128="Highest")</formula>
    </cfRule>
    <cfRule type="expression" priority="3876" dxfId="1" stopIfTrue="0">
      <formula>AND(NOT('QAQC-NaT'!$L$128),'QAQC-NaT'!$C$128="High")</formula>
    </cfRule>
    <cfRule type="expression" priority="4180" dxfId="2" stopIfTrue="0">
      <formula>AND(NOT('QAQC-NaT'!$L$128),'QAQC-NaT'!$C$128="Medium")</formula>
    </cfRule>
    <cfRule type="expression" priority="4476" dxfId="3" stopIfTrue="0">
      <formula>AND(NOT('QAQC-NaT'!$L$128),'QAQC-NaT'!$C$128="Medium Low")</formula>
    </cfRule>
    <cfRule type="expression" priority="4772" dxfId="4" stopIfTrue="0">
      <formula>AND(NOT('QAQC-NaT'!$L$128),'QAQC-NaT'!$C$128="Low")</formula>
    </cfRule>
    <cfRule type="expression" priority="5116" dxfId="5" stopIfTrue="0">
      <formula>AND(NOT('QAQC-NaT'!$L$128),'QAQC-NaT'!$C$128="Very Low")</formula>
    </cfRule>
    <cfRule type="expression" priority="5428" dxfId="6" stopIfTrue="0">
      <formula>AND(NOT('QAQC-NaT'!$L$128),'QAQC-NaT'!$C$128="Good")</formula>
    </cfRule>
  </conditionalFormatting>
  <conditionalFormatting sqref="AB20">
    <cfRule type="expression" priority="3581" dxfId="0" stopIfTrue="0">
      <formula>AND(NOT('QAQC-NaT'!$L$129),'QAQC-NaT'!$C$129="Highest")</formula>
    </cfRule>
    <cfRule type="expression" priority="3877" dxfId="1" stopIfTrue="0">
      <formula>AND(NOT('QAQC-NaT'!$L$129),'QAQC-NaT'!$C$129="High")</formula>
    </cfRule>
    <cfRule type="expression" priority="4181" dxfId="2" stopIfTrue="0">
      <formula>AND(NOT('QAQC-NaT'!$L$129),'QAQC-NaT'!$C$129="Medium")</formula>
    </cfRule>
    <cfRule type="expression" priority="4477" dxfId="3" stopIfTrue="0">
      <formula>AND(NOT('QAQC-NaT'!$L$129),'QAQC-NaT'!$C$129="Medium Low")</formula>
    </cfRule>
    <cfRule type="expression" priority="4773" dxfId="4" stopIfTrue="0">
      <formula>AND(NOT('QAQC-NaT'!$L$129),'QAQC-NaT'!$C$129="Low")</formula>
    </cfRule>
    <cfRule type="expression" priority="5117" dxfId="5" stopIfTrue="0">
      <formula>AND(NOT('QAQC-NaT'!$L$129),'QAQC-NaT'!$C$129="Very Low")</formula>
    </cfRule>
    <cfRule type="expression" priority="5429" dxfId="6" stopIfTrue="0">
      <formula>AND(NOT('QAQC-NaT'!$L$129),'QAQC-NaT'!$C$129="Good")</formula>
    </cfRule>
  </conditionalFormatting>
  <conditionalFormatting sqref="AC20">
    <cfRule type="expression" priority="3582" dxfId="0" stopIfTrue="0">
      <formula>AND(NOT('QAQC-NaT'!$L$130),'QAQC-NaT'!$C$130="Highest")</formula>
    </cfRule>
    <cfRule type="expression" priority="3878" dxfId="1" stopIfTrue="0">
      <formula>AND(NOT('QAQC-NaT'!$L$130),'QAQC-NaT'!$C$130="High")</formula>
    </cfRule>
    <cfRule type="expression" priority="4182" dxfId="2" stopIfTrue="0">
      <formula>AND(NOT('QAQC-NaT'!$L$130),'QAQC-NaT'!$C$130="Medium")</formula>
    </cfRule>
    <cfRule type="expression" priority="4478" dxfId="3" stopIfTrue="0">
      <formula>AND(NOT('QAQC-NaT'!$L$130),'QAQC-NaT'!$C$130="Medium Low")</formula>
    </cfRule>
    <cfRule type="expression" priority="4774" dxfId="4" stopIfTrue="0">
      <formula>AND(NOT('QAQC-NaT'!$L$130),'QAQC-NaT'!$C$130="Low")</formula>
    </cfRule>
    <cfRule type="expression" priority="5118" dxfId="5" stopIfTrue="0">
      <formula>AND(NOT('QAQC-NaT'!$L$130),'QAQC-NaT'!$C$130="Very Low")</formula>
    </cfRule>
    <cfRule type="expression" priority="5430" dxfId="6" stopIfTrue="0">
      <formula>AND(NOT('QAQC-NaT'!$L$130),'QAQC-NaT'!$C$130="Good")</formula>
    </cfRule>
  </conditionalFormatting>
  <conditionalFormatting sqref="AA21">
    <cfRule type="expression" priority="3583" dxfId="0" stopIfTrue="0">
      <formula>AND(NOT('QAQC-NaT'!$L$131),'QAQC-NaT'!$C$131="Highest")</formula>
    </cfRule>
    <cfRule type="expression" priority="3879" dxfId="1" stopIfTrue="0">
      <formula>AND(NOT('QAQC-NaT'!$L$131),'QAQC-NaT'!$C$131="High")</formula>
    </cfRule>
    <cfRule type="expression" priority="4183" dxfId="2" stopIfTrue="0">
      <formula>AND(NOT('QAQC-NaT'!$L$131),'QAQC-NaT'!$C$131="Medium")</formula>
    </cfRule>
    <cfRule type="expression" priority="4479" dxfId="3" stopIfTrue="0">
      <formula>AND(NOT('QAQC-NaT'!$L$131),'QAQC-NaT'!$C$131="Medium Low")</formula>
    </cfRule>
    <cfRule type="expression" priority="4775" dxfId="4" stopIfTrue="0">
      <formula>AND(NOT('QAQC-NaT'!$L$131),'QAQC-NaT'!$C$131="Low")</formula>
    </cfRule>
    <cfRule type="expression" priority="5119" dxfId="5" stopIfTrue="0">
      <formula>AND(NOT('QAQC-NaT'!$L$131),'QAQC-NaT'!$C$131="Very Low")</formula>
    </cfRule>
    <cfRule type="expression" priority="5431" dxfId="6" stopIfTrue="0">
      <formula>AND(NOT('QAQC-NaT'!$L$131),'QAQC-NaT'!$C$131="Good")</formula>
    </cfRule>
  </conditionalFormatting>
  <conditionalFormatting sqref="AB21">
    <cfRule type="expression" priority="3584" dxfId="0" stopIfTrue="0">
      <formula>AND(NOT('QAQC-NaT'!$L$132),'QAQC-NaT'!$C$132="Highest")</formula>
    </cfRule>
    <cfRule type="expression" priority="3880" dxfId="1" stopIfTrue="0">
      <formula>AND(NOT('QAQC-NaT'!$L$132),'QAQC-NaT'!$C$132="High")</formula>
    </cfRule>
    <cfRule type="expression" priority="4184" dxfId="2" stopIfTrue="0">
      <formula>AND(NOT('QAQC-NaT'!$L$132),'QAQC-NaT'!$C$132="Medium")</formula>
    </cfRule>
    <cfRule type="expression" priority="4480" dxfId="3" stopIfTrue="0">
      <formula>AND(NOT('QAQC-NaT'!$L$132),'QAQC-NaT'!$C$132="Medium Low")</formula>
    </cfRule>
    <cfRule type="expression" priority="4776" dxfId="4" stopIfTrue="0">
      <formula>AND(NOT('QAQC-NaT'!$L$132),'QAQC-NaT'!$C$132="Low")</formula>
    </cfRule>
    <cfRule type="expression" priority="5120" dxfId="5" stopIfTrue="0">
      <formula>AND(NOT('QAQC-NaT'!$L$132),'QAQC-NaT'!$C$132="Very Low")</formula>
    </cfRule>
    <cfRule type="expression" priority="5432" dxfId="6" stopIfTrue="0">
      <formula>AND(NOT('QAQC-NaT'!$L$132),'QAQC-NaT'!$C$132="Good")</formula>
    </cfRule>
  </conditionalFormatting>
  <conditionalFormatting sqref="AC21">
    <cfRule type="expression" priority="3585" dxfId="0" stopIfTrue="0">
      <formula>AND(NOT('QAQC-NaT'!$L$133),'QAQC-NaT'!$C$133="Highest")</formula>
    </cfRule>
    <cfRule type="expression" priority="3881" dxfId="1" stopIfTrue="0">
      <formula>AND(NOT('QAQC-NaT'!$L$133),'QAQC-NaT'!$C$133="High")</formula>
    </cfRule>
    <cfRule type="expression" priority="4185" dxfId="2" stopIfTrue="0">
      <formula>AND(NOT('QAQC-NaT'!$L$133),'QAQC-NaT'!$C$133="Medium")</formula>
    </cfRule>
    <cfRule type="expression" priority="4481" dxfId="3" stopIfTrue="0">
      <formula>AND(NOT('QAQC-NaT'!$L$133),'QAQC-NaT'!$C$133="Medium Low")</formula>
    </cfRule>
    <cfRule type="expression" priority="4777" dxfId="4" stopIfTrue="0">
      <formula>AND(NOT('QAQC-NaT'!$L$133),'QAQC-NaT'!$C$133="Low")</formula>
    </cfRule>
    <cfRule type="expression" priority="5121" dxfId="5" stopIfTrue="0">
      <formula>AND(NOT('QAQC-NaT'!$L$133),'QAQC-NaT'!$C$133="Very Low")</formula>
    </cfRule>
    <cfRule type="expression" priority="5433" dxfId="6" stopIfTrue="0">
      <formula>AND(NOT('QAQC-NaT'!$L$133),'QAQC-NaT'!$C$133="Good")</formula>
    </cfRule>
  </conditionalFormatting>
  <conditionalFormatting sqref="AA22">
    <cfRule type="expression" priority="3586" dxfId="0" stopIfTrue="0">
      <formula>AND(NOT('QAQC-NaT'!$L$134),'QAQC-NaT'!$C$134="Highest")</formula>
    </cfRule>
    <cfRule type="expression" priority="3882" dxfId="1" stopIfTrue="0">
      <formula>AND(NOT('QAQC-NaT'!$L$134),'QAQC-NaT'!$C$134="High")</formula>
    </cfRule>
    <cfRule type="expression" priority="4186" dxfId="2" stopIfTrue="0">
      <formula>AND(NOT('QAQC-NaT'!$L$134),'QAQC-NaT'!$C$134="Medium")</formula>
    </cfRule>
    <cfRule type="expression" priority="4482" dxfId="3" stopIfTrue="0">
      <formula>AND(NOT('QAQC-NaT'!$L$134),'QAQC-NaT'!$C$134="Medium Low")</formula>
    </cfRule>
    <cfRule type="expression" priority="4778" dxfId="4" stopIfTrue="0">
      <formula>AND(NOT('QAQC-NaT'!$L$134),'QAQC-NaT'!$C$134="Low")</formula>
    </cfRule>
    <cfRule type="expression" priority="5122" dxfId="5" stopIfTrue="0">
      <formula>AND(NOT('QAQC-NaT'!$L$134),'QAQC-NaT'!$C$134="Very Low")</formula>
    </cfRule>
    <cfRule type="expression" priority="5434" dxfId="6" stopIfTrue="0">
      <formula>AND(NOT('QAQC-NaT'!$L$134),'QAQC-NaT'!$C$134="Good")</formula>
    </cfRule>
  </conditionalFormatting>
  <conditionalFormatting sqref="AB22">
    <cfRule type="expression" priority="3587" dxfId="0" stopIfTrue="0">
      <formula>AND(NOT('QAQC-NaT'!$L$135),'QAQC-NaT'!$C$135="Highest")</formula>
    </cfRule>
    <cfRule type="expression" priority="3883" dxfId="1" stopIfTrue="0">
      <formula>AND(NOT('QAQC-NaT'!$L$135),'QAQC-NaT'!$C$135="High")</formula>
    </cfRule>
    <cfRule type="expression" priority="4187" dxfId="2" stopIfTrue="0">
      <formula>AND(NOT('QAQC-NaT'!$L$135),'QAQC-NaT'!$C$135="Medium")</formula>
    </cfRule>
    <cfRule type="expression" priority="4483" dxfId="3" stopIfTrue="0">
      <formula>AND(NOT('QAQC-NaT'!$L$135),'QAQC-NaT'!$C$135="Medium Low")</formula>
    </cfRule>
    <cfRule type="expression" priority="4779" dxfId="4" stopIfTrue="0">
      <formula>AND(NOT('QAQC-NaT'!$L$135),'QAQC-NaT'!$C$135="Low")</formula>
    </cfRule>
    <cfRule type="expression" priority="5123" dxfId="5" stopIfTrue="0">
      <formula>AND(NOT('QAQC-NaT'!$L$135),'QAQC-NaT'!$C$135="Very Low")</formula>
    </cfRule>
    <cfRule type="expression" priority="5435" dxfId="6" stopIfTrue="0">
      <formula>AND(NOT('QAQC-NaT'!$L$135),'QAQC-NaT'!$C$135="Good")</formula>
    </cfRule>
  </conditionalFormatting>
  <conditionalFormatting sqref="AC22">
    <cfRule type="expression" priority="3588" dxfId="0" stopIfTrue="0">
      <formula>AND(NOT('QAQC-NaT'!$L$136),'QAQC-NaT'!$C$136="Highest")</formula>
    </cfRule>
    <cfRule type="expression" priority="3884" dxfId="1" stopIfTrue="0">
      <formula>AND(NOT('QAQC-NaT'!$L$136),'QAQC-NaT'!$C$136="High")</formula>
    </cfRule>
    <cfRule type="expression" priority="4188" dxfId="2" stopIfTrue="0">
      <formula>AND(NOT('QAQC-NaT'!$L$136),'QAQC-NaT'!$C$136="Medium")</formula>
    </cfRule>
    <cfRule type="expression" priority="4484" dxfId="3" stopIfTrue="0">
      <formula>AND(NOT('QAQC-NaT'!$L$136),'QAQC-NaT'!$C$136="Medium Low")</formula>
    </cfRule>
    <cfRule type="expression" priority="4780" dxfId="4" stopIfTrue="0">
      <formula>AND(NOT('QAQC-NaT'!$L$136),'QAQC-NaT'!$C$136="Low")</formula>
    </cfRule>
    <cfRule type="expression" priority="5124" dxfId="5" stopIfTrue="0">
      <formula>AND(NOT('QAQC-NaT'!$L$136),'QAQC-NaT'!$C$136="Very Low")</formula>
    </cfRule>
    <cfRule type="expression" priority="5436" dxfId="6" stopIfTrue="0">
      <formula>AND(NOT('QAQC-NaT'!$L$136),'QAQC-NaT'!$C$136="Good")</formula>
    </cfRule>
  </conditionalFormatting>
  <conditionalFormatting sqref="BA15">
    <cfRule type="expression" priority="3589" dxfId="0" stopIfTrue="0">
      <formula>AND(NOT('QAQC-NaT'!$L$137),'QAQC-NaT'!$C$137="Highest")</formula>
    </cfRule>
    <cfRule type="expression" priority="3885" dxfId="1" stopIfTrue="0">
      <formula>AND(NOT('QAQC-NaT'!$L$137),'QAQC-NaT'!$C$137="High")</formula>
    </cfRule>
    <cfRule type="expression" priority="4189" dxfId="2" stopIfTrue="0">
      <formula>AND(NOT('QAQC-NaT'!$L$137),'QAQC-NaT'!$C$137="Medium")</formula>
    </cfRule>
    <cfRule type="expression" priority="4485" dxfId="3" stopIfTrue="0">
      <formula>AND(NOT('QAQC-NaT'!$L$137),'QAQC-NaT'!$C$137="Medium Low")</formula>
    </cfRule>
    <cfRule type="expression" priority="4781" dxfId="4" stopIfTrue="0">
      <formula>AND(NOT('QAQC-NaT'!$L$137),'QAQC-NaT'!$C$137="Low")</formula>
    </cfRule>
    <cfRule type="expression" priority="5125" dxfId="5" stopIfTrue="0">
      <formula>AND(NOT('QAQC-NaT'!$L$137),'QAQC-NaT'!$C$137="Very Low")</formula>
    </cfRule>
    <cfRule type="expression" priority="5437" dxfId="6" stopIfTrue="0">
      <formula>AND(NOT('QAQC-NaT'!$L$137),'QAQC-NaT'!$C$137="Good")</formula>
    </cfRule>
  </conditionalFormatting>
  <conditionalFormatting sqref="BB15">
    <cfRule type="expression" priority="3590" dxfId="0" stopIfTrue="0">
      <formula>AND(NOT('QAQC-NaT'!$L$138),'QAQC-NaT'!$C$138="Highest")</formula>
    </cfRule>
    <cfRule type="expression" priority="3886" dxfId="1" stopIfTrue="0">
      <formula>AND(NOT('QAQC-NaT'!$L$138),'QAQC-NaT'!$C$138="High")</formula>
    </cfRule>
    <cfRule type="expression" priority="4190" dxfId="2" stopIfTrue="0">
      <formula>AND(NOT('QAQC-NaT'!$L$138),'QAQC-NaT'!$C$138="Medium")</formula>
    </cfRule>
    <cfRule type="expression" priority="4486" dxfId="3" stopIfTrue="0">
      <formula>AND(NOT('QAQC-NaT'!$L$138),'QAQC-NaT'!$C$138="Medium Low")</formula>
    </cfRule>
    <cfRule type="expression" priority="4782" dxfId="4" stopIfTrue="0">
      <formula>AND(NOT('QAQC-NaT'!$L$138),'QAQC-NaT'!$C$138="Low")</formula>
    </cfRule>
    <cfRule type="expression" priority="5126" dxfId="5" stopIfTrue="0">
      <formula>AND(NOT('QAQC-NaT'!$L$138),'QAQC-NaT'!$C$138="Very Low")</formula>
    </cfRule>
    <cfRule type="expression" priority="5438" dxfId="6" stopIfTrue="0">
      <formula>AND(NOT('QAQC-NaT'!$L$138),'QAQC-NaT'!$C$138="Good")</formula>
    </cfRule>
  </conditionalFormatting>
  <conditionalFormatting sqref="BC15">
    <cfRule type="expression" priority="3591" dxfId="0" stopIfTrue="0">
      <formula>AND(NOT('QAQC-NaT'!$L$139),'QAQC-NaT'!$C$139="Highest")</formula>
    </cfRule>
    <cfRule type="expression" priority="3887" dxfId="1" stopIfTrue="0">
      <formula>AND(NOT('QAQC-NaT'!$L$139),'QAQC-NaT'!$C$139="High")</formula>
    </cfRule>
    <cfRule type="expression" priority="4191" dxfId="2" stopIfTrue="0">
      <formula>AND(NOT('QAQC-NaT'!$L$139),'QAQC-NaT'!$C$139="Medium")</formula>
    </cfRule>
    <cfRule type="expression" priority="4487" dxfId="3" stopIfTrue="0">
      <formula>AND(NOT('QAQC-NaT'!$L$139),'QAQC-NaT'!$C$139="Medium Low")</formula>
    </cfRule>
    <cfRule type="expression" priority="4783" dxfId="4" stopIfTrue="0">
      <formula>AND(NOT('QAQC-NaT'!$L$139),'QAQC-NaT'!$C$139="Low")</formula>
    </cfRule>
    <cfRule type="expression" priority="5127" dxfId="5" stopIfTrue="0">
      <formula>AND(NOT('QAQC-NaT'!$L$139),'QAQC-NaT'!$C$139="Very Low")</formula>
    </cfRule>
    <cfRule type="expression" priority="5439" dxfId="6" stopIfTrue="0">
      <formula>AND(NOT('QAQC-NaT'!$L$139),'QAQC-NaT'!$C$139="Good")</formula>
    </cfRule>
  </conditionalFormatting>
  <conditionalFormatting sqref="BA16">
    <cfRule type="expression" priority="3592" dxfId="0" stopIfTrue="0">
      <formula>AND(NOT('QAQC-NaT'!$L$140),'QAQC-NaT'!$C$140="Highest")</formula>
    </cfRule>
    <cfRule type="expression" priority="3888" dxfId="1" stopIfTrue="0">
      <formula>AND(NOT('QAQC-NaT'!$L$140),'QAQC-NaT'!$C$140="High")</formula>
    </cfRule>
    <cfRule type="expression" priority="4192" dxfId="2" stopIfTrue="0">
      <formula>AND(NOT('QAQC-NaT'!$L$140),'QAQC-NaT'!$C$140="Medium")</formula>
    </cfRule>
    <cfRule type="expression" priority="4488" dxfId="3" stopIfTrue="0">
      <formula>AND(NOT('QAQC-NaT'!$L$140),'QAQC-NaT'!$C$140="Medium Low")</formula>
    </cfRule>
    <cfRule type="expression" priority="4784" dxfId="4" stopIfTrue="0">
      <formula>AND(NOT('QAQC-NaT'!$L$140),'QAQC-NaT'!$C$140="Low")</formula>
    </cfRule>
    <cfRule type="expression" priority="5128" dxfId="5" stopIfTrue="0">
      <formula>AND(NOT('QAQC-NaT'!$L$140),'QAQC-NaT'!$C$140="Very Low")</formula>
    </cfRule>
    <cfRule type="expression" priority="5440" dxfId="6" stopIfTrue="0">
      <formula>AND(NOT('QAQC-NaT'!$L$140),'QAQC-NaT'!$C$140="Good")</formula>
    </cfRule>
  </conditionalFormatting>
  <conditionalFormatting sqref="BB16">
    <cfRule type="expression" priority="3593" dxfId="0" stopIfTrue="0">
      <formula>AND(NOT('QAQC-NaT'!$L$141),'QAQC-NaT'!$C$141="Highest")</formula>
    </cfRule>
    <cfRule type="expression" priority="3889" dxfId="1" stopIfTrue="0">
      <formula>AND(NOT('QAQC-NaT'!$L$141),'QAQC-NaT'!$C$141="High")</formula>
    </cfRule>
    <cfRule type="expression" priority="4193" dxfId="2" stopIfTrue="0">
      <formula>AND(NOT('QAQC-NaT'!$L$141),'QAQC-NaT'!$C$141="Medium")</formula>
    </cfRule>
    <cfRule type="expression" priority="4489" dxfId="3" stopIfTrue="0">
      <formula>AND(NOT('QAQC-NaT'!$L$141),'QAQC-NaT'!$C$141="Medium Low")</formula>
    </cfRule>
    <cfRule type="expression" priority="4785" dxfId="4" stopIfTrue="0">
      <formula>AND(NOT('QAQC-NaT'!$L$141),'QAQC-NaT'!$C$141="Low")</formula>
    </cfRule>
    <cfRule type="expression" priority="5129" dxfId="5" stopIfTrue="0">
      <formula>AND(NOT('QAQC-NaT'!$L$141),'QAQC-NaT'!$C$141="Very Low")</formula>
    </cfRule>
    <cfRule type="expression" priority="5441" dxfId="6" stopIfTrue="0">
      <formula>AND(NOT('QAQC-NaT'!$L$141),'QAQC-NaT'!$C$141="Good")</formula>
    </cfRule>
  </conditionalFormatting>
  <conditionalFormatting sqref="BC16">
    <cfRule type="expression" priority="3594" dxfId="0" stopIfTrue="0">
      <formula>AND(NOT('QAQC-NaT'!$L$142),'QAQC-NaT'!$C$142="Highest")</formula>
    </cfRule>
    <cfRule type="expression" priority="3890" dxfId="1" stopIfTrue="0">
      <formula>AND(NOT('QAQC-NaT'!$L$142),'QAQC-NaT'!$C$142="High")</formula>
    </cfRule>
    <cfRule type="expression" priority="4194" dxfId="2" stopIfTrue="0">
      <formula>AND(NOT('QAQC-NaT'!$L$142),'QAQC-NaT'!$C$142="Medium")</formula>
    </cfRule>
    <cfRule type="expression" priority="4490" dxfId="3" stopIfTrue="0">
      <formula>AND(NOT('QAQC-NaT'!$L$142),'QAQC-NaT'!$C$142="Medium Low")</formula>
    </cfRule>
    <cfRule type="expression" priority="4786" dxfId="4" stopIfTrue="0">
      <formula>AND(NOT('QAQC-NaT'!$L$142),'QAQC-NaT'!$C$142="Low")</formula>
    </cfRule>
    <cfRule type="expression" priority="5130" dxfId="5" stopIfTrue="0">
      <formula>AND(NOT('QAQC-NaT'!$L$142),'QAQC-NaT'!$C$142="Very Low")</formula>
    </cfRule>
    <cfRule type="expression" priority="5442" dxfId="6" stopIfTrue="0">
      <formula>AND(NOT('QAQC-NaT'!$L$142),'QAQC-NaT'!$C$142="Good")</formula>
    </cfRule>
  </conditionalFormatting>
  <conditionalFormatting sqref="BA17">
    <cfRule type="expression" priority="3595" dxfId="0" stopIfTrue="0">
      <formula>AND(NOT('QAQC-NaT'!$L$143),'QAQC-NaT'!$C$143="Highest")</formula>
    </cfRule>
    <cfRule type="expression" priority="3891" dxfId="1" stopIfTrue="0">
      <formula>AND(NOT('QAQC-NaT'!$L$143),'QAQC-NaT'!$C$143="High")</formula>
    </cfRule>
    <cfRule type="expression" priority="4195" dxfId="2" stopIfTrue="0">
      <formula>AND(NOT('QAQC-NaT'!$L$143),'QAQC-NaT'!$C$143="Medium")</formula>
    </cfRule>
    <cfRule type="expression" priority="4491" dxfId="3" stopIfTrue="0">
      <formula>AND(NOT('QAQC-NaT'!$L$143),'QAQC-NaT'!$C$143="Medium Low")</formula>
    </cfRule>
    <cfRule type="expression" priority="4787" dxfId="4" stopIfTrue="0">
      <formula>AND(NOT('QAQC-NaT'!$L$143),'QAQC-NaT'!$C$143="Low")</formula>
    </cfRule>
    <cfRule type="expression" priority="5131" dxfId="5" stopIfTrue="0">
      <formula>AND(NOT('QAQC-NaT'!$L$143),'QAQC-NaT'!$C$143="Very Low")</formula>
    </cfRule>
    <cfRule type="expression" priority="5443" dxfId="6" stopIfTrue="0">
      <formula>AND(NOT('QAQC-NaT'!$L$143),'QAQC-NaT'!$C$143="Good")</formula>
    </cfRule>
  </conditionalFormatting>
  <conditionalFormatting sqref="BB17">
    <cfRule type="expression" priority="3596" dxfId="0" stopIfTrue="0">
      <formula>AND(NOT('QAQC-NaT'!$L$144),'QAQC-NaT'!$C$144="Highest")</formula>
    </cfRule>
    <cfRule type="expression" priority="3892" dxfId="1" stopIfTrue="0">
      <formula>AND(NOT('QAQC-NaT'!$L$144),'QAQC-NaT'!$C$144="High")</formula>
    </cfRule>
    <cfRule type="expression" priority="4196" dxfId="2" stopIfTrue="0">
      <formula>AND(NOT('QAQC-NaT'!$L$144),'QAQC-NaT'!$C$144="Medium")</formula>
    </cfRule>
    <cfRule type="expression" priority="4492" dxfId="3" stopIfTrue="0">
      <formula>AND(NOT('QAQC-NaT'!$L$144),'QAQC-NaT'!$C$144="Medium Low")</formula>
    </cfRule>
    <cfRule type="expression" priority="4788" dxfId="4" stopIfTrue="0">
      <formula>AND(NOT('QAQC-NaT'!$L$144),'QAQC-NaT'!$C$144="Low")</formula>
    </cfRule>
    <cfRule type="expression" priority="5132" dxfId="5" stopIfTrue="0">
      <formula>AND(NOT('QAQC-NaT'!$L$144),'QAQC-NaT'!$C$144="Very Low")</formula>
    </cfRule>
    <cfRule type="expression" priority="5444" dxfId="6" stopIfTrue="0">
      <formula>AND(NOT('QAQC-NaT'!$L$144),'QAQC-NaT'!$C$144="Good")</formula>
    </cfRule>
  </conditionalFormatting>
  <conditionalFormatting sqref="BC17">
    <cfRule type="expression" priority="3597" dxfId="0" stopIfTrue="0">
      <formula>AND(NOT('QAQC-NaT'!$L$145),'QAQC-NaT'!$C$145="Highest")</formula>
    </cfRule>
    <cfRule type="expression" priority="3893" dxfId="1" stopIfTrue="0">
      <formula>AND(NOT('QAQC-NaT'!$L$145),'QAQC-NaT'!$C$145="High")</formula>
    </cfRule>
    <cfRule type="expression" priority="4197" dxfId="2" stopIfTrue="0">
      <formula>AND(NOT('QAQC-NaT'!$L$145),'QAQC-NaT'!$C$145="Medium")</formula>
    </cfRule>
    <cfRule type="expression" priority="4493" dxfId="3" stopIfTrue="0">
      <formula>AND(NOT('QAQC-NaT'!$L$145),'QAQC-NaT'!$C$145="Medium Low")</formula>
    </cfRule>
    <cfRule type="expression" priority="4789" dxfId="4" stopIfTrue="0">
      <formula>AND(NOT('QAQC-NaT'!$L$145),'QAQC-NaT'!$C$145="Low")</formula>
    </cfRule>
    <cfRule type="expression" priority="5133" dxfId="5" stopIfTrue="0">
      <formula>AND(NOT('QAQC-NaT'!$L$145),'QAQC-NaT'!$C$145="Very Low")</formula>
    </cfRule>
    <cfRule type="expression" priority="5445" dxfId="6" stopIfTrue="0">
      <formula>AND(NOT('QAQC-NaT'!$L$145),'QAQC-NaT'!$C$145="Good")</formula>
    </cfRule>
  </conditionalFormatting>
  <conditionalFormatting sqref="BA18">
    <cfRule type="expression" priority="3598" dxfId="0" stopIfTrue="0">
      <formula>AND(NOT('QAQC-NaT'!$L$146),'QAQC-NaT'!$C$146="Highest")</formula>
    </cfRule>
    <cfRule type="expression" priority="3894" dxfId="1" stopIfTrue="0">
      <formula>AND(NOT('QAQC-NaT'!$L$146),'QAQC-NaT'!$C$146="High")</formula>
    </cfRule>
    <cfRule type="expression" priority="4198" dxfId="2" stopIfTrue="0">
      <formula>AND(NOT('QAQC-NaT'!$L$146),'QAQC-NaT'!$C$146="Medium")</formula>
    </cfRule>
    <cfRule type="expression" priority="4494" dxfId="3" stopIfTrue="0">
      <formula>AND(NOT('QAQC-NaT'!$L$146),'QAQC-NaT'!$C$146="Medium Low")</formula>
    </cfRule>
    <cfRule type="expression" priority="4790" dxfId="4" stopIfTrue="0">
      <formula>AND(NOT('QAQC-NaT'!$L$146),'QAQC-NaT'!$C$146="Low")</formula>
    </cfRule>
    <cfRule type="expression" priority="5134" dxfId="5" stopIfTrue="0">
      <formula>AND(NOT('QAQC-NaT'!$L$146),'QAQC-NaT'!$C$146="Very Low")</formula>
    </cfRule>
    <cfRule type="expression" priority="5446" dxfId="6" stopIfTrue="0">
      <formula>AND(NOT('QAQC-NaT'!$L$146),'QAQC-NaT'!$C$146="Good")</formula>
    </cfRule>
  </conditionalFormatting>
  <conditionalFormatting sqref="BB18">
    <cfRule type="expression" priority="3599" dxfId="0" stopIfTrue="0">
      <formula>AND(NOT('QAQC-NaT'!$L$147),'QAQC-NaT'!$C$147="Highest")</formula>
    </cfRule>
    <cfRule type="expression" priority="3895" dxfId="1" stopIfTrue="0">
      <formula>AND(NOT('QAQC-NaT'!$L$147),'QAQC-NaT'!$C$147="High")</formula>
    </cfRule>
    <cfRule type="expression" priority="4199" dxfId="2" stopIfTrue="0">
      <formula>AND(NOT('QAQC-NaT'!$L$147),'QAQC-NaT'!$C$147="Medium")</formula>
    </cfRule>
    <cfRule type="expression" priority="4495" dxfId="3" stopIfTrue="0">
      <formula>AND(NOT('QAQC-NaT'!$L$147),'QAQC-NaT'!$C$147="Medium Low")</formula>
    </cfRule>
    <cfRule type="expression" priority="4791" dxfId="4" stopIfTrue="0">
      <formula>AND(NOT('QAQC-NaT'!$L$147),'QAQC-NaT'!$C$147="Low")</formula>
    </cfRule>
    <cfRule type="expression" priority="5135" dxfId="5" stopIfTrue="0">
      <formula>AND(NOT('QAQC-NaT'!$L$147),'QAQC-NaT'!$C$147="Very Low")</formula>
    </cfRule>
    <cfRule type="expression" priority="5447" dxfId="6" stopIfTrue="0">
      <formula>AND(NOT('QAQC-NaT'!$L$147),'QAQC-NaT'!$C$147="Good")</formula>
    </cfRule>
  </conditionalFormatting>
  <conditionalFormatting sqref="BC18">
    <cfRule type="expression" priority="3600" dxfId="0" stopIfTrue="0">
      <formula>AND(NOT('QAQC-NaT'!$L$148),'QAQC-NaT'!$C$148="Highest")</formula>
    </cfRule>
    <cfRule type="expression" priority="3896" dxfId="1" stopIfTrue="0">
      <formula>AND(NOT('QAQC-NaT'!$L$148),'QAQC-NaT'!$C$148="High")</formula>
    </cfRule>
    <cfRule type="expression" priority="4200" dxfId="2" stopIfTrue="0">
      <formula>AND(NOT('QAQC-NaT'!$L$148),'QAQC-NaT'!$C$148="Medium")</formula>
    </cfRule>
    <cfRule type="expression" priority="4496" dxfId="3" stopIfTrue="0">
      <formula>AND(NOT('QAQC-NaT'!$L$148),'QAQC-NaT'!$C$148="Medium Low")</formula>
    </cfRule>
    <cfRule type="expression" priority="4792" dxfId="4" stopIfTrue="0">
      <formula>AND(NOT('QAQC-NaT'!$L$148),'QAQC-NaT'!$C$148="Low")</formula>
    </cfRule>
    <cfRule type="expression" priority="5136" dxfId="5" stopIfTrue="0">
      <formula>AND(NOT('QAQC-NaT'!$L$148),'QAQC-NaT'!$C$148="Very Low")</formula>
    </cfRule>
    <cfRule type="expression" priority="5448" dxfId="6" stopIfTrue="0">
      <formula>AND(NOT('QAQC-NaT'!$L$148),'QAQC-NaT'!$C$148="Good")</formula>
    </cfRule>
  </conditionalFormatting>
  <conditionalFormatting sqref="BA19">
    <cfRule type="expression" priority="3601" dxfId="0" stopIfTrue="0">
      <formula>AND(NOT('QAQC-NaT'!$L$149),'QAQC-NaT'!$C$149="Highest")</formula>
    </cfRule>
    <cfRule type="expression" priority="3897" dxfId="1" stopIfTrue="0">
      <formula>AND(NOT('QAQC-NaT'!$L$149),'QAQC-NaT'!$C$149="High")</formula>
    </cfRule>
    <cfRule type="expression" priority="4201" dxfId="2" stopIfTrue="0">
      <formula>AND(NOT('QAQC-NaT'!$L$149),'QAQC-NaT'!$C$149="Medium")</formula>
    </cfRule>
    <cfRule type="expression" priority="4497" dxfId="3" stopIfTrue="0">
      <formula>AND(NOT('QAQC-NaT'!$L$149),'QAQC-NaT'!$C$149="Medium Low")</formula>
    </cfRule>
    <cfRule type="expression" priority="4793" dxfId="4" stopIfTrue="0">
      <formula>AND(NOT('QAQC-NaT'!$L$149),'QAQC-NaT'!$C$149="Low")</formula>
    </cfRule>
    <cfRule type="expression" priority="5137" dxfId="5" stopIfTrue="0">
      <formula>AND(NOT('QAQC-NaT'!$L$149),'QAQC-NaT'!$C$149="Very Low")</formula>
    </cfRule>
    <cfRule type="expression" priority="5449" dxfId="6" stopIfTrue="0">
      <formula>AND(NOT('QAQC-NaT'!$L$149),'QAQC-NaT'!$C$149="Good")</formula>
    </cfRule>
  </conditionalFormatting>
  <conditionalFormatting sqref="BB19">
    <cfRule type="expression" priority="3602" dxfId="0" stopIfTrue="0">
      <formula>AND(NOT('QAQC-NaT'!$L$150),'QAQC-NaT'!$C$150="Highest")</formula>
    </cfRule>
    <cfRule type="expression" priority="3898" dxfId="1" stopIfTrue="0">
      <formula>AND(NOT('QAQC-NaT'!$L$150),'QAQC-NaT'!$C$150="High")</formula>
    </cfRule>
    <cfRule type="expression" priority="4202" dxfId="2" stopIfTrue="0">
      <formula>AND(NOT('QAQC-NaT'!$L$150),'QAQC-NaT'!$C$150="Medium")</formula>
    </cfRule>
    <cfRule type="expression" priority="4498" dxfId="3" stopIfTrue="0">
      <formula>AND(NOT('QAQC-NaT'!$L$150),'QAQC-NaT'!$C$150="Medium Low")</formula>
    </cfRule>
    <cfRule type="expression" priority="4794" dxfId="4" stopIfTrue="0">
      <formula>AND(NOT('QAQC-NaT'!$L$150),'QAQC-NaT'!$C$150="Low")</formula>
    </cfRule>
    <cfRule type="expression" priority="5138" dxfId="5" stopIfTrue="0">
      <formula>AND(NOT('QAQC-NaT'!$L$150),'QAQC-NaT'!$C$150="Very Low")</formula>
    </cfRule>
    <cfRule type="expression" priority="5450" dxfId="6" stopIfTrue="0">
      <formula>AND(NOT('QAQC-NaT'!$L$150),'QAQC-NaT'!$C$150="Good")</formula>
    </cfRule>
  </conditionalFormatting>
  <conditionalFormatting sqref="BC19">
    <cfRule type="expression" priority="3603" dxfId="0" stopIfTrue="0">
      <formula>AND(NOT('QAQC-NaT'!$L$151),'QAQC-NaT'!$C$151="Highest")</formula>
    </cfRule>
    <cfRule type="expression" priority="3899" dxfId="1" stopIfTrue="0">
      <formula>AND(NOT('QAQC-NaT'!$L$151),'QAQC-NaT'!$C$151="High")</formula>
    </cfRule>
    <cfRule type="expression" priority="4203" dxfId="2" stopIfTrue="0">
      <formula>AND(NOT('QAQC-NaT'!$L$151),'QAQC-NaT'!$C$151="Medium")</formula>
    </cfRule>
    <cfRule type="expression" priority="4499" dxfId="3" stopIfTrue="0">
      <formula>AND(NOT('QAQC-NaT'!$L$151),'QAQC-NaT'!$C$151="Medium Low")</formula>
    </cfRule>
    <cfRule type="expression" priority="4795" dxfId="4" stopIfTrue="0">
      <formula>AND(NOT('QAQC-NaT'!$L$151),'QAQC-NaT'!$C$151="Low")</formula>
    </cfRule>
    <cfRule type="expression" priority="5139" dxfId="5" stopIfTrue="0">
      <formula>AND(NOT('QAQC-NaT'!$L$151),'QAQC-NaT'!$C$151="Very Low")</formula>
    </cfRule>
    <cfRule type="expression" priority="5451" dxfId="6" stopIfTrue="0">
      <formula>AND(NOT('QAQC-NaT'!$L$151),'QAQC-NaT'!$C$151="Good")</formula>
    </cfRule>
  </conditionalFormatting>
  <conditionalFormatting sqref="BA20">
    <cfRule type="expression" priority="3604" dxfId="0" stopIfTrue="0">
      <formula>AND(NOT('QAQC-NaT'!$L$152),'QAQC-NaT'!$C$152="Highest")</formula>
    </cfRule>
    <cfRule type="expression" priority="3900" dxfId="1" stopIfTrue="0">
      <formula>AND(NOT('QAQC-NaT'!$L$152),'QAQC-NaT'!$C$152="High")</formula>
    </cfRule>
    <cfRule type="expression" priority="4204" dxfId="2" stopIfTrue="0">
      <formula>AND(NOT('QAQC-NaT'!$L$152),'QAQC-NaT'!$C$152="Medium")</formula>
    </cfRule>
    <cfRule type="expression" priority="4500" dxfId="3" stopIfTrue="0">
      <formula>AND(NOT('QAQC-NaT'!$L$152),'QAQC-NaT'!$C$152="Medium Low")</formula>
    </cfRule>
    <cfRule type="expression" priority="4796" dxfId="4" stopIfTrue="0">
      <formula>AND(NOT('QAQC-NaT'!$L$152),'QAQC-NaT'!$C$152="Low")</formula>
    </cfRule>
    <cfRule type="expression" priority="5140" dxfId="5" stopIfTrue="0">
      <formula>AND(NOT('QAQC-NaT'!$L$152),'QAQC-NaT'!$C$152="Very Low")</formula>
    </cfRule>
    <cfRule type="expression" priority="5452" dxfId="6" stopIfTrue="0">
      <formula>AND(NOT('QAQC-NaT'!$L$152),'QAQC-NaT'!$C$152="Good")</formula>
    </cfRule>
  </conditionalFormatting>
  <conditionalFormatting sqref="BB20">
    <cfRule type="expression" priority="3605" dxfId="0" stopIfTrue="0">
      <formula>AND(NOT('QAQC-NaT'!$L$153),'QAQC-NaT'!$C$153="Highest")</formula>
    </cfRule>
    <cfRule type="expression" priority="3901" dxfId="1" stopIfTrue="0">
      <formula>AND(NOT('QAQC-NaT'!$L$153),'QAQC-NaT'!$C$153="High")</formula>
    </cfRule>
    <cfRule type="expression" priority="4205" dxfId="2" stopIfTrue="0">
      <formula>AND(NOT('QAQC-NaT'!$L$153),'QAQC-NaT'!$C$153="Medium")</formula>
    </cfRule>
    <cfRule type="expression" priority="4501" dxfId="3" stopIfTrue="0">
      <formula>AND(NOT('QAQC-NaT'!$L$153),'QAQC-NaT'!$C$153="Medium Low")</formula>
    </cfRule>
    <cfRule type="expression" priority="4797" dxfId="4" stopIfTrue="0">
      <formula>AND(NOT('QAQC-NaT'!$L$153),'QAQC-NaT'!$C$153="Low")</formula>
    </cfRule>
    <cfRule type="expression" priority="5141" dxfId="5" stopIfTrue="0">
      <formula>AND(NOT('QAQC-NaT'!$L$153),'QAQC-NaT'!$C$153="Very Low")</formula>
    </cfRule>
    <cfRule type="expression" priority="5453" dxfId="6" stopIfTrue="0">
      <formula>AND(NOT('QAQC-NaT'!$L$153),'QAQC-NaT'!$C$153="Good")</formula>
    </cfRule>
  </conditionalFormatting>
  <conditionalFormatting sqref="BC20">
    <cfRule type="expression" priority="3606" dxfId="0" stopIfTrue="0">
      <formula>AND(NOT('QAQC-NaT'!$L$154),'QAQC-NaT'!$C$154="Highest")</formula>
    </cfRule>
    <cfRule type="expression" priority="3902" dxfId="1" stopIfTrue="0">
      <formula>AND(NOT('QAQC-NaT'!$L$154),'QAQC-NaT'!$C$154="High")</formula>
    </cfRule>
    <cfRule type="expression" priority="4206" dxfId="2" stopIfTrue="0">
      <formula>AND(NOT('QAQC-NaT'!$L$154),'QAQC-NaT'!$C$154="Medium")</formula>
    </cfRule>
    <cfRule type="expression" priority="4502" dxfId="3" stopIfTrue="0">
      <formula>AND(NOT('QAQC-NaT'!$L$154),'QAQC-NaT'!$C$154="Medium Low")</formula>
    </cfRule>
    <cfRule type="expression" priority="4798" dxfId="4" stopIfTrue="0">
      <formula>AND(NOT('QAQC-NaT'!$L$154),'QAQC-NaT'!$C$154="Low")</formula>
    </cfRule>
    <cfRule type="expression" priority="5142" dxfId="5" stopIfTrue="0">
      <formula>AND(NOT('QAQC-NaT'!$L$154),'QAQC-NaT'!$C$154="Very Low")</formula>
    </cfRule>
    <cfRule type="expression" priority="5454" dxfId="6" stopIfTrue="0">
      <formula>AND(NOT('QAQC-NaT'!$L$154),'QAQC-NaT'!$C$154="Good")</formula>
    </cfRule>
  </conditionalFormatting>
  <conditionalFormatting sqref="BA21">
    <cfRule type="expression" priority="3607" dxfId="0" stopIfTrue="0">
      <formula>AND(NOT('QAQC-NaT'!$L$155),'QAQC-NaT'!$C$155="Highest")</formula>
    </cfRule>
    <cfRule type="expression" priority="3903" dxfId="1" stopIfTrue="0">
      <formula>AND(NOT('QAQC-NaT'!$L$155),'QAQC-NaT'!$C$155="High")</formula>
    </cfRule>
    <cfRule type="expression" priority="4207" dxfId="2" stopIfTrue="0">
      <formula>AND(NOT('QAQC-NaT'!$L$155),'QAQC-NaT'!$C$155="Medium")</formula>
    </cfRule>
    <cfRule type="expression" priority="4503" dxfId="3" stopIfTrue="0">
      <formula>AND(NOT('QAQC-NaT'!$L$155),'QAQC-NaT'!$C$155="Medium Low")</formula>
    </cfRule>
    <cfRule type="expression" priority="4799" dxfId="4" stopIfTrue="0">
      <formula>AND(NOT('QAQC-NaT'!$L$155),'QAQC-NaT'!$C$155="Low")</formula>
    </cfRule>
    <cfRule type="expression" priority="5143" dxfId="5" stopIfTrue="0">
      <formula>AND(NOT('QAQC-NaT'!$L$155),'QAQC-NaT'!$C$155="Very Low")</formula>
    </cfRule>
    <cfRule type="expression" priority="5455" dxfId="6" stopIfTrue="0">
      <formula>AND(NOT('QAQC-NaT'!$L$155),'QAQC-NaT'!$C$155="Good")</formula>
    </cfRule>
  </conditionalFormatting>
  <conditionalFormatting sqref="BB21">
    <cfRule type="expression" priority="3608" dxfId="0" stopIfTrue="0">
      <formula>AND(NOT('QAQC-NaT'!$L$156),'QAQC-NaT'!$C$156="Highest")</formula>
    </cfRule>
    <cfRule type="expression" priority="3904" dxfId="1" stopIfTrue="0">
      <formula>AND(NOT('QAQC-NaT'!$L$156),'QAQC-NaT'!$C$156="High")</formula>
    </cfRule>
    <cfRule type="expression" priority="4208" dxfId="2" stopIfTrue="0">
      <formula>AND(NOT('QAQC-NaT'!$L$156),'QAQC-NaT'!$C$156="Medium")</formula>
    </cfRule>
    <cfRule type="expression" priority="4504" dxfId="3" stopIfTrue="0">
      <formula>AND(NOT('QAQC-NaT'!$L$156),'QAQC-NaT'!$C$156="Medium Low")</formula>
    </cfRule>
    <cfRule type="expression" priority="4800" dxfId="4" stopIfTrue="0">
      <formula>AND(NOT('QAQC-NaT'!$L$156),'QAQC-NaT'!$C$156="Low")</formula>
    </cfRule>
    <cfRule type="expression" priority="5144" dxfId="5" stopIfTrue="0">
      <formula>AND(NOT('QAQC-NaT'!$L$156),'QAQC-NaT'!$C$156="Very Low")</formula>
    </cfRule>
    <cfRule type="expression" priority="5456" dxfId="6" stopIfTrue="0">
      <formula>AND(NOT('QAQC-NaT'!$L$156),'QAQC-NaT'!$C$156="Good")</formula>
    </cfRule>
  </conditionalFormatting>
  <conditionalFormatting sqref="BC21">
    <cfRule type="expression" priority="3609" dxfId="0" stopIfTrue="0">
      <formula>AND(NOT('QAQC-NaT'!$L$157),'QAQC-NaT'!$C$157="Highest")</formula>
    </cfRule>
    <cfRule type="expression" priority="3905" dxfId="1" stopIfTrue="0">
      <formula>AND(NOT('QAQC-NaT'!$L$157),'QAQC-NaT'!$C$157="High")</formula>
    </cfRule>
    <cfRule type="expression" priority="4209" dxfId="2" stopIfTrue="0">
      <formula>AND(NOT('QAQC-NaT'!$L$157),'QAQC-NaT'!$C$157="Medium")</formula>
    </cfRule>
    <cfRule type="expression" priority="4505" dxfId="3" stopIfTrue="0">
      <formula>AND(NOT('QAQC-NaT'!$L$157),'QAQC-NaT'!$C$157="Medium Low")</formula>
    </cfRule>
    <cfRule type="expression" priority="4801" dxfId="4" stopIfTrue="0">
      <formula>AND(NOT('QAQC-NaT'!$L$157),'QAQC-NaT'!$C$157="Low")</formula>
    </cfRule>
    <cfRule type="expression" priority="5145" dxfId="5" stopIfTrue="0">
      <formula>AND(NOT('QAQC-NaT'!$L$157),'QAQC-NaT'!$C$157="Very Low")</formula>
    </cfRule>
    <cfRule type="expression" priority="5457" dxfId="6" stopIfTrue="0">
      <formula>AND(NOT('QAQC-NaT'!$L$157),'QAQC-NaT'!$C$157="Good")</formula>
    </cfRule>
  </conditionalFormatting>
  <conditionalFormatting sqref="BA22">
    <cfRule type="expression" priority="3610" dxfId="0" stopIfTrue="0">
      <formula>AND(NOT('QAQC-NaT'!$L$158),'QAQC-NaT'!$C$158="Highest")</formula>
    </cfRule>
    <cfRule type="expression" priority="3906" dxfId="1" stopIfTrue="0">
      <formula>AND(NOT('QAQC-NaT'!$L$158),'QAQC-NaT'!$C$158="High")</formula>
    </cfRule>
    <cfRule type="expression" priority="4210" dxfId="2" stopIfTrue="0">
      <formula>AND(NOT('QAQC-NaT'!$L$158),'QAQC-NaT'!$C$158="Medium")</formula>
    </cfRule>
    <cfRule type="expression" priority="4506" dxfId="3" stopIfTrue="0">
      <formula>AND(NOT('QAQC-NaT'!$L$158),'QAQC-NaT'!$C$158="Medium Low")</formula>
    </cfRule>
    <cfRule type="expression" priority="4802" dxfId="4" stopIfTrue="0">
      <formula>AND(NOT('QAQC-NaT'!$L$158),'QAQC-NaT'!$C$158="Low")</formula>
    </cfRule>
    <cfRule type="expression" priority="5146" dxfId="5" stopIfTrue="0">
      <formula>AND(NOT('QAQC-NaT'!$L$158),'QAQC-NaT'!$C$158="Very Low")</formula>
    </cfRule>
    <cfRule type="expression" priority="5458" dxfId="6" stopIfTrue="0">
      <formula>AND(NOT('QAQC-NaT'!$L$158),'QAQC-NaT'!$C$158="Good")</formula>
    </cfRule>
  </conditionalFormatting>
  <conditionalFormatting sqref="BB22">
    <cfRule type="expression" priority="3611" dxfId="0" stopIfTrue="0">
      <formula>AND(NOT('QAQC-NaT'!$L$159),'QAQC-NaT'!$C$159="Highest")</formula>
    </cfRule>
    <cfRule type="expression" priority="3907" dxfId="1" stopIfTrue="0">
      <formula>AND(NOT('QAQC-NaT'!$L$159),'QAQC-NaT'!$C$159="High")</formula>
    </cfRule>
    <cfRule type="expression" priority="4211" dxfId="2" stopIfTrue="0">
      <formula>AND(NOT('QAQC-NaT'!$L$159),'QAQC-NaT'!$C$159="Medium")</formula>
    </cfRule>
    <cfRule type="expression" priority="4507" dxfId="3" stopIfTrue="0">
      <formula>AND(NOT('QAQC-NaT'!$L$159),'QAQC-NaT'!$C$159="Medium Low")</formula>
    </cfRule>
    <cfRule type="expression" priority="4803" dxfId="4" stopIfTrue="0">
      <formula>AND(NOT('QAQC-NaT'!$L$159),'QAQC-NaT'!$C$159="Low")</formula>
    </cfRule>
    <cfRule type="expression" priority="5147" dxfId="5" stopIfTrue="0">
      <formula>AND(NOT('QAQC-NaT'!$L$159),'QAQC-NaT'!$C$159="Very Low")</formula>
    </cfRule>
    <cfRule type="expression" priority="5459" dxfId="6" stopIfTrue="0">
      <formula>AND(NOT('QAQC-NaT'!$L$159),'QAQC-NaT'!$C$159="Good")</formula>
    </cfRule>
  </conditionalFormatting>
  <conditionalFormatting sqref="BC22">
    <cfRule type="expression" priority="3612" dxfId="0" stopIfTrue="0">
      <formula>AND(NOT('QAQC-NaT'!$L$160),'QAQC-NaT'!$C$160="Highest")</formula>
    </cfRule>
    <cfRule type="expression" priority="3908" dxfId="1" stopIfTrue="0">
      <formula>AND(NOT('QAQC-NaT'!$L$160),'QAQC-NaT'!$C$160="High")</formula>
    </cfRule>
    <cfRule type="expression" priority="4212" dxfId="2" stopIfTrue="0">
      <formula>AND(NOT('QAQC-NaT'!$L$160),'QAQC-NaT'!$C$160="Medium")</formula>
    </cfRule>
    <cfRule type="expression" priority="4508" dxfId="3" stopIfTrue="0">
      <formula>AND(NOT('QAQC-NaT'!$L$160),'QAQC-NaT'!$C$160="Medium Low")</formula>
    </cfRule>
    <cfRule type="expression" priority="4804" dxfId="4" stopIfTrue="0">
      <formula>AND(NOT('QAQC-NaT'!$L$160),'QAQC-NaT'!$C$160="Low")</formula>
    </cfRule>
    <cfRule type="expression" priority="5148" dxfId="5" stopIfTrue="0">
      <formula>AND(NOT('QAQC-NaT'!$L$160),'QAQC-NaT'!$C$160="Very Low")</formula>
    </cfRule>
    <cfRule type="expression" priority="5460" dxfId="6" stopIfTrue="0">
      <formula>AND(NOT('QAQC-NaT'!$L$160),'QAQC-NaT'!$C$160="Good")</formula>
    </cfRule>
  </conditionalFormatting>
  <conditionalFormatting sqref="BD15">
    <cfRule type="expression" priority="3613" dxfId="0" stopIfTrue="0">
      <formula>AND(NOT('QAQC-NaT'!$L$161),'QAQC-NaT'!$C$161="Highest")</formula>
    </cfRule>
    <cfRule type="expression" priority="3909" dxfId="1" stopIfTrue="0">
      <formula>AND(NOT('QAQC-NaT'!$L$161),'QAQC-NaT'!$C$161="High")</formula>
    </cfRule>
    <cfRule type="expression" priority="4213" dxfId="2" stopIfTrue="0">
      <formula>AND(NOT('QAQC-NaT'!$L$161),'QAQC-NaT'!$C$161="Medium")</formula>
    </cfRule>
    <cfRule type="expression" priority="4509" dxfId="3" stopIfTrue="0">
      <formula>AND(NOT('QAQC-NaT'!$L$161),'QAQC-NaT'!$C$161="Medium Low")</formula>
    </cfRule>
    <cfRule type="expression" priority="4805" dxfId="4" stopIfTrue="0">
      <formula>AND(NOT('QAQC-NaT'!$L$161),'QAQC-NaT'!$C$161="Low")</formula>
    </cfRule>
    <cfRule type="expression" priority="5149" dxfId="5" stopIfTrue="0">
      <formula>AND(NOT('QAQC-NaT'!$L$161),'QAQC-NaT'!$C$161="Very Low")</formula>
    </cfRule>
    <cfRule type="expression" priority="5461" dxfId="6" stopIfTrue="0">
      <formula>AND(NOT('QAQC-NaT'!$L$161),'QAQC-NaT'!$C$161="Good")</formula>
    </cfRule>
  </conditionalFormatting>
  <conditionalFormatting sqref="BE15">
    <cfRule type="expression" priority="3614" dxfId="0" stopIfTrue="0">
      <formula>AND(NOT('QAQC-NaT'!$L$162),'QAQC-NaT'!$C$162="Highest")</formula>
    </cfRule>
    <cfRule type="expression" priority="3910" dxfId="1" stopIfTrue="0">
      <formula>AND(NOT('QAQC-NaT'!$L$162),'QAQC-NaT'!$C$162="High")</formula>
    </cfRule>
    <cfRule type="expression" priority="4214" dxfId="2" stopIfTrue="0">
      <formula>AND(NOT('QAQC-NaT'!$L$162),'QAQC-NaT'!$C$162="Medium")</formula>
    </cfRule>
    <cfRule type="expression" priority="4510" dxfId="3" stopIfTrue="0">
      <formula>AND(NOT('QAQC-NaT'!$L$162),'QAQC-NaT'!$C$162="Medium Low")</formula>
    </cfRule>
    <cfRule type="expression" priority="4806" dxfId="4" stopIfTrue="0">
      <formula>AND(NOT('QAQC-NaT'!$L$162),'QAQC-NaT'!$C$162="Low")</formula>
    </cfRule>
    <cfRule type="expression" priority="5150" dxfId="5" stopIfTrue="0">
      <formula>AND(NOT('QAQC-NaT'!$L$162),'QAQC-NaT'!$C$162="Very Low")</formula>
    </cfRule>
    <cfRule type="expression" priority="5462" dxfId="6" stopIfTrue="0">
      <formula>AND(NOT('QAQC-NaT'!$L$162),'QAQC-NaT'!$C$162="Good")</formula>
    </cfRule>
  </conditionalFormatting>
  <conditionalFormatting sqref="BF15">
    <cfRule type="expression" priority="3615" dxfId="0" stopIfTrue="0">
      <formula>AND(NOT('QAQC-NaT'!$L$163),'QAQC-NaT'!$C$163="Highest")</formula>
    </cfRule>
    <cfRule type="expression" priority="3911" dxfId="1" stopIfTrue="0">
      <formula>AND(NOT('QAQC-NaT'!$L$163),'QAQC-NaT'!$C$163="High")</formula>
    </cfRule>
    <cfRule type="expression" priority="4215" dxfId="2" stopIfTrue="0">
      <formula>AND(NOT('QAQC-NaT'!$L$163),'QAQC-NaT'!$C$163="Medium")</formula>
    </cfRule>
    <cfRule type="expression" priority="4511" dxfId="3" stopIfTrue="0">
      <formula>AND(NOT('QAQC-NaT'!$L$163),'QAQC-NaT'!$C$163="Medium Low")</formula>
    </cfRule>
    <cfRule type="expression" priority="4807" dxfId="4" stopIfTrue="0">
      <formula>AND(NOT('QAQC-NaT'!$L$163),'QAQC-NaT'!$C$163="Low")</formula>
    </cfRule>
    <cfRule type="expression" priority="5151" dxfId="5" stopIfTrue="0">
      <formula>AND(NOT('QAQC-NaT'!$L$163),'QAQC-NaT'!$C$163="Very Low")</formula>
    </cfRule>
    <cfRule type="expression" priority="5463" dxfId="6" stopIfTrue="0">
      <formula>AND(NOT('QAQC-NaT'!$L$163),'QAQC-NaT'!$C$163="Good")</formula>
    </cfRule>
  </conditionalFormatting>
  <conditionalFormatting sqref="BD16">
    <cfRule type="expression" priority="3616" dxfId="0" stopIfTrue="0">
      <formula>AND(NOT('QAQC-NaT'!$L$164),'QAQC-NaT'!$C$164="Highest")</formula>
    </cfRule>
    <cfRule type="expression" priority="3912" dxfId="1" stopIfTrue="0">
      <formula>AND(NOT('QAQC-NaT'!$L$164),'QAQC-NaT'!$C$164="High")</formula>
    </cfRule>
    <cfRule type="expression" priority="4216" dxfId="2" stopIfTrue="0">
      <formula>AND(NOT('QAQC-NaT'!$L$164),'QAQC-NaT'!$C$164="Medium")</formula>
    </cfRule>
    <cfRule type="expression" priority="4512" dxfId="3" stopIfTrue="0">
      <formula>AND(NOT('QAQC-NaT'!$L$164),'QAQC-NaT'!$C$164="Medium Low")</formula>
    </cfRule>
    <cfRule type="expression" priority="4808" dxfId="4" stopIfTrue="0">
      <formula>AND(NOT('QAQC-NaT'!$L$164),'QAQC-NaT'!$C$164="Low")</formula>
    </cfRule>
    <cfRule type="expression" priority="5152" dxfId="5" stopIfTrue="0">
      <formula>AND(NOT('QAQC-NaT'!$L$164),'QAQC-NaT'!$C$164="Very Low")</formula>
    </cfRule>
    <cfRule type="expression" priority="5464" dxfId="6" stopIfTrue="0">
      <formula>AND(NOT('QAQC-NaT'!$L$164),'QAQC-NaT'!$C$164="Good")</formula>
    </cfRule>
  </conditionalFormatting>
  <conditionalFormatting sqref="BE16">
    <cfRule type="expression" priority="3617" dxfId="0" stopIfTrue="0">
      <formula>AND(NOT('QAQC-NaT'!$L$165),'QAQC-NaT'!$C$165="Highest")</formula>
    </cfRule>
    <cfRule type="expression" priority="3913" dxfId="1" stopIfTrue="0">
      <formula>AND(NOT('QAQC-NaT'!$L$165),'QAQC-NaT'!$C$165="High")</formula>
    </cfRule>
    <cfRule type="expression" priority="4217" dxfId="2" stopIfTrue="0">
      <formula>AND(NOT('QAQC-NaT'!$L$165),'QAQC-NaT'!$C$165="Medium")</formula>
    </cfRule>
    <cfRule type="expression" priority="4513" dxfId="3" stopIfTrue="0">
      <formula>AND(NOT('QAQC-NaT'!$L$165),'QAQC-NaT'!$C$165="Medium Low")</formula>
    </cfRule>
    <cfRule type="expression" priority="4809" dxfId="4" stopIfTrue="0">
      <formula>AND(NOT('QAQC-NaT'!$L$165),'QAQC-NaT'!$C$165="Low")</formula>
    </cfRule>
    <cfRule type="expression" priority="5153" dxfId="5" stopIfTrue="0">
      <formula>AND(NOT('QAQC-NaT'!$L$165),'QAQC-NaT'!$C$165="Very Low")</formula>
    </cfRule>
    <cfRule type="expression" priority="5465" dxfId="6" stopIfTrue="0">
      <formula>AND(NOT('QAQC-NaT'!$L$165),'QAQC-NaT'!$C$165="Good")</formula>
    </cfRule>
  </conditionalFormatting>
  <conditionalFormatting sqref="BF16">
    <cfRule type="expression" priority="3618" dxfId="0" stopIfTrue="0">
      <formula>AND(NOT('QAQC-NaT'!$L$166),'QAQC-NaT'!$C$166="Highest")</formula>
    </cfRule>
    <cfRule type="expression" priority="3914" dxfId="1" stopIfTrue="0">
      <formula>AND(NOT('QAQC-NaT'!$L$166),'QAQC-NaT'!$C$166="High")</formula>
    </cfRule>
    <cfRule type="expression" priority="4218" dxfId="2" stopIfTrue="0">
      <formula>AND(NOT('QAQC-NaT'!$L$166),'QAQC-NaT'!$C$166="Medium")</formula>
    </cfRule>
    <cfRule type="expression" priority="4514" dxfId="3" stopIfTrue="0">
      <formula>AND(NOT('QAQC-NaT'!$L$166),'QAQC-NaT'!$C$166="Medium Low")</formula>
    </cfRule>
    <cfRule type="expression" priority="4810" dxfId="4" stopIfTrue="0">
      <formula>AND(NOT('QAQC-NaT'!$L$166),'QAQC-NaT'!$C$166="Low")</formula>
    </cfRule>
    <cfRule type="expression" priority="5154" dxfId="5" stopIfTrue="0">
      <formula>AND(NOT('QAQC-NaT'!$L$166),'QAQC-NaT'!$C$166="Very Low")</formula>
    </cfRule>
    <cfRule type="expression" priority="5466" dxfId="6" stopIfTrue="0">
      <formula>AND(NOT('QAQC-NaT'!$L$166),'QAQC-NaT'!$C$166="Good")</formula>
    </cfRule>
  </conditionalFormatting>
  <conditionalFormatting sqref="BD17">
    <cfRule type="expression" priority="3619" dxfId="0" stopIfTrue="0">
      <formula>AND(NOT('QAQC-NaT'!$L$167),'QAQC-NaT'!$C$167="Highest")</formula>
    </cfRule>
    <cfRule type="expression" priority="3915" dxfId="1" stopIfTrue="0">
      <formula>AND(NOT('QAQC-NaT'!$L$167),'QAQC-NaT'!$C$167="High")</formula>
    </cfRule>
    <cfRule type="expression" priority="4219" dxfId="2" stopIfTrue="0">
      <formula>AND(NOT('QAQC-NaT'!$L$167),'QAQC-NaT'!$C$167="Medium")</formula>
    </cfRule>
    <cfRule type="expression" priority="4515" dxfId="3" stopIfTrue="0">
      <formula>AND(NOT('QAQC-NaT'!$L$167),'QAQC-NaT'!$C$167="Medium Low")</formula>
    </cfRule>
    <cfRule type="expression" priority="4811" dxfId="4" stopIfTrue="0">
      <formula>AND(NOT('QAQC-NaT'!$L$167),'QAQC-NaT'!$C$167="Low")</formula>
    </cfRule>
    <cfRule type="expression" priority="5155" dxfId="5" stopIfTrue="0">
      <formula>AND(NOT('QAQC-NaT'!$L$167),'QAQC-NaT'!$C$167="Very Low")</formula>
    </cfRule>
    <cfRule type="expression" priority="5467" dxfId="6" stopIfTrue="0">
      <formula>AND(NOT('QAQC-NaT'!$L$167),'QAQC-NaT'!$C$167="Good")</formula>
    </cfRule>
  </conditionalFormatting>
  <conditionalFormatting sqref="BE17">
    <cfRule type="expression" priority="3620" dxfId="0" stopIfTrue="0">
      <formula>AND(NOT('QAQC-NaT'!$L$168),'QAQC-NaT'!$C$168="Highest")</formula>
    </cfRule>
    <cfRule type="expression" priority="3916" dxfId="1" stopIfTrue="0">
      <formula>AND(NOT('QAQC-NaT'!$L$168),'QAQC-NaT'!$C$168="High")</formula>
    </cfRule>
    <cfRule type="expression" priority="4220" dxfId="2" stopIfTrue="0">
      <formula>AND(NOT('QAQC-NaT'!$L$168),'QAQC-NaT'!$C$168="Medium")</formula>
    </cfRule>
    <cfRule type="expression" priority="4516" dxfId="3" stopIfTrue="0">
      <formula>AND(NOT('QAQC-NaT'!$L$168),'QAQC-NaT'!$C$168="Medium Low")</formula>
    </cfRule>
    <cfRule type="expression" priority="4812" dxfId="4" stopIfTrue="0">
      <formula>AND(NOT('QAQC-NaT'!$L$168),'QAQC-NaT'!$C$168="Low")</formula>
    </cfRule>
    <cfRule type="expression" priority="5156" dxfId="5" stopIfTrue="0">
      <formula>AND(NOT('QAQC-NaT'!$L$168),'QAQC-NaT'!$C$168="Very Low")</formula>
    </cfRule>
    <cfRule type="expression" priority="5468" dxfId="6" stopIfTrue="0">
      <formula>AND(NOT('QAQC-NaT'!$L$168),'QAQC-NaT'!$C$168="Good")</formula>
    </cfRule>
  </conditionalFormatting>
  <conditionalFormatting sqref="BF17">
    <cfRule type="expression" priority="3621" dxfId="0" stopIfTrue="0">
      <formula>AND(NOT('QAQC-NaT'!$L$169),'QAQC-NaT'!$C$169="Highest")</formula>
    </cfRule>
    <cfRule type="expression" priority="3917" dxfId="1" stopIfTrue="0">
      <formula>AND(NOT('QAQC-NaT'!$L$169),'QAQC-NaT'!$C$169="High")</formula>
    </cfRule>
    <cfRule type="expression" priority="4221" dxfId="2" stopIfTrue="0">
      <formula>AND(NOT('QAQC-NaT'!$L$169),'QAQC-NaT'!$C$169="Medium")</formula>
    </cfRule>
    <cfRule type="expression" priority="4517" dxfId="3" stopIfTrue="0">
      <formula>AND(NOT('QAQC-NaT'!$L$169),'QAQC-NaT'!$C$169="Medium Low")</formula>
    </cfRule>
    <cfRule type="expression" priority="4813" dxfId="4" stopIfTrue="0">
      <formula>AND(NOT('QAQC-NaT'!$L$169),'QAQC-NaT'!$C$169="Low")</formula>
    </cfRule>
    <cfRule type="expression" priority="5157" dxfId="5" stopIfTrue="0">
      <formula>AND(NOT('QAQC-NaT'!$L$169),'QAQC-NaT'!$C$169="Very Low")</formula>
    </cfRule>
    <cfRule type="expression" priority="5469" dxfId="6" stopIfTrue="0">
      <formula>AND(NOT('QAQC-NaT'!$L$169),'QAQC-NaT'!$C$169="Good")</formula>
    </cfRule>
  </conditionalFormatting>
  <conditionalFormatting sqref="BD18">
    <cfRule type="expression" priority="3622" dxfId="0" stopIfTrue="0">
      <formula>AND(NOT('QAQC-NaT'!$L$170),'QAQC-NaT'!$C$170="Highest")</formula>
    </cfRule>
    <cfRule type="expression" priority="3918" dxfId="1" stopIfTrue="0">
      <formula>AND(NOT('QAQC-NaT'!$L$170),'QAQC-NaT'!$C$170="High")</formula>
    </cfRule>
    <cfRule type="expression" priority="4222" dxfId="2" stopIfTrue="0">
      <formula>AND(NOT('QAQC-NaT'!$L$170),'QAQC-NaT'!$C$170="Medium")</formula>
    </cfRule>
    <cfRule type="expression" priority="4518" dxfId="3" stopIfTrue="0">
      <formula>AND(NOT('QAQC-NaT'!$L$170),'QAQC-NaT'!$C$170="Medium Low")</formula>
    </cfRule>
    <cfRule type="expression" priority="4814" dxfId="4" stopIfTrue="0">
      <formula>AND(NOT('QAQC-NaT'!$L$170),'QAQC-NaT'!$C$170="Low")</formula>
    </cfRule>
    <cfRule type="expression" priority="5158" dxfId="5" stopIfTrue="0">
      <formula>AND(NOT('QAQC-NaT'!$L$170),'QAQC-NaT'!$C$170="Very Low")</formula>
    </cfRule>
    <cfRule type="expression" priority="5470" dxfId="6" stopIfTrue="0">
      <formula>AND(NOT('QAQC-NaT'!$L$170),'QAQC-NaT'!$C$170="Good")</formula>
    </cfRule>
  </conditionalFormatting>
  <conditionalFormatting sqref="BE18">
    <cfRule type="expression" priority="3623" dxfId="0" stopIfTrue="0">
      <formula>AND(NOT('QAQC-NaT'!$L$171),'QAQC-NaT'!$C$171="Highest")</formula>
    </cfRule>
    <cfRule type="expression" priority="3919" dxfId="1" stopIfTrue="0">
      <formula>AND(NOT('QAQC-NaT'!$L$171),'QAQC-NaT'!$C$171="High")</formula>
    </cfRule>
    <cfRule type="expression" priority="4223" dxfId="2" stopIfTrue="0">
      <formula>AND(NOT('QAQC-NaT'!$L$171),'QAQC-NaT'!$C$171="Medium")</formula>
    </cfRule>
    <cfRule type="expression" priority="4519" dxfId="3" stopIfTrue="0">
      <formula>AND(NOT('QAQC-NaT'!$L$171),'QAQC-NaT'!$C$171="Medium Low")</formula>
    </cfRule>
    <cfRule type="expression" priority="4815" dxfId="4" stopIfTrue="0">
      <formula>AND(NOT('QAQC-NaT'!$L$171),'QAQC-NaT'!$C$171="Low")</formula>
    </cfRule>
    <cfRule type="expression" priority="5159" dxfId="5" stopIfTrue="0">
      <formula>AND(NOT('QAQC-NaT'!$L$171),'QAQC-NaT'!$C$171="Very Low")</formula>
    </cfRule>
    <cfRule type="expression" priority="5471" dxfId="6" stopIfTrue="0">
      <formula>AND(NOT('QAQC-NaT'!$L$171),'QAQC-NaT'!$C$171="Good")</formula>
    </cfRule>
  </conditionalFormatting>
  <conditionalFormatting sqref="BF18">
    <cfRule type="expression" priority="3624" dxfId="0" stopIfTrue="0">
      <formula>AND(NOT('QAQC-NaT'!$L$172),'QAQC-NaT'!$C$172="Highest")</formula>
    </cfRule>
    <cfRule type="expression" priority="3920" dxfId="1" stopIfTrue="0">
      <formula>AND(NOT('QAQC-NaT'!$L$172),'QAQC-NaT'!$C$172="High")</formula>
    </cfRule>
    <cfRule type="expression" priority="4224" dxfId="2" stopIfTrue="0">
      <formula>AND(NOT('QAQC-NaT'!$L$172),'QAQC-NaT'!$C$172="Medium")</formula>
    </cfRule>
    <cfRule type="expression" priority="4520" dxfId="3" stopIfTrue="0">
      <formula>AND(NOT('QAQC-NaT'!$L$172),'QAQC-NaT'!$C$172="Medium Low")</formula>
    </cfRule>
    <cfRule type="expression" priority="4816" dxfId="4" stopIfTrue="0">
      <formula>AND(NOT('QAQC-NaT'!$L$172),'QAQC-NaT'!$C$172="Low")</formula>
    </cfRule>
    <cfRule type="expression" priority="5160" dxfId="5" stopIfTrue="0">
      <formula>AND(NOT('QAQC-NaT'!$L$172),'QAQC-NaT'!$C$172="Very Low")</formula>
    </cfRule>
    <cfRule type="expression" priority="5472" dxfId="6" stopIfTrue="0">
      <formula>AND(NOT('QAQC-NaT'!$L$172),'QAQC-NaT'!$C$172="Good")</formula>
    </cfRule>
  </conditionalFormatting>
  <conditionalFormatting sqref="BD19">
    <cfRule type="expression" priority="3625" dxfId="0" stopIfTrue="0">
      <formula>AND(NOT('QAQC-NaT'!$L$173),'QAQC-NaT'!$C$173="Highest")</formula>
    </cfRule>
    <cfRule type="expression" priority="3921" dxfId="1" stopIfTrue="0">
      <formula>AND(NOT('QAQC-NaT'!$L$173),'QAQC-NaT'!$C$173="High")</formula>
    </cfRule>
    <cfRule type="expression" priority="4225" dxfId="2" stopIfTrue="0">
      <formula>AND(NOT('QAQC-NaT'!$L$173),'QAQC-NaT'!$C$173="Medium")</formula>
    </cfRule>
    <cfRule type="expression" priority="4521" dxfId="3" stopIfTrue="0">
      <formula>AND(NOT('QAQC-NaT'!$L$173),'QAQC-NaT'!$C$173="Medium Low")</formula>
    </cfRule>
    <cfRule type="expression" priority="4817" dxfId="4" stopIfTrue="0">
      <formula>AND(NOT('QAQC-NaT'!$L$173),'QAQC-NaT'!$C$173="Low")</formula>
    </cfRule>
    <cfRule type="expression" priority="5161" dxfId="5" stopIfTrue="0">
      <formula>AND(NOT('QAQC-NaT'!$L$173),'QAQC-NaT'!$C$173="Very Low")</formula>
    </cfRule>
    <cfRule type="expression" priority="5473" dxfId="6" stopIfTrue="0">
      <formula>AND(NOT('QAQC-NaT'!$L$173),'QAQC-NaT'!$C$173="Good")</formula>
    </cfRule>
  </conditionalFormatting>
  <conditionalFormatting sqref="BE19">
    <cfRule type="expression" priority="3626" dxfId="0" stopIfTrue="0">
      <formula>AND(NOT('QAQC-NaT'!$L$174),'QAQC-NaT'!$C$174="Highest")</formula>
    </cfRule>
    <cfRule type="expression" priority="3922" dxfId="1" stopIfTrue="0">
      <formula>AND(NOT('QAQC-NaT'!$L$174),'QAQC-NaT'!$C$174="High")</formula>
    </cfRule>
    <cfRule type="expression" priority="4226" dxfId="2" stopIfTrue="0">
      <formula>AND(NOT('QAQC-NaT'!$L$174),'QAQC-NaT'!$C$174="Medium")</formula>
    </cfRule>
    <cfRule type="expression" priority="4522" dxfId="3" stopIfTrue="0">
      <formula>AND(NOT('QAQC-NaT'!$L$174),'QAQC-NaT'!$C$174="Medium Low")</formula>
    </cfRule>
    <cfRule type="expression" priority="4818" dxfId="4" stopIfTrue="0">
      <formula>AND(NOT('QAQC-NaT'!$L$174),'QAQC-NaT'!$C$174="Low")</formula>
    </cfRule>
    <cfRule type="expression" priority="5162" dxfId="5" stopIfTrue="0">
      <formula>AND(NOT('QAQC-NaT'!$L$174),'QAQC-NaT'!$C$174="Very Low")</formula>
    </cfRule>
    <cfRule type="expression" priority="5474" dxfId="6" stopIfTrue="0">
      <formula>AND(NOT('QAQC-NaT'!$L$174),'QAQC-NaT'!$C$174="Good")</formula>
    </cfRule>
  </conditionalFormatting>
  <conditionalFormatting sqref="BF19">
    <cfRule type="expression" priority="3627" dxfId="0" stopIfTrue="0">
      <formula>AND(NOT('QAQC-NaT'!$L$175),'QAQC-NaT'!$C$175="Highest")</formula>
    </cfRule>
    <cfRule type="expression" priority="3923" dxfId="1" stopIfTrue="0">
      <formula>AND(NOT('QAQC-NaT'!$L$175),'QAQC-NaT'!$C$175="High")</formula>
    </cfRule>
    <cfRule type="expression" priority="4227" dxfId="2" stopIfTrue="0">
      <formula>AND(NOT('QAQC-NaT'!$L$175),'QAQC-NaT'!$C$175="Medium")</formula>
    </cfRule>
    <cfRule type="expression" priority="4523" dxfId="3" stopIfTrue="0">
      <formula>AND(NOT('QAQC-NaT'!$L$175),'QAQC-NaT'!$C$175="Medium Low")</formula>
    </cfRule>
    <cfRule type="expression" priority="4819" dxfId="4" stopIfTrue="0">
      <formula>AND(NOT('QAQC-NaT'!$L$175),'QAQC-NaT'!$C$175="Low")</formula>
    </cfRule>
    <cfRule type="expression" priority="5163" dxfId="5" stopIfTrue="0">
      <formula>AND(NOT('QAQC-NaT'!$L$175),'QAQC-NaT'!$C$175="Very Low")</formula>
    </cfRule>
    <cfRule type="expression" priority="5475" dxfId="6" stopIfTrue="0">
      <formula>AND(NOT('QAQC-NaT'!$L$175),'QAQC-NaT'!$C$175="Good")</formula>
    </cfRule>
  </conditionalFormatting>
  <conditionalFormatting sqref="BD20">
    <cfRule type="expression" priority="3628" dxfId="0" stopIfTrue="0">
      <formula>AND(NOT('QAQC-NaT'!$L$176),'QAQC-NaT'!$C$176="Highest")</formula>
    </cfRule>
    <cfRule type="expression" priority="3924" dxfId="1" stopIfTrue="0">
      <formula>AND(NOT('QAQC-NaT'!$L$176),'QAQC-NaT'!$C$176="High")</formula>
    </cfRule>
    <cfRule type="expression" priority="4228" dxfId="2" stopIfTrue="0">
      <formula>AND(NOT('QAQC-NaT'!$L$176),'QAQC-NaT'!$C$176="Medium")</formula>
    </cfRule>
    <cfRule type="expression" priority="4524" dxfId="3" stopIfTrue="0">
      <formula>AND(NOT('QAQC-NaT'!$L$176),'QAQC-NaT'!$C$176="Medium Low")</formula>
    </cfRule>
    <cfRule type="expression" priority="4820" dxfId="4" stopIfTrue="0">
      <formula>AND(NOT('QAQC-NaT'!$L$176),'QAQC-NaT'!$C$176="Low")</formula>
    </cfRule>
    <cfRule type="expression" priority="5164" dxfId="5" stopIfTrue="0">
      <formula>AND(NOT('QAQC-NaT'!$L$176),'QAQC-NaT'!$C$176="Very Low")</formula>
    </cfRule>
    <cfRule type="expression" priority="5476" dxfId="6" stopIfTrue="0">
      <formula>AND(NOT('QAQC-NaT'!$L$176),'QAQC-NaT'!$C$176="Good")</formula>
    </cfRule>
  </conditionalFormatting>
  <conditionalFormatting sqref="BE20">
    <cfRule type="expression" priority="3629" dxfId="0" stopIfTrue="0">
      <formula>AND(NOT('QAQC-NaT'!$L$177),'QAQC-NaT'!$C$177="Highest")</formula>
    </cfRule>
    <cfRule type="expression" priority="3925" dxfId="1" stopIfTrue="0">
      <formula>AND(NOT('QAQC-NaT'!$L$177),'QAQC-NaT'!$C$177="High")</formula>
    </cfRule>
    <cfRule type="expression" priority="4229" dxfId="2" stopIfTrue="0">
      <formula>AND(NOT('QAQC-NaT'!$L$177),'QAQC-NaT'!$C$177="Medium")</formula>
    </cfRule>
    <cfRule type="expression" priority="4525" dxfId="3" stopIfTrue="0">
      <formula>AND(NOT('QAQC-NaT'!$L$177),'QAQC-NaT'!$C$177="Medium Low")</formula>
    </cfRule>
    <cfRule type="expression" priority="4821" dxfId="4" stopIfTrue="0">
      <formula>AND(NOT('QAQC-NaT'!$L$177),'QAQC-NaT'!$C$177="Low")</formula>
    </cfRule>
    <cfRule type="expression" priority="5165" dxfId="5" stopIfTrue="0">
      <formula>AND(NOT('QAQC-NaT'!$L$177),'QAQC-NaT'!$C$177="Very Low")</formula>
    </cfRule>
    <cfRule type="expression" priority="5477" dxfId="6" stopIfTrue="0">
      <formula>AND(NOT('QAQC-NaT'!$L$177),'QAQC-NaT'!$C$177="Good")</formula>
    </cfRule>
  </conditionalFormatting>
  <conditionalFormatting sqref="BF20">
    <cfRule type="expression" priority="3630" dxfId="0" stopIfTrue="0">
      <formula>AND(NOT('QAQC-NaT'!$L$178),'QAQC-NaT'!$C$178="Highest")</formula>
    </cfRule>
    <cfRule type="expression" priority="3926" dxfId="1" stopIfTrue="0">
      <formula>AND(NOT('QAQC-NaT'!$L$178),'QAQC-NaT'!$C$178="High")</formula>
    </cfRule>
    <cfRule type="expression" priority="4230" dxfId="2" stopIfTrue="0">
      <formula>AND(NOT('QAQC-NaT'!$L$178),'QAQC-NaT'!$C$178="Medium")</formula>
    </cfRule>
    <cfRule type="expression" priority="4526" dxfId="3" stopIfTrue="0">
      <formula>AND(NOT('QAQC-NaT'!$L$178),'QAQC-NaT'!$C$178="Medium Low")</formula>
    </cfRule>
    <cfRule type="expression" priority="4822" dxfId="4" stopIfTrue="0">
      <formula>AND(NOT('QAQC-NaT'!$L$178),'QAQC-NaT'!$C$178="Low")</formula>
    </cfRule>
    <cfRule type="expression" priority="5166" dxfId="5" stopIfTrue="0">
      <formula>AND(NOT('QAQC-NaT'!$L$178),'QAQC-NaT'!$C$178="Very Low")</formula>
    </cfRule>
    <cfRule type="expression" priority="5478" dxfId="6" stopIfTrue="0">
      <formula>AND(NOT('QAQC-NaT'!$L$178),'QAQC-NaT'!$C$178="Good")</formula>
    </cfRule>
  </conditionalFormatting>
  <conditionalFormatting sqref="BD21">
    <cfRule type="expression" priority="3631" dxfId="0" stopIfTrue="0">
      <formula>AND(NOT('QAQC-NaT'!$L$179),'QAQC-NaT'!$C$179="Highest")</formula>
    </cfRule>
    <cfRule type="expression" priority="3927" dxfId="1" stopIfTrue="0">
      <formula>AND(NOT('QAQC-NaT'!$L$179),'QAQC-NaT'!$C$179="High")</formula>
    </cfRule>
    <cfRule type="expression" priority="4231" dxfId="2" stopIfTrue="0">
      <formula>AND(NOT('QAQC-NaT'!$L$179),'QAQC-NaT'!$C$179="Medium")</formula>
    </cfRule>
    <cfRule type="expression" priority="4527" dxfId="3" stopIfTrue="0">
      <formula>AND(NOT('QAQC-NaT'!$L$179),'QAQC-NaT'!$C$179="Medium Low")</formula>
    </cfRule>
    <cfRule type="expression" priority="4823" dxfId="4" stopIfTrue="0">
      <formula>AND(NOT('QAQC-NaT'!$L$179),'QAQC-NaT'!$C$179="Low")</formula>
    </cfRule>
    <cfRule type="expression" priority="5167" dxfId="5" stopIfTrue="0">
      <formula>AND(NOT('QAQC-NaT'!$L$179),'QAQC-NaT'!$C$179="Very Low")</formula>
    </cfRule>
    <cfRule type="expression" priority="5479" dxfId="6" stopIfTrue="0">
      <formula>AND(NOT('QAQC-NaT'!$L$179),'QAQC-NaT'!$C$179="Good")</formula>
    </cfRule>
  </conditionalFormatting>
  <conditionalFormatting sqref="BE21">
    <cfRule type="expression" priority="3632" dxfId="0" stopIfTrue="0">
      <formula>AND(NOT('QAQC-NaT'!$L$180),'QAQC-NaT'!$C$180="Highest")</formula>
    </cfRule>
    <cfRule type="expression" priority="3928" dxfId="1" stopIfTrue="0">
      <formula>AND(NOT('QAQC-NaT'!$L$180),'QAQC-NaT'!$C$180="High")</formula>
    </cfRule>
    <cfRule type="expression" priority="4232" dxfId="2" stopIfTrue="0">
      <formula>AND(NOT('QAQC-NaT'!$L$180),'QAQC-NaT'!$C$180="Medium")</formula>
    </cfRule>
    <cfRule type="expression" priority="4528" dxfId="3" stopIfTrue="0">
      <formula>AND(NOT('QAQC-NaT'!$L$180),'QAQC-NaT'!$C$180="Medium Low")</formula>
    </cfRule>
    <cfRule type="expression" priority="4824" dxfId="4" stopIfTrue="0">
      <formula>AND(NOT('QAQC-NaT'!$L$180),'QAQC-NaT'!$C$180="Low")</formula>
    </cfRule>
    <cfRule type="expression" priority="5168" dxfId="5" stopIfTrue="0">
      <formula>AND(NOT('QAQC-NaT'!$L$180),'QAQC-NaT'!$C$180="Very Low")</formula>
    </cfRule>
    <cfRule type="expression" priority="5480" dxfId="6" stopIfTrue="0">
      <formula>AND(NOT('QAQC-NaT'!$L$180),'QAQC-NaT'!$C$180="Good")</formula>
    </cfRule>
  </conditionalFormatting>
  <conditionalFormatting sqref="BF21">
    <cfRule type="expression" priority="3633" dxfId="0" stopIfTrue="0">
      <formula>AND(NOT('QAQC-NaT'!$L$181),'QAQC-NaT'!$C$181="Highest")</formula>
    </cfRule>
    <cfRule type="expression" priority="3929" dxfId="1" stopIfTrue="0">
      <formula>AND(NOT('QAQC-NaT'!$L$181),'QAQC-NaT'!$C$181="High")</formula>
    </cfRule>
    <cfRule type="expression" priority="4233" dxfId="2" stopIfTrue="0">
      <formula>AND(NOT('QAQC-NaT'!$L$181),'QAQC-NaT'!$C$181="Medium")</formula>
    </cfRule>
    <cfRule type="expression" priority="4529" dxfId="3" stopIfTrue="0">
      <formula>AND(NOT('QAQC-NaT'!$L$181),'QAQC-NaT'!$C$181="Medium Low")</formula>
    </cfRule>
    <cfRule type="expression" priority="4825" dxfId="4" stopIfTrue="0">
      <formula>AND(NOT('QAQC-NaT'!$L$181),'QAQC-NaT'!$C$181="Low")</formula>
    </cfRule>
    <cfRule type="expression" priority="5169" dxfId="5" stopIfTrue="0">
      <formula>AND(NOT('QAQC-NaT'!$L$181),'QAQC-NaT'!$C$181="Very Low")</formula>
    </cfRule>
    <cfRule type="expression" priority="5481" dxfId="6" stopIfTrue="0">
      <formula>AND(NOT('QAQC-NaT'!$L$181),'QAQC-NaT'!$C$181="Good")</formula>
    </cfRule>
  </conditionalFormatting>
  <conditionalFormatting sqref="BD22">
    <cfRule type="expression" priority="3634" dxfId="0" stopIfTrue="0">
      <formula>AND(NOT('QAQC-NaT'!$L$182),'QAQC-NaT'!$C$182="Highest")</formula>
    </cfRule>
    <cfRule type="expression" priority="3930" dxfId="1" stopIfTrue="0">
      <formula>AND(NOT('QAQC-NaT'!$L$182),'QAQC-NaT'!$C$182="High")</formula>
    </cfRule>
    <cfRule type="expression" priority="4234" dxfId="2" stopIfTrue="0">
      <formula>AND(NOT('QAQC-NaT'!$L$182),'QAQC-NaT'!$C$182="Medium")</formula>
    </cfRule>
    <cfRule type="expression" priority="4530" dxfId="3" stopIfTrue="0">
      <formula>AND(NOT('QAQC-NaT'!$L$182),'QAQC-NaT'!$C$182="Medium Low")</formula>
    </cfRule>
    <cfRule type="expression" priority="4826" dxfId="4" stopIfTrue="0">
      <formula>AND(NOT('QAQC-NaT'!$L$182),'QAQC-NaT'!$C$182="Low")</formula>
    </cfRule>
    <cfRule type="expression" priority="5170" dxfId="5" stopIfTrue="0">
      <formula>AND(NOT('QAQC-NaT'!$L$182),'QAQC-NaT'!$C$182="Very Low")</formula>
    </cfRule>
    <cfRule type="expression" priority="5482" dxfId="6" stopIfTrue="0">
      <formula>AND(NOT('QAQC-NaT'!$L$182),'QAQC-NaT'!$C$182="Good")</formula>
    </cfRule>
  </conditionalFormatting>
  <conditionalFormatting sqref="BE22">
    <cfRule type="expression" priority="3635" dxfId="0" stopIfTrue="0">
      <formula>AND(NOT('QAQC-NaT'!$L$183),'QAQC-NaT'!$C$183="Highest")</formula>
    </cfRule>
    <cfRule type="expression" priority="3931" dxfId="1" stopIfTrue="0">
      <formula>AND(NOT('QAQC-NaT'!$L$183),'QAQC-NaT'!$C$183="High")</formula>
    </cfRule>
    <cfRule type="expression" priority="4235" dxfId="2" stopIfTrue="0">
      <formula>AND(NOT('QAQC-NaT'!$L$183),'QAQC-NaT'!$C$183="Medium")</formula>
    </cfRule>
    <cfRule type="expression" priority="4531" dxfId="3" stopIfTrue="0">
      <formula>AND(NOT('QAQC-NaT'!$L$183),'QAQC-NaT'!$C$183="Medium Low")</formula>
    </cfRule>
    <cfRule type="expression" priority="4827" dxfId="4" stopIfTrue="0">
      <formula>AND(NOT('QAQC-NaT'!$L$183),'QAQC-NaT'!$C$183="Low")</formula>
    </cfRule>
    <cfRule type="expression" priority="5171" dxfId="5" stopIfTrue="0">
      <formula>AND(NOT('QAQC-NaT'!$L$183),'QAQC-NaT'!$C$183="Very Low")</formula>
    </cfRule>
    <cfRule type="expression" priority="5483" dxfId="6" stopIfTrue="0">
      <formula>AND(NOT('QAQC-NaT'!$L$183),'QAQC-NaT'!$C$183="Good")</formula>
    </cfRule>
  </conditionalFormatting>
  <conditionalFormatting sqref="BF22">
    <cfRule type="expression" priority="3636" dxfId="0" stopIfTrue="0">
      <formula>AND(NOT('QAQC-NaT'!$L$184),'QAQC-NaT'!$C$184="Highest")</formula>
    </cfRule>
    <cfRule type="expression" priority="3932" dxfId="1" stopIfTrue="0">
      <formula>AND(NOT('QAQC-NaT'!$L$184),'QAQC-NaT'!$C$184="High")</formula>
    </cfRule>
    <cfRule type="expression" priority="4236" dxfId="2" stopIfTrue="0">
      <formula>AND(NOT('QAQC-NaT'!$L$184),'QAQC-NaT'!$C$184="Medium")</formula>
    </cfRule>
    <cfRule type="expression" priority="4532" dxfId="3" stopIfTrue="0">
      <formula>AND(NOT('QAQC-NaT'!$L$184),'QAQC-NaT'!$C$184="Medium Low")</formula>
    </cfRule>
    <cfRule type="expression" priority="4828" dxfId="4" stopIfTrue="0">
      <formula>AND(NOT('QAQC-NaT'!$L$184),'QAQC-NaT'!$C$184="Low")</formula>
    </cfRule>
    <cfRule type="expression" priority="5172" dxfId="5" stopIfTrue="0">
      <formula>AND(NOT('QAQC-NaT'!$L$184),'QAQC-NaT'!$C$184="Very Low")</formula>
    </cfRule>
    <cfRule type="expression" priority="5484" dxfId="6" stopIfTrue="0">
      <formula>AND(NOT('QAQC-NaT'!$L$184),'QAQC-NaT'!$C$184="Good")</formula>
    </cfRule>
  </conditionalFormatting>
  <conditionalFormatting sqref="BJ15">
    <cfRule type="expression" priority="3637" dxfId="0" stopIfTrue="0">
      <formula>AND(NOT('QAQC-NaT'!$L$185),'QAQC-NaT'!$C$185="Highest")</formula>
    </cfRule>
    <cfRule type="expression" priority="3933" dxfId="1" stopIfTrue="0">
      <formula>AND(NOT('QAQC-NaT'!$L$185),'QAQC-NaT'!$C$185="High")</formula>
    </cfRule>
    <cfRule type="expression" priority="4237" dxfId="2" stopIfTrue="0">
      <formula>AND(NOT('QAQC-NaT'!$L$185),'QAQC-NaT'!$C$185="Medium")</formula>
    </cfRule>
    <cfRule type="expression" priority="4533" dxfId="3" stopIfTrue="0">
      <formula>AND(NOT('QAQC-NaT'!$L$185),'QAQC-NaT'!$C$185="Medium Low")</formula>
    </cfRule>
    <cfRule type="expression" priority="4829" dxfId="4" stopIfTrue="0">
      <formula>AND(NOT('QAQC-NaT'!$L$185),'QAQC-NaT'!$C$185="Low")</formula>
    </cfRule>
    <cfRule type="expression" priority="5173" dxfId="5" stopIfTrue="0">
      <formula>AND(NOT('QAQC-NaT'!$L$185),'QAQC-NaT'!$C$185="Very Low")</formula>
    </cfRule>
    <cfRule type="expression" priority="5485" dxfId="6" stopIfTrue="0">
      <formula>AND(NOT('QAQC-NaT'!$L$185),'QAQC-NaT'!$C$185="Good")</formula>
    </cfRule>
  </conditionalFormatting>
  <conditionalFormatting sqref="BK15">
    <cfRule type="expression" priority="3638" dxfId="0" stopIfTrue="0">
      <formula>AND(NOT('QAQC-NaT'!$L$186),'QAQC-NaT'!$C$186="Highest")</formula>
    </cfRule>
    <cfRule type="expression" priority="3934" dxfId="1" stopIfTrue="0">
      <formula>AND(NOT('QAQC-NaT'!$L$186),'QAQC-NaT'!$C$186="High")</formula>
    </cfRule>
    <cfRule type="expression" priority="4238" dxfId="2" stopIfTrue="0">
      <formula>AND(NOT('QAQC-NaT'!$L$186),'QAQC-NaT'!$C$186="Medium")</formula>
    </cfRule>
    <cfRule type="expression" priority="4534" dxfId="3" stopIfTrue="0">
      <formula>AND(NOT('QAQC-NaT'!$L$186),'QAQC-NaT'!$C$186="Medium Low")</formula>
    </cfRule>
    <cfRule type="expression" priority="4830" dxfId="4" stopIfTrue="0">
      <formula>AND(NOT('QAQC-NaT'!$L$186),'QAQC-NaT'!$C$186="Low")</formula>
    </cfRule>
    <cfRule type="expression" priority="5174" dxfId="5" stopIfTrue="0">
      <formula>AND(NOT('QAQC-NaT'!$L$186),'QAQC-NaT'!$C$186="Very Low")</formula>
    </cfRule>
    <cfRule type="expression" priority="5486" dxfId="6" stopIfTrue="0">
      <formula>AND(NOT('QAQC-NaT'!$L$186),'QAQC-NaT'!$C$186="Good")</formula>
    </cfRule>
  </conditionalFormatting>
  <conditionalFormatting sqref="BL15">
    <cfRule type="expression" priority="3639" dxfId="0" stopIfTrue="0">
      <formula>AND(NOT('QAQC-NaT'!$L$187),'QAQC-NaT'!$C$187="Highest")</formula>
    </cfRule>
    <cfRule type="expression" priority="3935" dxfId="1" stopIfTrue="0">
      <formula>AND(NOT('QAQC-NaT'!$L$187),'QAQC-NaT'!$C$187="High")</formula>
    </cfRule>
    <cfRule type="expression" priority="4239" dxfId="2" stopIfTrue="0">
      <formula>AND(NOT('QAQC-NaT'!$L$187),'QAQC-NaT'!$C$187="Medium")</formula>
    </cfRule>
    <cfRule type="expression" priority="4535" dxfId="3" stopIfTrue="0">
      <formula>AND(NOT('QAQC-NaT'!$L$187),'QAQC-NaT'!$C$187="Medium Low")</formula>
    </cfRule>
    <cfRule type="expression" priority="4831" dxfId="4" stopIfTrue="0">
      <formula>AND(NOT('QAQC-NaT'!$L$187),'QAQC-NaT'!$C$187="Low")</formula>
    </cfRule>
    <cfRule type="expression" priority="5175" dxfId="5" stopIfTrue="0">
      <formula>AND(NOT('QAQC-NaT'!$L$187),'QAQC-NaT'!$C$187="Very Low")</formula>
    </cfRule>
    <cfRule type="expression" priority="5487" dxfId="6" stopIfTrue="0">
      <formula>AND(NOT('QAQC-NaT'!$L$187),'QAQC-NaT'!$C$187="Good")</formula>
    </cfRule>
  </conditionalFormatting>
  <conditionalFormatting sqref="BJ16">
    <cfRule type="expression" priority="3640" dxfId="0" stopIfTrue="0">
      <formula>AND(NOT('QAQC-NaT'!$L$188),'QAQC-NaT'!$C$188="Highest")</formula>
    </cfRule>
    <cfRule type="expression" priority="3936" dxfId="1" stopIfTrue="0">
      <formula>AND(NOT('QAQC-NaT'!$L$188),'QAQC-NaT'!$C$188="High")</formula>
    </cfRule>
    <cfRule type="expression" priority="4240" dxfId="2" stopIfTrue="0">
      <formula>AND(NOT('QAQC-NaT'!$L$188),'QAQC-NaT'!$C$188="Medium")</formula>
    </cfRule>
    <cfRule type="expression" priority="4536" dxfId="3" stopIfTrue="0">
      <formula>AND(NOT('QAQC-NaT'!$L$188),'QAQC-NaT'!$C$188="Medium Low")</formula>
    </cfRule>
    <cfRule type="expression" priority="4832" dxfId="4" stopIfTrue="0">
      <formula>AND(NOT('QAQC-NaT'!$L$188),'QAQC-NaT'!$C$188="Low")</formula>
    </cfRule>
    <cfRule type="expression" priority="5176" dxfId="5" stopIfTrue="0">
      <formula>AND(NOT('QAQC-NaT'!$L$188),'QAQC-NaT'!$C$188="Very Low")</formula>
    </cfRule>
    <cfRule type="expression" priority="5488" dxfId="6" stopIfTrue="0">
      <formula>AND(NOT('QAQC-NaT'!$L$188),'QAQC-NaT'!$C$188="Good")</formula>
    </cfRule>
  </conditionalFormatting>
  <conditionalFormatting sqref="BK16">
    <cfRule type="expression" priority="3641" dxfId="0" stopIfTrue="0">
      <formula>AND(NOT('QAQC-NaT'!$L$189),'QAQC-NaT'!$C$189="Highest")</formula>
    </cfRule>
    <cfRule type="expression" priority="3937" dxfId="1" stopIfTrue="0">
      <formula>AND(NOT('QAQC-NaT'!$L$189),'QAQC-NaT'!$C$189="High")</formula>
    </cfRule>
    <cfRule type="expression" priority="4241" dxfId="2" stopIfTrue="0">
      <formula>AND(NOT('QAQC-NaT'!$L$189),'QAQC-NaT'!$C$189="Medium")</formula>
    </cfRule>
    <cfRule type="expression" priority="4537" dxfId="3" stopIfTrue="0">
      <formula>AND(NOT('QAQC-NaT'!$L$189),'QAQC-NaT'!$C$189="Medium Low")</formula>
    </cfRule>
    <cfRule type="expression" priority="4833" dxfId="4" stopIfTrue="0">
      <formula>AND(NOT('QAQC-NaT'!$L$189),'QAQC-NaT'!$C$189="Low")</formula>
    </cfRule>
    <cfRule type="expression" priority="5177" dxfId="5" stopIfTrue="0">
      <formula>AND(NOT('QAQC-NaT'!$L$189),'QAQC-NaT'!$C$189="Very Low")</formula>
    </cfRule>
    <cfRule type="expression" priority="5489" dxfId="6" stopIfTrue="0">
      <formula>AND(NOT('QAQC-NaT'!$L$189),'QAQC-NaT'!$C$189="Good")</formula>
    </cfRule>
  </conditionalFormatting>
  <conditionalFormatting sqref="BL16">
    <cfRule type="expression" priority="3642" dxfId="0" stopIfTrue="0">
      <formula>AND(NOT('QAQC-NaT'!$L$190),'QAQC-NaT'!$C$190="Highest")</formula>
    </cfRule>
    <cfRule type="expression" priority="3938" dxfId="1" stopIfTrue="0">
      <formula>AND(NOT('QAQC-NaT'!$L$190),'QAQC-NaT'!$C$190="High")</formula>
    </cfRule>
    <cfRule type="expression" priority="4242" dxfId="2" stopIfTrue="0">
      <formula>AND(NOT('QAQC-NaT'!$L$190),'QAQC-NaT'!$C$190="Medium")</formula>
    </cfRule>
    <cfRule type="expression" priority="4538" dxfId="3" stopIfTrue="0">
      <formula>AND(NOT('QAQC-NaT'!$L$190),'QAQC-NaT'!$C$190="Medium Low")</formula>
    </cfRule>
    <cfRule type="expression" priority="4834" dxfId="4" stopIfTrue="0">
      <formula>AND(NOT('QAQC-NaT'!$L$190),'QAQC-NaT'!$C$190="Low")</formula>
    </cfRule>
    <cfRule type="expression" priority="5178" dxfId="5" stopIfTrue="0">
      <formula>AND(NOT('QAQC-NaT'!$L$190),'QAQC-NaT'!$C$190="Very Low")</formula>
    </cfRule>
    <cfRule type="expression" priority="5490" dxfId="6" stopIfTrue="0">
      <formula>AND(NOT('QAQC-NaT'!$L$190),'QAQC-NaT'!$C$190="Good")</formula>
    </cfRule>
  </conditionalFormatting>
  <conditionalFormatting sqref="BJ17">
    <cfRule type="expression" priority="3643" dxfId="0" stopIfTrue="0">
      <formula>AND(NOT('QAQC-NaT'!$L$191),'QAQC-NaT'!$C$191="Highest")</formula>
    </cfRule>
    <cfRule type="expression" priority="3939" dxfId="1" stopIfTrue="0">
      <formula>AND(NOT('QAQC-NaT'!$L$191),'QAQC-NaT'!$C$191="High")</formula>
    </cfRule>
    <cfRule type="expression" priority="4243" dxfId="2" stopIfTrue="0">
      <formula>AND(NOT('QAQC-NaT'!$L$191),'QAQC-NaT'!$C$191="Medium")</formula>
    </cfRule>
    <cfRule type="expression" priority="4539" dxfId="3" stopIfTrue="0">
      <formula>AND(NOT('QAQC-NaT'!$L$191),'QAQC-NaT'!$C$191="Medium Low")</formula>
    </cfRule>
    <cfRule type="expression" priority="4835" dxfId="4" stopIfTrue="0">
      <formula>AND(NOT('QAQC-NaT'!$L$191),'QAQC-NaT'!$C$191="Low")</formula>
    </cfRule>
    <cfRule type="expression" priority="5179" dxfId="5" stopIfTrue="0">
      <formula>AND(NOT('QAQC-NaT'!$L$191),'QAQC-NaT'!$C$191="Very Low")</formula>
    </cfRule>
    <cfRule type="expression" priority="5491" dxfId="6" stopIfTrue="0">
      <formula>AND(NOT('QAQC-NaT'!$L$191),'QAQC-NaT'!$C$191="Good")</formula>
    </cfRule>
  </conditionalFormatting>
  <conditionalFormatting sqref="BK17">
    <cfRule type="expression" priority="3644" dxfId="0" stopIfTrue="0">
      <formula>AND(NOT('QAQC-NaT'!$L$192),'QAQC-NaT'!$C$192="Highest")</formula>
    </cfRule>
    <cfRule type="expression" priority="3940" dxfId="1" stopIfTrue="0">
      <formula>AND(NOT('QAQC-NaT'!$L$192),'QAQC-NaT'!$C$192="High")</formula>
    </cfRule>
    <cfRule type="expression" priority="4244" dxfId="2" stopIfTrue="0">
      <formula>AND(NOT('QAQC-NaT'!$L$192),'QAQC-NaT'!$C$192="Medium")</formula>
    </cfRule>
    <cfRule type="expression" priority="4540" dxfId="3" stopIfTrue="0">
      <formula>AND(NOT('QAQC-NaT'!$L$192),'QAQC-NaT'!$C$192="Medium Low")</formula>
    </cfRule>
    <cfRule type="expression" priority="4836" dxfId="4" stopIfTrue="0">
      <formula>AND(NOT('QAQC-NaT'!$L$192),'QAQC-NaT'!$C$192="Low")</formula>
    </cfRule>
    <cfRule type="expression" priority="5180" dxfId="5" stopIfTrue="0">
      <formula>AND(NOT('QAQC-NaT'!$L$192),'QAQC-NaT'!$C$192="Very Low")</formula>
    </cfRule>
    <cfRule type="expression" priority="5492" dxfId="6" stopIfTrue="0">
      <formula>AND(NOT('QAQC-NaT'!$L$192),'QAQC-NaT'!$C$192="Good")</formula>
    </cfRule>
  </conditionalFormatting>
  <conditionalFormatting sqref="BL17">
    <cfRule type="expression" priority="3645" dxfId="0" stopIfTrue="0">
      <formula>AND(NOT('QAQC-NaT'!$L$193),'QAQC-NaT'!$C$193="Highest")</formula>
    </cfRule>
    <cfRule type="expression" priority="3941" dxfId="1" stopIfTrue="0">
      <formula>AND(NOT('QAQC-NaT'!$L$193),'QAQC-NaT'!$C$193="High")</formula>
    </cfRule>
    <cfRule type="expression" priority="4245" dxfId="2" stopIfTrue="0">
      <formula>AND(NOT('QAQC-NaT'!$L$193),'QAQC-NaT'!$C$193="Medium")</formula>
    </cfRule>
    <cfRule type="expression" priority="4541" dxfId="3" stopIfTrue="0">
      <formula>AND(NOT('QAQC-NaT'!$L$193),'QAQC-NaT'!$C$193="Medium Low")</formula>
    </cfRule>
    <cfRule type="expression" priority="4837" dxfId="4" stopIfTrue="0">
      <formula>AND(NOT('QAQC-NaT'!$L$193),'QAQC-NaT'!$C$193="Low")</formula>
    </cfRule>
    <cfRule type="expression" priority="5181" dxfId="5" stopIfTrue="0">
      <formula>AND(NOT('QAQC-NaT'!$L$193),'QAQC-NaT'!$C$193="Very Low")</formula>
    </cfRule>
    <cfRule type="expression" priority="5493" dxfId="6" stopIfTrue="0">
      <formula>AND(NOT('QAQC-NaT'!$L$193),'QAQC-NaT'!$C$193="Good")</formula>
    </cfRule>
  </conditionalFormatting>
  <conditionalFormatting sqref="BJ18">
    <cfRule type="expression" priority="3646" dxfId="0" stopIfTrue="0">
      <formula>AND(NOT('QAQC-NaT'!$L$194),'QAQC-NaT'!$C$194="Highest")</formula>
    </cfRule>
    <cfRule type="expression" priority="3942" dxfId="1" stopIfTrue="0">
      <formula>AND(NOT('QAQC-NaT'!$L$194),'QAQC-NaT'!$C$194="High")</formula>
    </cfRule>
    <cfRule type="expression" priority="4246" dxfId="2" stopIfTrue="0">
      <formula>AND(NOT('QAQC-NaT'!$L$194),'QAQC-NaT'!$C$194="Medium")</formula>
    </cfRule>
    <cfRule type="expression" priority="4542" dxfId="3" stopIfTrue="0">
      <formula>AND(NOT('QAQC-NaT'!$L$194),'QAQC-NaT'!$C$194="Medium Low")</formula>
    </cfRule>
    <cfRule type="expression" priority="4838" dxfId="4" stopIfTrue="0">
      <formula>AND(NOT('QAQC-NaT'!$L$194),'QAQC-NaT'!$C$194="Low")</formula>
    </cfRule>
    <cfRule type="expression" priority="5182" dxfId="5" stopIfTrue="0">
      <formula>AND(NOT('QAQC-NaT'!$L$194),'QAQC-NaT'!$C$194="Very Low")</formula>
    </cfRule>
    <cfRule type="expression" priority="5494" dxfId="6" stopIfTrue="0">
      <formula>AND(NOT('QAQC-NaT'!$L$194),'QAQC-NaT'!$C$194="Good")</formula>
    </cfRule>
  </conditionalFormatting>
  <conditionalFormatting sqref="BK18">
    <cfRule type="expression" priority="3647" dxfId="0" stopIfTrue="0">
      <formula>AND(NOT('QAQC-NaT'!$L$195),'QAQC-NaT'!$C$195="Highest")</formula>
    </cfRule>
    <cfRule type="expression" priority="3943" dxfId="1" stopIfTrue="0">
      <formula>AND(NOT('QAQC-NaT'!$L$195),'QAQC-NaT'!$C$195="High")</formula>
    </cfRule>
    <cfRule type="expression" priority="4247" dxfId="2" stopIfTrue="0">
      <formula>AND(NOT('QAQC-NaT'!$L$195),'QAQC-NaT'!$C$195="Medium")</formula>
    </cfRule>
    <cfRule type="expression" priority="4543" dxfId="3" stopIfTrue="0">
      <formula>AND(NOT('QAQC-NaT'!$L$195),'QAQC-NaT'!$C$195="Medium Low")</formula>
    </cfRule>
    <cfRule type="expression" priority="4839" dxfId="4" stopIfTrue="0">
      <formula>AND(NOT('QAQC-NaT'!$L$195),'QAQC-NaT'!$C$195="Low")</formula>
    </cfRule>
    <cfRule type="expression" priority="5183" dxfId="5" stopIfTrue="0">
      <formula>AND(NOT('QAQC-NaT'!$L$195),'QAQC-NaT'!$C$195="Very Low")</formula>
    </cfRule>
    <cfRule type="expression" priority="5495" dxfId="6" stopIfTrue="0">
      <formula>AND(NOT('QAQC-NaT'!$L$195),'QAQC-NaT'!$C$195="Good")</formula>
    </cfRule>
  </conditionalFormatting>
  <conditionalFormatting sqref="BL18">
    <cfRule type="expression" priority="3648" dxfId="0" stopIfTrue="0">
      <formula>AND(NOT('QAQC-NaT'!$L$196),'QAQC-NaT'!$C$196="Highest")</formula>
    </cfRule>
    <cfRule type="expression" priority="3944" dxfId="1" stopIfTrue="0">
      <formula>AND(NOT('QAQC-NaT'!$L$196),'QAQC-NaT'!$C$196="High")</formula>
    </cfRule>
    <cfRule type="expression" priority="4248" dxfId="2" stopIfTrue="0">
      <formula>AND(NOT('QAQC-NaT'!$L$196),'QAQC-NaT'!$C$196="Medium")</formula>
    </cfRule>
    <cfRule type="expression" priority="4544" dxfId="3" stopIfTrue="0">
      <formula>AND(NOT('QAQC-NaT'!$L$196),'QAQC-NaT'!$C$196="Medium Low")</formula>
    </cfRule>
    <cfRule type="expression" priority="4840" dxfId="4" stopIfTrue="0">
      <formula>AND(NOT('QAQC-NaT'!$L$196),'QAQC-NaT'!$C$196="Low")</formula>
    </cfRule>
    <cfRule type="expression" priority="5184" dxfId="5" stopIfTrue="0">
      <formula>AND(NOT('QAQC-NaT'!$L$196),'QAQC-NaT'!$C$196="Very Low")</formula>
    </cfRule>
    <cfRule type="expression" priority="5496" dxfId="6" stopIfTrue="0">
      <formula>AND(NOT('QAQC-NaT'!$L$196),'QAQC-NaT'!$C$196="Good")</formula>
    </cfRule>
  </conditionalFormatting>
  <conditionalFormatting sqref="BJ19">
    <cfRule type="expression" priority="3649" dxfId="0" stopIfTrue="0">
      <formula>AND(NOT('QAQC-NaT'!$L$197),'QAQC-NaT'!$C$197="Highest")</formula>
    </cfRule>
    <cfRule type="expression" priority="3945" dxfId="1" stopIfTrue="0">
      <formula>AND(NOT('QAQC-NaT'!$L$197),'QAQC-NaT'!$C$197="High")</formula>
    </cfRule>
    <cfRule type="expression" priority="4249" dxfId="2" stopIfTrue="0">
      <formula>AND(NOT('QAQC-NaT'!$L$197),'QAQC-NaT'!$C$197="Medium")</formula>
    </cfRule>
    <cfRule type="expression" priority="4545" dxfId="3" stopIfTrue="0">
      <formula>AND(NOT('QAQC-NaT'!$L$197),'QAQC-NaT'!$C$197="Medium Low")</formula>
    </cfRule>
    <cfRule type="expression" priority="4841" dxfId="4" stopIfTrue="0">
      <formula>AND(NOT('QAQC-NaT'!$L$197),'QAQC-NaT'!$C$197="Low")</formula>
    </cfRule>
    <cfRule type="expression" priority="5185" dxfId="5" stopIfTrue="0">
      <formula>AND(NOT('QAQC-NaT'!$L$197),'QAQC-NaT'!$C$197="Very Low")</formula>
    </cfRule>
    <cfRule type="expression" priority="5497" dxfId="6" stopIfTrue="0">
      <formula>AND(NOT('QAQC-NaT'!$L$197),'QAQC-NaT'!$C$197="Good")</formula>
    </cfRule>
  </conditionalFormatting>
  <conditionalFormatting sqref="BK19">
    <cfRule type="expression" priority="3650" dxfId="0" stopIfTrue="0">
      <formula>AND(NOT('QAQC-NaT'!$L$198),'QAQC-NaT'!$C$198="Highest")</formula>
    </cfRule>
    <cfRule type="expression" priority="3946" dxfId="1" stopIfTrue="0">
      <formula>AND(NOT('QAQC-NaT'!$L$198),'QAQC-NaT'!$C$198="High")</formula>
    </cfRule>
    <cfRule type="expression" priority="4250" dxfId="2" stopIfTrue="0">
      <formula>AND(NOT('QAQC-NaT'!$L$198),'QAQC-NaT'!$C$198="Medium")</formula>
    </cfRule>
    <cfRule type="expression" priority="4546" dxfId="3" stopIfTrue="0">
      <formula>AND(NOT('QAQC-NaT'!$L$198),'QAQC-NaT'!$C$198="Medium Low")</formula>
    </cfRule>
    <cfRule type="expression" priority="4842" dxfId="4" stopIfTrue="0">
      <formula>AND(NOT('QAQC-NaT'!$L$198),'QAQC-NaT'!$C$198="Low")</formula>
    </cfRule>
    <cfRule type="expression" priority="5186" dxfId="5" stopIfTrue="0">
      <formula>AND(NOT('QAQC-NaT'!$L$198),'QAQC-NaT'!$C$198="Very Low")</formula>
    </cfRule>
    <cfRule type="expression" priority="5498" dxfId="6" stopIfTrue="0">
      <formula>AND(NOT('QAQC-NaT'!$L$198),'QAQC-NaT'!$C$198="Good")</formula>
    </cfRule>
  </conditionalFormatting>
  <conditionalFormatting sqref="BL19">
    <cfRule type="expression" priority="3651" dxfId="0" stopIfTrue="0">
      <formula>AND(NOT('QAQC-NaT'!$L$199),'QAQC-NaT'!$C$199="Highest")</formula>
    </cfRule>
    <cfRule type="expression" priority="3947" dxfId="1" stopIfTrue="0">
      <formula>AND(NOT('QAQC-NaT'!$L$199),'QAQC-NaT'!$C$199="High")</formula>
    </cfRule>
    <cfRule type="expression" priority="4251" dxfId="2" stopIfTrue="0">
      <formula>AND(NOT('QAQC-NaT'!$L$199),'QAQC-NaT'!$C$199="Medium")</formula>
    </cfRule>
    <cfRule type="expression" priority="4547" dxfId="3" stopIfTrue="0">
      <formula>AND(NOT('QAQC-NaT'!$L$199),'QAQC-NaT'!$C$199="Medium Low")</formula>
    </cfRule>
    <cfRule type="expression" priority="4843" dxfId="4" stopIfTrue="0">
      <formula>AND(NOT('QAQC-NaT'!$L$199),'QAQC-NaT'!$C$199="Low")</formula>
    </cfRule>
    <cfRule type="expression" priority="5187" dxfId="5" stopIfTrue="0">
      <formula>AND(NOT('QAQC-NaT'!$L$199),'QAQC-NaT'!$C$199="Very Low")</formula>
    </cfRule>
    <cfRule type="expression" priority="5499" dxfId="6" stopIfTrue="0">
      <formula>AND(NOT('QAQC-NaT'!$L$199),'QAQC-NaT'!$C$199="Good")</formula>
    </cfRule>
  </conditionalFormatting>
  <conditionalFormatting sqref="BJ20">
    <cfRule type="expression" priority="3652" dxfId="0" stopIfTrue="0">
      <formula>AND(NOT('QAQC-NaT'!$L$200),'QAQC-NaT'!$C$200="Highest")</formula>
    </cfRule>
    <cfRule type="expression" priority="3948" dxfId="1" stopIfTrue="0">
      <formula>AND(NOT('QAQC-NaT'!$L$200),'QAQC-NaT'!$C$200="High")</formula>
    </cfRule>
    <cfRule type="expression" priority="4252" dxfId="2" stopIfTrue="0">
      <formula>AND(NOT('QAQC-NaT'!$L$200),'QAQC-NaT'!$C$200="Medium")</formula>
    </cfRule>
    <cfRule type="expression" priority="4548" dxfId="3" stopIfTrue="0">
      <formula>AND(NOT('QAQC-NaT'!$L$200),'QAQC-NaT'!$C$200="Medium Low")</formula>
    </cfRule>
    <cfRule type="expression" priority="4844" dxfId="4" stopIfTrue="0">
      <formula>AND(NOT('QAQC-NaT'!$L$200),'QAQC-NaT'!$C$200="Low")</formula>
    </cfRule>
    <cfRule type="expression" priority="5188" dxfId="5" stopIfTrue="0">
      <formula>AND(NOT('QAQC-NaT'!$L$200),'QAQC-NaT'!$C$200="Very Low")</formula>
    </cfRule>
    <cfRule type="expression" priority="5500" dxfId="6" stopIfTrue="0">
      <formula>AND(NOT('QAQC-NaT'!$L$200),'QAQC-NaT'!$C$200="Good")</formula>
    </cfRule>
  </conditionalFormatting>
  <conditionalFormatting sqref="BK20">
    <cfRule type="expression" priority="3653" dxfId="0" stopIfTrue="0">
      <formula>AND(NOT('QAQC-NaT'!$L$201),'QAQC-NaT'!$C$201="Highest")</formula>
    </cfRule>
    <cfRule type="expression" priority="3949" dxfId="1" stopIfTrue="0">
      <formula>AND(NOT('QAQC-NaT'!$L$201),'QAQC-NaT'!$C$201="High")</formula>
    </cfRule>
    <cfRule type="expression" priority="4253" dxfId="2" stopIfTrue="0">
      <formula>AND(NOT('QAQC-NaT'!$L$201),'QAQC-NaT'!$C$201="Medium")</formula>
    </cfRule>
    <cfRule type="expression" priority="4549" dxfId="3" stopIfTrue="0">
      <formula>AND(NOT('QAQC-NaT'!$L$201),'QAQC-NaT'!$C$201="Medium Low")</formula>
    </cfRule>
    <cfRule type="expression" priority="4845" dxfId="4" stopIfTrue="0">
      <formula>AND(NOT('QAQC-NaT'!$L$201),'QAQC-NaT'!$C$201="Low")</formula>
    </cfRule>
    <cfRule type="expression" priority="5189" dxfId="5" stopIfTrue="0">
      <formula>AND(NOT('QAQC-NaT'!$L$201),'QAQC-NaT'!$C$201="Very Low")</formula>
    </cfRule>
    <cfRule type="expression" priority="5501" dxfId="6" stopIfTrue="0">
      <formula>AND(NOT('QAQC-NaT'!$L$201),'QAQC-NaT'!$C$201="Good")</formula>
    </cfRule>
  </conditionalFormatting>
  <conditionalFormatting sqref="BL20">
    <cfRule type="expression" priority="3654" dxfId="0" stopIfTrue="0">
      <formula>AND(NOT('QAQC-NaT'!$L$202),'QAQC-NaT'!$C$202="Highest")</formula>
    </cfRule>
    <cfRule type="expression" priority="3950" dxfId="1" stopIfTrue="0">
      <formula>AND(NOT('QAQC-NaT'!$L$202),'QAQC-NaT'!$C$202="High")</formula>
    </cfRule>
    <cfRule type="expression" priority="4254" dxfId="2" stopIfTrue="0">
      <formula>AND(NOT('QAQC-NaT'!$L$202),'QAQC-NaT'!$C$202="Medium")</formula>
    </cfRule>
    <cfRule type="expression" priority="4550" dxfId="3" stopIfTrue="0">
      <formula>AND(NOT('QAQC-NaT'!$L$202),'QAQC-NaT'!$C$202="Medium Low")</formula>
    </cfRule>
    <cfRule type="expression" priority="4846" dxfId="4" stopIfTrue="0">
      <formula>AND(NOT('QAQC-NaT'!$L$202),'QAQC-NaT'!$C$202="Low")</formula>
    </cfRule>
    <cfRule type="expression" priority="5190" dxfId="5" stopIfTrue="0">
      <formula>AND(NOT('QAQC-NaT'!$L$202),'QAQC-NaT'!$C$202="Very Low")</formula>
    </cfRule>
    <cfRule type="expression" priority="5502" dxfId="6" stopIfTrue="0">
      <formula>AND(NOT('QAQC-NaT'!$L$202),'QAQC-NaT'!$C$202="Good")</formula>
    </cfRule>
  </conditionalFormatting>
  <conditionalFormatting sqref="BJ21">
    <cfRule type="expression" priority="3655" dxfId="0" stopIfTrue="0">
      <formula>AND(NOT('QAQC-NaT'!$L$203),'QAQC-NaT'!$C$203="Highest")</formula>
    </cfRule>
    <cfRule type="expression" priority="3951" dxfId="1" stopIfTrue="0">
      <formula>AND(NOT('QAQC-NaT'!$L$203),'QAQC-NaT'!$C$203="High")</formula>
    </cfRule>
    <cfRule type="expression" priority="4255" dxfId="2" stopIfTrue="0">
      <formula>AND(NOT('QAQC-NaT'!$L$203),'QAQC-NaT'!$C$203="Medium")</formula>
    </cfRule>
    <cfRule type="expression" priority="4551" dxfId="3" stopIfTrue="0">
      <formula>AND(NOT('QAQC-NaT'!$L$203),'QAQC-NaT'!$C$203="Medium Low")</formula>
    </cfRule>
    <cfRule type="expression" priority="4847" dxfId="4" stopIfTrue="0">
      <formula>AND(NOT('QAQC-NaT'!$L$203),'QAQC-NaT'!$C$203="Low")</formula>
    </cfRule>
    <cfRule type="expression" priority="5191" dxfId="5" stopIfTrue="0">
      <formula>AND(NOT('QAQC-NaT'!$L$203),'QAQC-NaT'!$C$203="Very Low")</formula>
    </cfRule>
    <cfRule type="expression" priority="5503" dxfId="6" stopIfTrue="0">
      <formula>AND(NOT('QAQC-NaT'!$L$203),'QAQC-NaT'!$C$203="Good")</formula>
    </cfRule>
  </conditionalFormatting>
  <conditionalFormatting sqref="BK21">
    <cfRule type="expression" priority="3656" dxfId="0" stopIfTrue="0">
      <formula>AND(NOT('QAQC-NaT'!$L$204),'QAQC-NaT'!$C$204="Highest")</formula>
    </cfRule>
    <cfRule type="expression" priority="3952" dxfId="1" stopIfTrue="0">
      <formula>AND(NOT('QAQC-NaT'!$L$204),'QAQC-NaT'!$C$204="High")</formula>
    </cfRule>
    <cfRule type="expression" priority="4256" dxfId="2" stopIfTrue="0">
      <formula>AND(NOT('QAQC-NaT'!$L$204),'QAQC-NaT'!$C$204="Medium")</formula>
    </cfRule>
    <cfRule type="expression" priority="4552" dxfId="3" stopIfTrue="0">
      <formula>AND(NOT('QAQC-NaT'!$L$204),'QAQC-NaT'!$C$204="Medium Low")</formula>
    </cfRule>
    <cfRule type="expression" priority="4848" dxfId="4" stopIfTrue="0">
      <formula>AND(NOT('QAQC-NaT'!$L$204),'QAQC-NaT'!$C$204="Low")</formula>
    </cfRule>
    <cfRule type="expression" priority="5192" dxfId="5" stopIfTrue="0">
      <formula>AND(NOT('QAQC-NaT'!$L$204),'QAQC-NaT'!$C$204="Very Low")</formula>
    </cfRule>
    <cfRule type="expression" priority="5504" dxfId="6" stopIfTrue="0">
      <formula>AND(NOT('QAQC-NaT'!$L$204),'QAQC-NaT'!$C$204="Good")</formula>
    </cfRule>
  </conditionalFormatting>
  <conditionalFormatting sqref="BL21">
    <cfRule type="expression" priority="3657" dxfId="0" stopIfTrue="0">
      <formula>AND(NOT('QAQC-NaT'!$L$205),'QAQC-NaT'!$C$205="Highest")</formula>
    </cfRule>
    <cfRule type="expression" priority="3953" dxfId="1" stopIfTrue="0">
      <formula>AND(NOT('QAQC-NaT'!$L$205),'QAQC-NaT'!$C$205="High")</formula>
    </cfRule>
    <cfRule type="expression" priority="4257" dxfId="2" stopIfTrue="0">
      <formula>AND(NOT('QAQC-NaT'!$L$205),'QAQC-NaT'!$C$205="Medium")</formula>
    </cfRule>
    <cfRule type="expression" priority="4553" dxfId="3" stopIfTrue="0">
      <formula>AND(NOT('QAQC-NaT'!$L$205),'QAQC-NaT'!$C$205="Medium Low")</formula>
    </cfRule>
    <cfRule type="expression" priority="4849" dxfId="4" stopIfTrue="0">
      <formula>AND(NOT('QAQC-NaT'!$L$205),'QAQC-NaT'!$C$205="Low")</formula>
    </cfRule>
    <cfRule type="expression" priority="5193" dxfId="5" stopIfTrue="0">
      <formula>AND(NOT('QAQC-NaT'!$L$205),'QAQC-NaT'!$C$205="Very Low")</formula>
    </cfRule>
    <cfRule type="expression" priority="5505" dxfId="6" stopIfTrue="0">
      <formula>AND(NOT('QAQC-NaT'!$L$205),'QAQC-NaT'!$C$205="Good")</formula>
    </cfRule>
  </conditionalFormatting>
  <conditionalFormatting sqref="BJ22">
    <cfRule type="expression" priority="3658" dxfId="0" stopIfTrue="0">
      <formula>AND(NOT('QAQC-NaT'!$L$206),'QAQC-NaT'!$C$206="Highest")</formula>
    </cfRule>
    <cfRule type="expression" priority="3954" dxfId="1" stopIfTrue="0">
      <formula>AND(NOT('QAQC-NaT'!$L$206),'QAQC-NaT'!$C$206="High")</formula>
    </cfRule>
    <cfRule type="expression" priority="4258" dxfId="2" stopIfTrue="0">
      <formula>AND(NOT('QAQC-NaT'!$L$206),'QAQC-NaT'!$C$206="Medium")</formula>
    </cfRule>
    <cfRule type="expression" priority="4554" dxfId="3" stopIfTrue="0">
      <formula>AND(NOT('QAQC-NaT'!$L$206),'QAQC-NaT'!$C$206="Medium Low")</formula>
    </cfRule>
    <cfRule type="expression" priority="4850" dxfId="4" stopIfTrue="0">
      <formula>AND(NOT('QAQC-NaT'!$L$206),'QAQC-NaT'!$C$206="Low")</formula>
    </cfRule>
    <cfRule type="expression" priority="5194" dxfId="5" stopIfTrue="0">
      <formula>AND(NOT('QAQC-NaT'!$L$206),'QAQC-NaT'!$C$206="Very Low")</formula>
    </cfRule>
    <cfRule type="expression" priority="5506" dxfId="6" stopIfTrue="0">
      <formula>AND(NOT('QAQC-NaT'!$L$206),'QAQC-NaT'!$C$206="Good")</formula>
    </cfRule>
  </conditionalFormatting>
  <conditionalFormatting sqref="BK22">
    <cfRule type="expression" priority="3659" dxfId="0" stopIfTrue="0">
      <formula>AND(NOT('QAQC-NaT'!$L$207),'QAQC-NaT'!$C$207="Highest")</formula>
    </cfRule>
    <cfRule type="expression" priority="3955" dxfId="1" stopIfTrue="0">
      <formula>AND(NOT('QAQC-NaT'!$L$207),'QAQC-NaT'!$C$207="High")</formula>
    </cfRule>
    <cfRule type="expression" priority="4259" dxfId="2" stopIfTrue="0">
      <formula>AND(NOT('QAQC-NaT'!$L$207),'QAQC-NaT'!$C$207="Medium")</formula>
    </cfRule>
    <cfRule type="expression" priority="4555" dxfId="3" stopIfTrue="0">
      <formula>AND(NOT('QAQC-NaT'!$L$207),'QAQC-NaT'!$C$207="Medium Low")</formula>
    </cfRule>
    <cfRule type="expression" priority="4851" dxfId="4" stopIfTrue="0">
      <formula>AND(NOT('QAQC-NaT'!$L$207),'QAQC-NaT'!$C$207="Low")</formula>
    </cfRule>
    <cfRule type="expression" priority="5195" dxfId="5" stopIfTrue="0">
      <formula>AND(NOT('QAQC-NaT'!$L$207),'QAQC-NaT'!$C$207="Very Low")</formula>
    </cfRule>
    <cfRule type="expression" priority="5507" dxfId="6" stopIfTrue="0">
      <formula>AND(NOT('QAQC-NaT'!$L$207),'QAQC-NaT'!$C$207="Good")</formula>
    </cfRule>
  </conditionalFormatting>
  <conditionalFormatting sqref="BL22">
    <cfRule type="expression" priority="3660" dxfId="0" stopIfTrue="0">
      <formula>AND(NOT('QAQC-NaT'!$L$208),'QAQC-NaT'!$C$208="Highest")</formula>
    </cfRule>
    <cfRule type="expression" priority="3956" dxfId="1" stopIfTrue="0">
      <formula>AND(NOT('QAQC-NaT'!$L$208),'QAQC-NaT'!$C$208="High")</formula>
    </cfRule>
    <cfRule type="expression" priority="4260" dxfId="2" stopIfTrue="0">
      <formula>AND(NOT('QAQC-NaT'!$L$208),'QAQC-NaT'!$C$208="Medium")</formula>
    </cfRule>
    <cfRule type="expression" priority="4556" dxfId="3" stopIfTrue="0">
      <formula>AND(NOT('QAQC-NaT'!$L$208),'QAQC-NaT'!$C$208="Medium Low")</formula>
    </cfRule>
    <cfRule type="expression" priority="4852" dxfId="4" stopIfTrue="0">
      <formula>AND(NOT('QAQC-NaT'!$L$208),'QAQC-NaT'!$C$208="Low")</formula>
    </cfRule>
    <cfRule type="expression" priority="5196" dxfId="5" stopIfTrue="0">
      <formula>AND(NOT('QAQC-NaT'!$L$208),'QAQC-NaT'!$C$208="Very Low")</formula>
    </cfRule>
    <cfRule type="expression" priority="5508" dxfId="6" stopIfTrue="0">
      <formula>AND(NOT('QAQC-NaT'!$L$208),'QAQC-NaT'!$C$208="Good")</formula>
    </cfRule>
  </conditionalFormatting>
  <conditionalFormatting sqref="BO15">
    <cfRule type="expression" priority="3661" dxfId="0" stopIfTrue="0">
      <formula>AND(NOT('QAQC-NaT'!$L$209),'QAQC-NaT'!$C$209="Highest")</formula>
    </cfRule>
    <cfRule type="expression" priority="3957" dxfId="1" stopIfTrue="0">
      <formula>AND(NOT('QAQC-NaT'!$L$209),'QAQC-NaT'!$C$209="High")</formula>
    </cfRule>
    <cfRule type="expression" priority="4261" dxfId="2" stopIfTrue="0">
      <formula>AND(NOT('QAQC-NaT'!$L$209),'QAQC-NaT'!$C$209="Medium")</formula>
    </cfRule>
    <cfRule type="expression" priority="4557" dxfId="3" stopIfTrue="0">
      <formula>AND(NOT('QAQC-NaT'!$L$209),'QAQC-NaT'!$C$209="Medium Low")</formula>
    </cfRule>
    <cfRule type="expression" priority="4853" dxfId="4" stopIfTrue="0">
      <formula>AND(NOT('QAQC-NaT'!$L$209),'QAQC-NaT'!$C$209="Low")</formula>
    </cfRule>
    <cfRule type="expression" priority="5197" dxfId="5" stopIfTrue="0">
      <formula>AND(NOT('QAQC-NaT'!$L$209),'QAQC-NaT'!$C$209="Very Low")</formula>
    </cfRule>
    <cfRule type="expression" priority="5509" dxfId="6" stopIfTrue="0">
      <formula>AND(NOT('QAQC-NaT'!$L$209),'QAQC-NaT'!$C$209="Good")</formula>
    </cfRule>
  </conditionalFormatting>
  <conditionalFormatting sqref="BP15">
    <cfRule type="expression" priority="3662" dxfId="0" stopIfTrue="0">
      <formula>AND(NOT('QAQC-NaT'!$L$210),'QAQC-NaT'!$C$210="Highest")</formula>
    </cfRule>
    <cfRule type="expression" priority="3958" dxfId="1" stopIfTrue="0">
      <formula>AND(NOT('QAQC-NaT'!$L$210),'QAQC-NaT'!$C$210="High")</formula>
    </cfRule>
    <cfRule type="expression" priority="4262" dxfId="2" stopIfTrue="0">
      <formula>AND(NOT('QAQC-NaT'!$L$210),'QAQC-NaT'!$C$210="Medium")</formula>
    </cfRule>
    <cfRule type="expression" priority="4558" dxfId="3" stopIfTrue="0">
      <formula>AND(NOT('QAQC-NaT'!$L$210),'QAQC-NaT'!$C$210="Medium Low")</formula>
    </cfRule>
    <cfRule type="expression" priority="4854" dxfId="4" stopIfTrue="0">
      <formula>AND(NOT('QAQC-NaT'!$L$210),'QAQC-NaT'!$C$210="Low")</formula>
    </cfRule>
    <cfRule type="expression" priority="5198" dxfId="5" stopIfTrue="0">
      <formula>AND(NOT('QAQC-NaT'!$L$210),'QAQC-NaT'!$C$210="Very Low")</formula>
    </cfRule>
    <cfRule type="expression" priority="5510" dxfId="6" stopIfTrue="0">
      <formula>AND(NOT('QAQC-NaT'!$L$210),'QAQC-NaT'!$C$210="Good")</formula>
    </cfRule>
  </conditionalFormatting>
  <conditionalFormatting sqref="BQ15">
    <cfRule type="expression" priority="3663" dxfId="0" stopIfTrue="0">
      <formula>AND(NOT('QAQC-NaT'!$L$211),'QAQC-NaT'!$C$211="Highest")</formula>
    </cfRule>
    <cfRule type="expression" priority="3959" dxfId="1" stopIfTrue="0">
      <formula>AND(NOT('QAQC-NaT'!$L$211),'QAQC-NaT'!$C$211="High")</formula>
    </cfRule>
    <cfRule type="expression" priority="4263" dxfId="2" stopIfTrue="0">
      <formula>AND(NOT('QAQC-NaT'!$L$211),'QAQC-NaT'!$C$211="Medium")</formula>
    </cfRule>
    <cfRule type="expression" priority="4559" dxfId="3" stopIfTrue="0">
      <formula>AND(NOT('QAQC-NaT'!$L$211),'QAQC-NaT'!$C$211="Medium Low")</formula>
    </cfRule>
    <cfRule type="expression" priority="4855" dxfId="4" stopIfTrue="0">
      <formula>AND(NOT('QAQC-NaT'!$L$211),'QAQC-NaT'!$C$211="Low")</formula>
    </cfRule>
    <cfRule type="expression" priority="5199" dxfId="5" stopIfTrue="0">
      <formula>AND(NOT('QAQC-NaT'!$L$211),'QAQC-NaT'!$C$211="Very Low")</formula>
    </cfRule>
    <cfRule type="expression" priority="5511" dxfId="6" stopIfTrue="0">
      <formula>AND(NOT('QAQC-NaT'!$L$211),'QAQC-NaT'!$C$211="Good")</formula>
    </cfRule>
  </conditionalFormatting>
  <conditionalFormatting sqref="BO16">
    <cfRule type="expression" priority="3664" dxfId="0" stopIfTrue="0">
      <formula>AND(NOT('QAQC-NaT'!$L$212),'QAQC-NaT'!$C$212="Highest")</formula>
    </cfRule>
    <cfRule type="expression" priority="3960" dxfId="1" stopIfTrue="0">
      <formula>AND(NOT('QAQC-NaT'!$L$212),'QAQC-NaT'!$C$212="High")</formula>
    </cfRule>
    <cfRule type="expression" priority="4264" dxfId="2" stopIfTrue="0">
      <formula>AND(NOT('QAQC-NaT'!$L$212),'QAQC-NaT'!$C$212="Medium")</formula>
    </cfRule>
    <cfRule type="expression" priority="4560" dxfId="3" stopIfTrue="0">
      <formula>AND(NOT('QAQC-NaT'!$L$212),'QAQC-NaT'!$C$212="Medium Low")</formula>
    </cfRule>
    <cfRule type="expression" priority="4856" dxfId="4" stopIfTrue="0">
      <formula>AND(NOT('QAQC-NaT'!$L$212),'QAQC-NaT'!$C$212="Low")</formula>
    </cfRule>
    <cfRule type="expression" priority="5200" dxfId="5" stopIfTrue="0">
      <formula>AND(NOT('QAQC-NaT'!$L$212),'QAQC-NaT'!$C$212="Very Low")</formula>
    </cfRule>
    <cfRule type="expression" priority="5512" dxfId="6" stopIfTrue="0">
      <formula>AND(NOT('QAQC-NaT'!$L$212),'QAQC-NaT'!$C$212="Good")</formula>
    </cfRule>
  </conditionalFormatting>
  <conditionalFormatting sqref="BP16">
    <cfRule type="expression" priority="3665" dxfId="0" stopIfTrue="0">
      <formula>AND(NOT('QAQC-NaT'!$L$213),'QAQC-NaT'!$C$213="Highest")</formula>
    </cfRule>
    <cfRule type="expression" priority="3961" dxfId="1" stopIfTrue="0">
      <formula>AND(NOT('QAQC-NaT'!$L$213),'QAQC-NaT'!$C$213="High")</formula>
    </cfRule>
    <cfRule type="expression" priority="4265" dxfId="2" stopIfTrue="0">
      <formula>AND(NOT('QAQC-NaT'!$L$213),'QAQC-NaT'!$C$213="Medium")</formula>
    </cfRule>
    <cfRule type="expression" priority="4561" dxfId="3" stopIfTrue="0">
      <formula>AND(NOT('QAQC-NaT'!$L$213),'QAQC-NaT'!$C$213="Medium Low")</formula>
    </cfRule>
    <cfRule type="expression" priority="4857" dxfId="4" stopIfTrue="0">
      <formula>AND(NOT('QAQC-NaT'!$L$213),'QAQC-NaT'!$C$213="Low")</formula>
    </cfRule>
    <cfRule type="expression" priority="5201" dxfId="5" stopIfTrue="0">
      <formula>AND(NOT('QAQC-NaT'!$L$213),'QAQC-NaT'!$C$213="Very Low")</formula>
    </cfRule>
    <cfRule type="expression" priority="5513" dxfId="6" stopIfTrue="0">
      <formula>AND(NOT('QAQC-NaT'!$L$213),'QAQC-NaT'!$C$213="Good")</formula>
    </cfRule>
  </conditionalFormatting>
  <conditionalFormatting sqref="BQ16">
    <cfRule type="expression" priority="3666" dxfId="0" stopIfTrue="0">
      <formula>AND(NOT('QAQC-NaT'!$L$214),'QAQC-NaT'!$C$214="Highest")</formula>
    </cfRule>
    <cfRule type="expression" priority="3962" dxfId="1" stopIfTrue="0">
      <formula>AND(NOT('QAQC-NaT'!$L$214),'QAQC-NaT'!$C$214="High")</formula>
    </cfRule>
    <cfRule type="expression" priority="4266" dxfId="2" stopIfTrue="0">
      <formula>AND(NOT('QAQC-NaT'!$L$214),'QAQC-NaT'!$C$214="Medium")</formula>
    </cfRule>
    <cfRule type="expression" priority="4562" dxfId="3" stopIfTrue="0">
      <formula>AND(NOT('QAQC-NaT'!$L$214),'QAQC-NaT'!$C$214="Medium Low")</formula>
    </cfRule>
    <cfRule type="expression" priority="4858" dxfId="4" stopIfTrue="0">
      <formula>AND(NOT('QAQC-NaT'!$L$214),'QAQC-NaT'!$C$214="Low")</formula>
    </cfRule>
    <cfRule type="expression" priority="5202" dxfId="5" stopIfTrue="0">
      <formula>AND(NOT('QAQC-NaT'!$L$214),'QAQC-NaT'!$C$214="Very Low")</formula>
    </cfRule>
    <cfRule type="expression" priority="5514" dxfId="6" stopIfTrue="0">
      <formula>AND(NOT('QAQC-NaT'!$L$214),'QAQC-NaT'!$C$214="Good")</formula>
    </cfRule>
  </conditionalFormatting>
  <conditionalFormatting sqref="BO17">
    <cfRule type="expression" priority="3667" dxfId="0" stopIfTrue="0">
      <formula>AND(NOT('QAQC-NaT'!$L$215),'QAQC-NaT'!$C$215="Highest")</formula>
    </cfRule>
    <cfRule type="expression" priority="3963" dxfId="1" stopIfTrue="0">
      <formula>AND(NOT('QAQC-NaT'!$L$215),'QAQC-NaT'!$C$215="High")</formula>
    </cfRule>
    <cfRule type="expression" priority="4267" dxfId="2" stopIfTrue="0">
      <formula>AND(NOT('QAQC-NaT'!$L$215),'QAQC-NaT'!$C$215="Medium")</formula>
    </cfRule>
    <cfRule type="expression" priority="4563" dxfId="3" stopIfTrue="0">
      <formula>AND(NOT('QAQC-NaT'!$L$215),'QAQC-NaT'!$C$215="Medium Low")</formula>
    </cfRule>
    <cfRule type="expression" priority="4859" dxfId="4" stopIfTrue="0">
      <formula>AND(NOT('QAQC-NaT'!$L$215),'QAQC-NaT'!$C$215="Low")</formula>
    </cfRule>
    <cfRule type="expression" priority="5203" dxfId="5" stopIfTrue="0">
      <formula>AND(NOT('QAQC-NaT'!$L$215),'QAQC-NaT'!$C$215="Very Low")</formula>
    </cfRule>
    <cfRule type="expression" priority="5515" dxfId="6" stopIfTrue="0">
      <formula>AND(NOT('QAQC-NaT'!$L$215),'QAQC-NaT'!$C$215="Good")</formula>
    </cfRule>
  </conditionalFormatting>
  <conditionalFormatting sqref="BP17">
    <cfRule type="expression" priority="3668" dxfId="0" stopIfTrue="0">
      <formula>AND(NOT('QAQC-NaT'!$L$216),'QAQC-NaT'!$C$216="Highest")</formula>
    </cfRule>
    <cfRule type="expression" priority="3964" dxfId="1" stopIfTrue="0">
      <formula>AND(NOT('QAQC-NaT'!$L$216),'QAQC-NaT'!$C$216="High")</formula>
    </cfRule>
    <cfRule type="expression" priority="4268" dxfId="2" stopIfTrue="0">
      <formula>AND(NOT('QAQC-NaT'!$L$216),'QAQC-NaT'!$C$216="Medium")</formula>
    </cfRule>
    <cfRule type="expression" priority="4564" dxfId="3" stopIfTrue="0">
      <formula>AND(NOT('QAQC-NaT'!$L$216),'QAQC-NaT'!$C$216="Medium Low")</formula>
    </cfRule>
    <cfRule type="expression" priority="4860" dxfId="4" stopIfTrue="0">
      <formula>AND(NOT('QAQC-NaT'!$L$216),'QAQC-NaT'!$C$216="Low")</formula>
    </cfRule>
    <cfRule type="expression" priority="5204" dxfId="5" stopIfTrue="0">
      <formula>AND(NOT('QAQC-NaT'!$L$216),'QAQC-NaT'!$C$216="Very Low")</formula>
    </cfRule>
    <cfRule type="expression" priority="5516" dxfId="6" stopIfTrue="0">
      <formula>AND(NOT('QAQC-NaT'!$L$216),'QAQC-NaT'!$C$216="Good")</formula>
    </cfRule>
  </conditionalFormatting>
  <conditionalFormatting sqref="BQ17">
    <cfRule type="expression" priority="3669" dxfId="0" stopIfTrue="0">
      <formula>AND(NOT('QAQC-NaT'!$L$217),'QAQC-NaT'!$C$217="Highest")</formula>
    </cfRule>
    <cfRule type="expression" priority="3965" dxfId="1" stopIfTrue="0">
      <formula>AND(NOT('QAQC-NaT'!$L$217),'QAQC-NaT'!$C$217="High")</formula>
    </cfRule>
    <cfRule type="expression" priority="4269" dxfId="2" stopIfTrue="0">
      <formula>AND(NOT('QAQC-NaT'!$L$217),'QAQC-NaT'!$C$217="Medium")</formula>
    </cfRule>
    <cfRule type="expression" priority="4565" dxfId="3" stopIfTrue="0">
      <formula>AND(NOT('QAQC-NaT'!$L$217),'QAQC-NaT'!$C$217="Medium Low")</formula>
    </cfRule>
    <cfRule type="expression" priority="4861" dxfId="4" stopIfTrue="0">
      <formula>AND(NOT('QAQC-NaT'!$L$217),'QAQC-NaT'!$C$217="Low")</formula>
    </cfRule>
    <cfRule type="expression" priority="5205" dxfId="5" stopIfTrue="0">
      <formula>AND(NOT('QAQC-NaT'!$L$217),'QAQC-NaT'!$C$217="Very Low")</formula>
    </cfRule>
    <cfRule type="expression" priority="5517" dxfId="6" stopIfTrue="0">
      <formula>AND(NOT('QAQC-NaT'!$L$217),'QAQC-NaT'!$C$217="Good")</formula>
    </cfRule>
  </conditionalFormatting>
  <conditionalFormatting sqref="BO18">
    <cfRule type="expression" priority="3670" dxfId="0" stopIfTrue="0">
      <formula>AND(NOT('QAQC-NaT'!$L$218),'QAQC-NaT'!$C$218="Highest")</formula>
    </cfRule>
    <cfRule type="expression" priority="3966" dxfId="1" stopIfTrue="0">
      <formula>AND(NOT('QAQC-NaT'!$L$218),'QAQC-NaT'!$C$218="High")</formula>
    </cfRule>
    <cfRule type="expression" priority="4270" dxfId="2" stopIfTrue="0">
      <formula>AND(NOT('QAQC-NaT'!$L$218),'QAQC-NaT'!$C$218="Medium")</formula>
    </cfRule>
    <cfRule type="expression" priority="4566" dxfId="3" stopIfTrue="0">
      <formula>AND(NOT('QAQC-NaT'!$L$218),'QAQC-NaT'!$C$218="Medium Low")</formula>
    </cfRule>
    <cfRule type="expression" priority="4862" dxfId="4" stopIfTrue="0">
      <formula>AND(NOT('QAQC-NaT'!$L$218),'QAQC-NaT'!$C$218="Low")</formula>
    </cfRule>
    <cfRule type="expression" priority="5206" dxfId="5" stopIfTrue="0">
      <formula>AND(NOT('QAQC-NaT'!$L$218),'QAQC-NaT'!$C$218="Very Low")</formula>
    </cfRule>
    <cfRule type="expression" priority="5518" dxfId="6" stopIfTrue="0">
      <formula>AND(NOT('QAQC-NaT'!$L$218),'QAQC-NaT'!$C$218="Good")</formula>
    </cfRule>
  </conditionalFormatting>
  <conditionalFormatting sqref="BP18">
    <cfRule type="expression" priority="3671" dxfId="0" stopIfTrue="0">
      <formula>AND(NOT('QAQC-NaT'!$L$219),'QAQC-NaT'!$C$219="Highest")</formula>
    </cfRule>
    <cfRule type="expression" priority="3967" dxfId="1" stopIfTrue="0">
      <formula>AND(NOT('QAQC-NaT'!$L$219),'QAQC-NaT'!$C$219="High")</formula>
    </cfRule>
    <cfRule type="expression" priority="4271" dxfId="2" stopIfTrue="0">
      <formula>AND(NOT('QAQC-NaT'!$L$219),'QAQC-NaT'!$C$219="Medium")</formula>
    </cfRule>
    <cfRule type="expression" priority="4567" dxfId="3" stopIfTrue="0">
      <formula>AND(NOT('QAQC-NaT'!$L$219),'QAQC-NaT'!$C$219="Medium Low")</formula>
    </cfRule>
    <cfRule type="expression" priority="4863" dxfId="4" stopIfTrue="0">
      <formula>AND(NOT('QAQC-NaT'!$L$219),'QAQC-NaT'!$C$219="Low")</formula>
    </cfRule>
    <cfRule type="expression" priority="5207" dxfId="5" stopIfTrue="0">
      <formula>AND(NOT('QAQC-NaT'!$L$219),'QAQC-NaT'!$C$219="Very Low")</formula>
    </cfRule>
    <cfRule type="expression" priority="5519" dxfId="6" stopIfTrue="0">
      <formula>AND(NOT('QAQC-NaT'!$L$219),'QAQC-NaT'!$C$219="Good")</formula>
    </cfRule>
  </conditionalFormatting>
  <conditionalFormatting sqref="BQ18">
    <cfRule type="expression" priority="3672" dxfId="0" stopIfTrue="0">
      <formula>AND(NOT('QAQC-NaT'!$L$220),'QAQC-NaT'!$C$220="Highest")</formula>
    </cfRule>
    <cfRule type="expression" priority="3968" dxfId="1" stopIfTrue="0">
      <formula>AND(NOT('QAQC-NaT'!$L$220),'QAQC-NaT'!$C$220="High")</formula>
    </cfRule>
    <cfRule type="expression" priority="4272" dxfId="2" stopIfTrue="0">
      <formula>AND(NOT('QAQC-NaT'!$L$220),'QAQC-NaT'!$C$220="Medium")</formula>
    </cfRule>
    <cfRule type="expression" priority="4568" dxfId="3" stopIfTrue="0">
      <formula>AND(NOT('QAQC-NaT'!$L$220),'QAQC-NaT'!$C$220="Medium Low")</formula>
    </cfRule>
    <cfRule type="expression" priority="4864" dxfId="4" stopIfTrue="0">
      <formula>AND(NOT('QAQC-NaT'!$L$220),'QAQC-NaT'!$C$220="Low")</formula>
    </cfRule>
    <cfRule type="expression" priority="5208" dxfId="5" stopIfTrue="0">
      <formula>AND(NOT('QAQC-NaT'!$L$220),'QAQC-NaT'!$C$220="Very Low")</formula>
    </cfRule>
    <cfRule type="expression" priority="5520" dxfId="6" stopIfTrue="0">
      <formula>AND(NOT('QAQC-NaT'!$L$220),'QAQC-NaT'!$C$220="Good")</formula>
    </cfRule>
  </conditionalFormatting>
  <conditionalFormatting sqref="BO19">
    <cfRule type="expression" priority="3673" dxfId="0" stopIfTrue="0">
      <formula>AND(NOT('QAQC-NaT'!$L$221),'QAQC-NaT'!$C$221="Highest")</formula>
    </cfRule>
    <cfRule type="expression" priority="3969" dxfId="1" stopIfTrue="0">
      <formula>AND(NOT('QAQC-NaT'!$L$221),'QAQC-NaT'!$C$221="High")</formula>
    </cfRule>
    <cfRule type="expression" priority="4273" dxfId="2" stopIfTrue="0">
      <formula>AND(NOT('QAQC-NaT'!$L$221),'QAQC-NaT'!$C$221="Medium")</formula>
    </cfRule>
    <cfRule type="expression" priority="4569" dxfId="3" stopIfTrue="0">
      <formula>AND(NOT('QAQC-NaT'!$L$221),'QAQC-NaT'!$C$221="Medium Low")</formula>
    </cfRule>
    <cfRule type="expression" priority="4865" dxfId="4" stopIfTrue="0">
      <formula>AND(NOT('QAQC-NaT'!$L$221),'QAQC-NaT'!$C$221="Low")</formula>
    </cfRule>
    <cfRule type="expression" priority="5209" dxfId="5" stopIfTrue="0">
      <formula>AND(NOT('QAQC-NaT'!$L$221),'QAQC-NaT'!$C$221="Very Low")</formula>
    </cfRule>
    <cfRule type="expression" priority="5521" dxfId="6" stopIfTrue="0">
      <formula>AND(NOT('QAQC-NaT'!$L$221),'QAQC-NaT'!$C$221="Good")</formula>
    </cfRule>
  </conditionalFormatting>
  <conditionalFormatting sqref="BP19">
    <cfRule type="expression" priority="3674" dxfId="0" stopIfTrue="0">
      <formula>AND(NOT('QAQC-NaT'!$L$222),'QAQC-NaT'!$C$222="Highest")</formula>
    </cfRule>
    <cfRule type="expression" priority="3970" dxfId="1" stopIfTrue="0">
      <formula>AND(NOT('QAQC-NaT'!$L$222),'QAQC-NaT'!$C$222="High")</formula>
    </cfRule>
    <cfRule type="expression" priority="4274" dxfId="2" stopIfTrue="0">
      <formula>AND(NOT('QAQC-NaT'!$L$222),'QAQC-NaT'!$C$222="Medium")</formula>
    </cfRule>
    <cfRule type="expression" priority="4570" dxfId="3" stopIfTrue="0">
      <formula>AND(NOT('QAQC-NaT'!$L$222),'QAQC-NaT'!$C$222="Medium Low")</formula>
    </cfRule>
    <cfRule type="expression" priority="4866" dxfId="4" stopIfTrue="0">
      <formula>AND(NOT('QAQC-NaT'!$L$222),'QAQC-NaT'!$C$222="Low")</formula>
    </cfRule>
    <cfRule type="expression" priority="5210" dxfId="5" stopIfTrue="0">
      <formula>AND(NOT('QAQC-NaT'!$L$222),'QAQC-NaT'!$C$222="Very Low")</formula>
    </cfRule>
    <cfRule type="expression" priority="5522" dxfId="6" stopIfTrue="0">
      <formula>AND(NOT('QAQC-NaT'!$L$222),'QAQC-NaT'!$C$222="Good")</formula>
    </cfRule>
  </conditionalFormatting>
  <conditionalFormatting sqref="BQ19">
    <cfRule type="expression" priority="3675" dxfId="0" stopIfTrue="0">
      <formula>AND(NOT('QAQC-NaT'!$L$223),'QAQC-NaT'!$C$223="Highest")</formula>
    </cfRule>
    <cfRule type="expression" priority="3971" dxfId="1" stopIfTrue="0">
      <formula>AND(NOT('QAQC-NaT'!$L$223),'QAQC-NaT'!$C$223="High")</formula>
    </cfRule>
    <cfRule type="expression" priority="4275" dxfId="2" stopIfTrue="0">
      <formula>AND(NOT('QAQC-NaT'!$L$223),'QAQC-NaT'!$C$223="Medium")</formula>
    </cfRule>
    <cfRule type="expression" priority="4571" dxfId="3" stopIfTrue="0">
      <formula>AND(NOT('QAQC-NaT'!$L$223),'QAQC-NaT'!$C$223="Medium Low")</formula>
    </cfRule>
    <cfRule type="expression" priority="4867" dxfId="4" stopIfTrue="0">
      <formula>AND(NOT('QAQC-NaT'!$L$223),'QAQC-NaT'!$C$223="Low")</formula>
    </cfRule>
    <cfRule type="expression" priority="5211" dxfId="5" stopIfTrue="0">
      <formula>AND(NOT('QAQC-NaT'!$L$223),'QAQC-NaT'!$C$223="Very Low")</formula>
    </cfRule>
    <cfRule type="expression" priority="5523" dxfId="6" stopIfTrue="0">
      <formula>AND(NOT('QAQC-NaT'!$L$223),'QAQC-NaT'!$C$223="Good")</formula>
    </cfRule>
  </conditionalFormatting>
  <conditionalFormatting sqref="BO20">
    <cfRule type="expression" priority="3676" dxfId="0" stopIfTrue="0">
      <formula>AND(NOT('QAQC-NaT'!$L$224),'QAQC-NaT'!$C$224="Highest")</formula>
    </cfRule>
    <cfRule type="expression" priority="3972" dxfId="1" stopIfTrue="0">
      <formula>AND(NOT('QAQC-NaT'!$L$224),'QAQC-NaT'!$C$224="High")</formula>
    </cfRule>
    <cfRule type="expression" priority="4276" dxfId="2" stopIfTrue="0">
      <formula>AND(NOT('QAQC-NaT'!$L$224),'QAQC-NaT'!$C$224="Medium")</formula>
    </cfRule>
    <cfRule type="expression" priority="4572" dxfId="3" stopIfTrue="0">
      <formula>AND(NOT('QAQC-NaT'!$L$224),'QAQC-NaT'!$C$224="Medium Low")</formula>
    </cfRule>
    <cfRule type="expression" priority="4868" dxfId="4" stopIfTrue="0">
      <formula>AND(NOT('QAQC-NaT'!$L$224),'QAQC-NaT'!$C$224="Low")</formula>
    </cfRule>
    <cfRule type="expression" priority="5212" dxfId="5" stopIfTrue="0">
      <formula>AND(NOT('QAQC-NaT'!$L$224),'QAQC-NaT'!$C$224="Very Low")</formula>
    </cfRule>
    <cfRule type="expression" priority="5524" dxfId="6" stopIfTrue="0">
      <formula>AND(NOT('QAQC-NaT'!$L$224),'QAQC-NaT'!$C$224="Good")</formula>
    </cfRule>
  </conditionalFormatting>
  <conditionalFormatting sqref="BP20">
    <cfRule type="expression" priority="3677" dxfId="0" stopIfTrue="0">
      <formula>AND(NOT('QAQC-NaT'!$L$225),'QAQC-NaT'!$C$225="Highest")</formula>
    </cfRule>
    <cfRule type="expression" priority="3973" dxfId="1" stopIfTrue="0">
      <formula>AND(NOT('QAQC-NaT'!$L$225),'QAQC-NaT'!$C$225="High")</formula>
    </cfRule>
    <cfRule type="expression" priority="4277" dxfId="2" stopIfTrue="0">
      <formula>AND(NOT('QAQC-NaT'!$L$225),'QAQC-NaT'!$C$225="Medium")</formula>
    </cfRule>
    <cfRule type="expression" priority="4573" dxfId="3" stopIfTrue="0">
      <formula>AND(NOT('QAQC-NaT'!$L$225),'QAQC-NaT'!$C$225="Medium Low")</formula>
    </cfRule>
    <cfRule type="expression" priority="4869" dxfId="4" stopIfTrue="0">
      <formula>AND(NOT('QAQC-NaT'!$L$225),'QAQC-NaT'!$C$225="Low")</formula>
    </cfRule>
    <cfRule type="expression" priority="5213" dxfId="5" stopIfTrue="0">
      <formula>AND(NOT('QAQC-NaT'!$L$225),'QAQC-NaT'!$C$225="Very Low")</formula>
    </cfRule>
    <cfRule type="expression" priority="5525" dxfId="6" stopIfTrue="0">
      <formula>AND(NOT('QAQC-NaT'!$L$225),'QAQC-NaT'!$C$225="Good")</formula>
    </cfRule>
  </conditionalFormatting>
  <conditionalFormatting sqref="BQ20">
    <cfRule type="expression" priority="3678" dxfId="0" stopIfTrue="0">
      <formula>AND(NOT('QAQC-NaT'!$L$226),'QAQC-NaT'!$C$226="Highest")</formula>
    </cfRule>
    <cfRule type="expression" priority="3974" dxfId="1" stopIfTrue="0">
      <formula>AND(NOT('QAQC-NaT'!$L$226),'QAQC-NaT'!$C$226="High")</formula>
    </cfRule>
    <cfRule type="expression" priority="4278" dxfId="2" stopIfTrue="0">
      <formula>AND(NOT('QAQC-NaT'!$L$226),'QAQC-NaT'!$C$226="Medium")</formula>
    </cfRule>
    <cfRule type="expression" priority="4574" dxfId="3" stopIfTrue="0">
      <formula>AND(NOT('QAQC-NaT'!$L$226),'QAQC-NaT'!$C$226="Medium Low")</formula>
    </cfRule>
    <cfRule type="expression" priority="4870" dxfId="4" stopIfTrue="0">
      <formula>AND(NOT('QAQC-NaT'!$L$226),'QAQC-NaT'!$C$226="Low")</formula>
    </cfRule>
    <cfRule type="expression" priority="5214" dxfId="5" stopIfTrue="0">
      <formula>AND(NOT('QAQC-NaT'!$L$226),'QAQC-NaT'!$C$226="Very Low")</formula>
    </cfRule>
    <cfRule type="expression" priority="5526" dxfId="6" stopIfTrue="0">
      <formula>AND(NOT('QAQC-NaT'!$L$226),'QAQC-NaT'!$C$226="Good")</formula>
    </cfRule>
  </conditionalFormatting>
  <conditionalFormatting sqref="BO21">
    <cfRule type="expression" priority="3679" dxfId="0" stopIfTrue="0">
      <formula>AND(NOT('QAQC-NaT'!$L$227),'QAQC-NaT'!$C$227="Highest")</formula>
    </cfRule>
    <cfRule type="expression" priority="3975" dxfId="1" stopIfTrue="0">
      <formula>AND(NOT('QAQC-NaT'!$L$227),'QAQC-NaT'!$C$227="High")</formula>
    </cfRule>
    <cfRule type="expression" priority="4279" dxfId="2" stopIfTrue="0">
      <formula>AND(NOT('QAQC-NaT'!$L$227),'QAQC-NaT'!$C$227="Medium")</formula>
    </cfRule>
    <cfRule type="expression" priority="4575" dxfId="3" stopIfTrue="0">
      <formula>AND(NOT('QAQC-NaT'!$L$227),'QAQC-NaT'!$C$227="Medium Low")</formula>
    </cfRule>
    <cfRule type="expression" priority="4871" dxfId="4" stopIfTrue="0">
      <formula>AND(NOT('QAQC-NaT'!$L$227),'QAQC-NaT'!$C$227="Low")</formula>
    </cfRule>
    <cfRule type="expression" priority="5215" dxfId="5" stopIfTrue="0">
      <formula>AND(NOT('QAQC-NaT'!$L$227),'QAQC-NaT'!$C$227="Very Low")</formula>
    </cfRule>
    <cfRule type="expression" priority="5527" dxfId="6" stopIfTrue="0">
      <formula>AND(NOT('QAQC-NaT'!$L$227),'QAQC-NaT'!$C$227="Good")</formula>
    </cfRule>
  </conditionalFormatting>
  <conditionalFormatting sqref="BP21">
    <cfRule type="expression" priority="3680" dxfId="0" stopIfTrue="0">
      <formula>AND(NOT('QAQC-NaT'!$L$228),'QAQC-NaT'!$C$228="Highest")</formula>
    </cfRule>
    <cfRule type="expression" priority="3976" dxfId="1" stopIfTrue="0">
      <formula>AND(NOT('QAQC-NaT'!$L$228),'QAQC-NaT'!$C$228="High")</formula>
    </cfRule>
    <cfRule type="expression" priority="4280" dxfId="2" stopIfTrue="0">
      <formula>AND(NOT('QAQC-NaT'!$L$228),'QAQC-NaT'!$C$228="Medium")</formula>
    </cfRule>
    <cfRule type="expression" priority="4576" dxfId="3" stopIfTrue="0">
      <formula>AND(NOT('QAQC-NaT'!$L$228),'QAQC-NaT'!$C$228="Medium Low")</formula>
    </cfRule>
    <cfRule type="expression" priority="4872" dxfId="4" stopIfTrue="0">
      <formula>AND(NOT('QAQC-NaT'!$L$228),'QAQC-NaT'!$C$228="Low")</formula>
    </cfRule>
    <cfRule type="expression" priority="5216" dxfId="5" stopIfTrue="0">
      <formula>AND(NOT('QAQC-NaT'!$L$228),'QAQC-NaT'!$C$228="Very Low")</formula>
    </cfRule>
    <cfRule type="expression" priority="5528" dxfId="6" stopIfTrue="0">
      <formula>AND(NOT('QAQC-NaT'!$L$228),'QAQC-NaT'!$C$228="Good")</formula>
    </cfRule>
  </conditionalFormatting>
  <conditionalFormatting sqref="BQ21">
    <cfRule type="expression" priority="3681" dxfId="0" stopIfTrue="0">
      <formula>AND(NOT('QAQC-NaT'!$L$229),'QAQC-NaT'!$C$229="Highest")</formula>
    </cfRule>
    <cfRule type="expression" priority="3977" dxfId="1" stopIfTrue="0">
      <formula>AND(NOT('QAQC-NaT'!$L$229),'QAQC-NaT'!$C$229="High")</formula>
    </cfRule>
    <cfRule type="expression" priority="4281" dxfId="2" stopIfTrue="0">
      <formula>AND(NOT('QAQC-NaT'!$L$229),'QAQC-NaT'!$C$229="Medium")</formula>
    </cfRule>
    <cfRule type="expression" priority="4577" dxfId="3" stopIfTrue="0">
      <formula>AND(NOT('QAQC-NaT'!$L$229),'QAQC-NaT'!$C$229="Medium Low")</formula>
    </cfRule>
    <cfRule type="expression" priority="4873" dxfId="4" stopIfTrue="0">
      <formula>AND(NOT('QAQC-NaT'!$L$229),'QAQC-NaT'!$C$229="Low")</formula>
    </cfRule>
    <cfRule type="expression" priority="5217" dxfId="5" stopIfTrue="0">
      <formula>AND(NOT('QAQC-NaT'!$L$229),'QAQC-NaT'!$C$229="Very Low")</formula>
    </cfRule>
    <cfRule type="expression" priority="5529" dxfId="6" stopIfTrue="0">
      <formula>AND(NOT('QAQC-NaT'!$L$229),'QAQC-NaT'!$C$229="Good")</formula>
    </cfRule>
  </conditionalFormatting>
  <conditionalFormatting sqref="BO22">
    <cfRule type="expression" priority="3682" dxfId="0" stopIfTrue="0">
      <formula>AND(NOT('QAQC-NaT'!$L$230),'QAQC-NaT'!$C$230="Highest")</formula>
    </cfRule>
    <cfRule type="expression" priority="3978" dxfId="1" stopIfTrue="0">
      <formula>AND(NOT('QAQC-NaT'!$L$230),'QAQC-NaT'!$C$230="High")</formula>
    </cfRule>
    <cfRule type="expression" priority="4282" dxfId="2" stopIfTrue="0">
      <formula>AND(NOT('QAQC-NaT'!$L$230),'QAQC-NaT'!$C$230="Medium")</formula>
    </cfRule>
    <cfRule type="expression" priority="4578" dxfId="3" stopIfTrue="0">
      <formula>AND(NOT('QAQC-NaT'!$L$230),'QAQC-NaT'!$C$230="Medium Low")</formula>
    </cfRule>
    <cfRule type="expression" priority="4874" dxfId="4" stopIfTrue="0">
      <formula>AND(NOT('QAQC-NaT'!$L$230),'QAQC-NaT'!$C$230="Low")</formula>
    </cfRule>
    <cfRule type="expression" priority="5218" dxfId="5" stopIfTrue="0">
      <formula>AND(NOT('QAQC-NaT'!$L$230),'QAQC-NaT'!$C$230="Very Low")</formula>
    </cfRule>
    <cfRule type="expression" priority="5530" dxfId="6" stopIfTrue="0">
      <formula>AND(NOT('QAQC-NaT'!$L$230),'QAQC-NaT'!$C$230="Good")</formula>
    </cfRule>
  </conditionalFormatting>
  <conditionalFormatting sqref="BP22">
    <cfRule type="expression" priority="3683" dxfId="0" stopIfTrue="0">
      <formula>AND(NOT('QAQC-NaT'!$L$231),'QAQC-NaT'!$C$231="Highest")</formula>
    </cfRule>
    <cfRule type="expression" priority="3979" dxfId="1" stopIfTrue="0">
      <formula>AND(NOT('QAQC-NaT'!$L$231),'QAQC-NaT'!$C$231="High")</formula>
    </cfRule>
    <cfRule type="expression" priority="4283" dxfId="2" stopIfTrue="0">
      <formula>AND(NOT('QAQC-NaT'!$L$231),'QAQC-NaT'!$C$231="Medium")</formula>
    </cfRule>
    <cfRule type="expression" priority="4579" dxfId="3" stopIfTrue="0">
      <formula>AND(NOT('QAQC-NaT'!$L$231),'QAQC-NaT'!$C$231="Medium Low")</formula>
    </cfRule>
    <cfRule type="expression" priority="4875" dxfId="4" stopIfTrue="0">
      <formula>AND(NOT('QAQC-NaT'!$L$231),'QAQC-NaT'!$C$231="Low")</formula>
    </cfRule>
    <cfRule type="expression" priority="5219" dxfId="5" stopIfTrue="0">
      <formula>AND(NOT('QAQC-NaT'!$L$231),'QAQC-NaT'!$C$231="Very Low")</formula>
    </cfRule>
    <cfRule type="expression" priority="5531" dxfId="6" stopIfTrue="0">
      <formula>AND(NOT('QAQC-NaT'!$L$231),'QAQC-NaT'!$C$231="Good")</formula>
    </cfRule>
  </conditionalFormatting>
  <conditionalFormatting sqref="BQ22">
    <cfRule type="expression" priority="3684" dxfId="0" stopIfTrue="0">
      <formula>AND(NOT('QAQC-NaT'!$L$232),'QAQC-NaT'!$C$232="Highest")</formula>
    </cfRule>
    <cfRule type="expression" priority="3980" dxfId="1" stopIfTrue="0">
      <formula>AND(NOT('QAQC-NaT'!$L$232),'QAQC-NaT'!$C$232="High")</formula>
    </cfRule>
    <cfRule type="expression" priority="4284" dxfId="2" stopIfTrue="0">
      <formula>AND(NOT('QAQC-NaT'!$L$232),'QAQC-NaT'!$C$232="Medium")</formula>
    </cfRule>
    <cfRule type="expression" priority="4580" dxfId="3" stopIfTrue="0">
      <formula>AND(NOT('QAQC-NaT'!$L$232),'QAQC-NaT'!$C$232="Medium Low")</formula>
    </cfRule>
    <cfRule type="expression" priority="4876" dxfId="4" stopIfTrue="0">
      <formula>AND(NOT('QAQC-NaT'!$L$232),'QAQC-NaT'!$C$232="Low")</formula>
    </cfRule>
    <cfRule type="expression" priority="5220" dxfId="5" stopIfTrue="0">
      <formula>AND(NOT('QAQC-NaT'!$L$232),'QAQC-NaT'!$C$232="Very Low")</formula>
    </cfRule>
    <cfRule type="expression" priority="5532" dxfId="6" stopIfTrue="0">
      <formula>AND(NOT('QAQC-NaT'!$L$232),'QAQC-NaT'!$C$232="Good")</formula>
    </cfRule>
  </conditionalFormatting>
  <conditionalFormatting sqref="BW15">
    <cfRule type="expression" priority="3685" dxfId="0" stopIfTrue="0">
      <formula>AND(NOT('QAQC-NaT'!$L$233),'QAQC-NaT'!$C$233="Highest")</formula>
    </cfRule>
    <cfRule type="expression" priority="3981" dxfId="1" stopIfTrue="0">
      <formula>AND(NOT('QAQC-NaT'!$L$233),'QAQC-NaT'!$C$233="High")</formula>
    </cfRule>
    <cfRule type="expression" priority="4285" dxfId="2" stopIfTrue="0">
      <formula>AND(NOT('QAQC-NaT'!$L$233),'QAQC-NaT'!$C$233="Medium")</formula>
    </cfRule>
    <cfRule type="expression" priority="4581" dxfId="3" stopIfTrue="0">
      <formula>AND(NOT('QAQC-NaT'!$L$233),'QAQC-NaT'!$C$233="Medium Low")</formula>
    </cfRule>
    <cfRule type="expression" priority="4877" dxfId="4" stopIfTrue="0">
      <formula>AND(NOT('QAQC-NaT'!$L$233),'QAQC-NaT'!$C$233="Low")</formula>
    </cfRule>
    <cfRule type="expression" priority="5221" dxfId="5" stopIfTrue="0">
      <formula>AND(NOT('QAQC-NaT'!$L$233),'QAQC-NaT'!$C$233="Very Low")</formula>
    </cfRule>
    <cfRule type="expression" priority="5533" dxfId="6" stopIfTrue="0">
      <formula>AND(NOT('QAQC-NaT'!$L$233),'QAQC-NaT'!$C$233="Good")</formula>
    </cfRule>
  </conditionalFormatting>
  <conditionalFormatting sqref="BX15">
    <cfRule type="expression" priority="3686" dxfId="0" stopIfTrue="0">
      <formula>AND(NOT('QAQC-NaT'!$L$234),'QAQC-NaT'!$C$234="Highest")</formula>
    </cfRule>
    <cfRule type="expression" priority="3982" dxfId="1" stopIfTrue="0">
      <formula>AND(NOT('QAQC-NaT'!$L$234),'QAQC-NaT'!$C$234="High")</formula>
    </cfRule>
    <cfRule type="expression" priority="4286" dxfId="2" stopIfTrue="0">
      <formula>AND(NOT('QAQC-NaT'!$L$234),'QAQC-NaT'!$C$234="Medium")</formula>
    </cfRule>
    <cfRule type="expression" priority="4582" dxfId="3" stopIfTrue="0">
      <formula>AND(NOT('QAQC-NaT'!$L$234),'QAQC-NaT'!$C$234="Medium Low")</formula>
    </cfRule>
    <cfRule type="expression" priority="4878" dxfId="4" stopIfTrue="0">
      <formula>AND(NOT('QAQC-NaT'!$L$234),'QAQC-NaT'!$C$234="Low")</formula>
    </cfRule>
    <cfRule type="expression" priority="5222" dxfId="5" stopIfTrue="0">
      <formula>AND(NOT('QAQC-NaT'!$L$234),'QAQC-NaT'!$C$234="Very Low")</formula>
    </cfRule>
    <cfRule type="expression" priority="5534" dxfId="6" stopIfTrue="0">
      <formula>AND(NOT('QAQC-NaT'!$L$234),'QAQC-NaT'!$C$234="Good")</formula>
    </cfRule>
  </conditionalFormatting>
  <conditionalFormatting sqref="BY15">
    <cfRule type="expression" priority="3687" dxfId="0" stopIfTrue="0">
      <formula>AND(NOT('QAQC-NaT'!$L$235),'QAQC-NaT'!$C$235="Highest")</formula>
    </cfRule>
    <cfRule type="expression" priority="3983" dxfId="1" stopIfTrue="0">
      <formula>AND(NOT('QAQC-NaT'!$L$235),'QAQC-NaT'!$C$235="High")</formula>
    </cfRule>
    <cfRule type="expression" priority="4287" dxfId="2" stopIfTrue="0">
      <formula>AND(NOT('QAQC-NaT'!$L$235),'QAQC-NaT'!$C$235="Medium")</formula>
    </cfRule>
    <cfRule type="expression" priority="4583" dxfId="3" stopIfTrue="0">
      <formula>AND(NOT('QAQC-NaT'!$L$235),'QAQC-NaT'!$C$235="Medium Low")</formula>
    </cfRule>
    <cfRule type="expression" priority="4879" dxfId="4" stopIfTrue="0">
      <formula>AND(NOT('QAQC-NaT'!$L$235),'QAQC-NaT'!$C$235="Low")</formula>
    </cfRule>
    <cfRule type="expression" priority="5223" dxfId="5" stopIfTrue="0">
      <formula>AND(NOT('QAQC-NaT'!$L$235),'QAQC-NaT'!$C$235="Very Low")</formula>
    </cfRule>
    <cfRule type="expression" priority="5535" dxfId="6" stopIfTrue="0">
      <formula>AND(NOT('QAQC-NaT'!$L$235),'QAQC-NaT'!$C$235="Good")</formula>
    </cfRule>
  </conditionalFormatting>
  <conditionalFormatting sqref="BW16">
    <cfRule type="expression" priority="3688" dxfId="0" stopIfTrue="0">
      <formula>AND(NOT('QAQC-NaT'!$L$236),'QAQC-NaT'!$C$236="Highest")</formula>
    </cfRule>
    <cfRule type="expression" priority="3984" dxfId="1" stopIfTrue="0">
      <formula>AND(NOT('QAQC-NaT'!$L$236),'QAQC-NaT'!$C$236="High")</formula>
    </cfRule>
    <cfRule type="expression" priority="4288" dxfId="2" stopIfTrue="0">
      <formula>AND(NOT('QAQC-NaT'!$L$236),'QAQC-NaT'!$C$236="Medium")</formula>
    </cfRule>
    <cfRule type="expression" priority="4584" dxfId="3" stopIfTrue="0">
      <formula>AND(NOT('QAQC-NaT'!$L$236),'QAQC-NaT'!$C$236="Medium Low")</formula>
    </cfRule>
    <cfRule type="expression" priority="4880" dxfId="4" stopIfTrue="0">
      <formula>AND(NOT('QAQC-NaT'!$L$236),'QAQC-NaT'!$C$236="Low")</formula>
    </cfRule>
    <cfRule type="expression" priority="5224" dxfId="5" stopIfTrue="0">
      <formula>AND(NOT('QAQC-NaT'!$L$236),'QAQC-NaT'!$C$236="Very Low")</formula>
    </cfRule>
    <cfRule type="expression" priority="5536" dxfId="6" stopIfTrue="0">
      <formula>AND(NOT('QAQC-NaT'!$L$236),'QAQC-NaT'!$C$236="Good")</formula>
    </cfRule>
  </conditionalFormatting>
  <conditionalFormatting sqref="BX16">
    <cfRule type="expression" priority="3689" dxfId="0" stopIfTrue="0">
      <formula>AND(NOT('QAQC-NaT'!$L$237),'QAQC-NaT'!$C$237="Highest")</formula>
    </cfRule>
    <cfRule type="expression" priority="3985" dxfId="1" stopIfTrue="0">
      <formula>AND(NOT('QAQC-NaT'!$L$237),'QAQC-NaT'!$C$237="High")</formula>
    </cfRule>
    <cfRule type="expression" priority="4289" dxfId="2" stopIfTrue="0">
      <formula>AND(NOT('QAQC-NaT'!$L$237),'QAQC-NaT'!$C$237="Medium")</formula>
    </cfRule>
    <cfRule type="expression" priority="4585" dxfId="3" stopIfTrue="0">
      <formula>AND(NOT('QAQC-NaT'!$L$237),'QAQC-NaT'!$C$237="Medium Low")</formula>
    </cfRule>
    <cfRule type="expression" priority="4881" dxfId="4" stopIfTrue="0">
      <formula>AND(NOT('QAQC-NaT'!$L$237),'QAQC-NaT'!$C$237="Low")</formula>
    </cfRule>
    <cfRule type="expression" priority="5225" dxfId="5" stopIfTrue="0">
      <formula>AND(NOT('QAQC-NaT'!$L$237),'QAQC-NaT'!$C$237="Very Low")</formula>
    </cfRule>
    <cfRule type="expression" priority="5537" dxfId="6" stopIfTrue="0">
      <formula>AND(NOT('QAQC-NaT'!$L$237),'QAQC-NaT'!$C$237="Good")</formula>
    </cfRule>
  </conditionalFormatting>
  <conditionalFormatting sqref="BY16">
    <cfRule type="expression" priority="3690" dxfId="0" stopIfTrue="0">
      <formula>AND(NOT('QAQC-NaT'!$L$238),'QAQC-NaT'!$C$238="Highest")</formula>
    </cfRule>
    <cfRule type="expression" priority="3986" dxfId="1" stopIfTrue="0">
      <formula>AND(NOT('QAQC-NaT'!$L$238),'QAQC-NaT'!$C$238="High")</formula>
    </cfRule>
    <cfRule type="expression" priority="4290" dxfId="2" stopIfTrue="0">
      <formula>AND(NOT('QAQC-NaT'!$L$238),'QAQC-NaT'!$C$238="Medium")</formula>
    </cfRule>
    <cfRule type="expression" priority="4586" dxfId="3" stopIfTrue="0">
      <formula>AND(NOT('QAQC-NaT'!$L$238),'QAQC-NaT'!$C$238="Medium Low")</formula>
    </cfRule>
    <cfRule type="expression" priority="4882" dxfId="4" stopIfTrue="0">
      <formula>AND(NOT('QAQC-NaT'!$L$238),'QAQC-NaT'!$C$238="Low")</formula>
    </cfRule>
    <cfRule type="expression" priority="5226" dxfId="5" stopIfTrue="0">
      <formula>AND(NOT('QAQC-NaT'!$L$238),'QAQC-NaT'!$C$238="Very Low")</formula>
    </cfRule>
    <cfRule type="expression" priority="5538" dxfId="6" stopIfTrue="0">
      <formula>AND(NOT('QAQC-NaT'!$L$238),'QAQC-NaT'!$C$238="Good")</formula>
    </cfRule>
  </conditionalFormatting>
  <conditionalFormatting sqref="BW17">
    <cfRule type="expression" priority="3691" dxfId="0" stopIfTrue="0">
      <formula>AND(NOT('QAQC-NaT'!$L$239),'QAQC-NaT'!$C$239="Highest")</formula>
    </cfRule>
    <cfRule type="expression" priority="3987" dxfId="1" stopIfTrue="0">
      <formula>AND(NOT('QAQC-NaT'!$L$239),'QAQC-NaT'!$C$239="High")</formula>
    </cfRule>
    <cfRule type="expression" priority="4291" dxfId="2" stopIfTrue="0">
      <formula>AND(NOT('QAQC-NaT'!$L$239),'QAQC-NaT'!$C$239="Medium")</formula>
    </cfRule>
    <cfRule type="expression" priority="4587" dxfId="3" stopIfTrue="0">
      <formula>AND(NOT('QAQC-NaT'!$L$239),'QAQC-NaT'!$C$239="Medium Low")</formula>
    </cfRule>
    <cfRule type="expression" priority="4883" dxfId="4" stopIfTrue="0">
      <formula>AND(NOT('QAQC-NaT'!$L$239),'QAQC-NaT'!$C$239="Low")</formula>
    </cfRule>
    <cfRule type="expression" priority="5227" dxfId="5" stopIfTrue="0">
      <formula>AND(NOT('QAQC-NaT'!$L$239),'QAQC-NaT'!$C$239="Very Low")</formula>
    </cfRule>
    <cfRule type="expression" priority="5539" dxfId="6" stopIfTrue="0">
      <formula>AND(NOT('QAQC-NaT'!$L$239),'QAQC-NaT'!$C$239="Good")</formula>
    </cfRule>
  </conditionalFormatting>
  <conditionalFormatting sqref="BX17">
    <cfRule type="expression" priority="3692" dxfId="0" stopIfTrue="0">
      <formula>AND(NOT('QAQC-NaT'!$L$240),'QAQC-NaT'!$C$240="Highest")</formula>
    </cfRule>
    <cfRule type="expression" priority="3988" dxfId="1" stopIfTrue="0">
      <formula>AND(NOT('QAQC-NaT'!$L$240),'QAQC-NaT'!$C$240="High")</formula>
    </cfRule>
    <cfRule type="expression" priority="4292" dxfId="2" stopIfTrue="0">
      <formula>AND(NOT('QAQC-NaT'!$L$240),'QAQC-NaT'!$C$240="Medium")</formula>
    </cfRule>
    <cfRule type="expression" priority="4588" dxfId="3" stopIfTrue="0">
      <formula>AND(NOT('QAQC-NaT'!$L$240),'QAQC-NaT'!$C$240="Medium Low")</formula>
    </cfRule>
    <cfRule type="expression" priority="4884" dxfId="4" stopIfTrue="0">
      <formula>AND(NOT('QAQC-NaT'!$L$240),'QAQC-NaT'!$C$240="Low")</formula>
    </cfRule>
    <cfRule type="expression" priority="5228" dxfId="5" stopIfTrue="0">
      <formula>AND(NOT('QAQC-NaT'!$L$240),'QAQC-NaT'!$C$240="Very Low")</formula>
    </cfRule>
    <cfRule type="expression" priority="5540" dxfId="6" stopIfTrue="0">
      <formula>AND(NOT('QAQC-NaT'!$L$240),'QAQC-NaT'!$C$240="Good")</formula>
    </cfRule>
  </conditionalFormatting>
  <conditionalFormatting sqref="BY17">
    <cfRule type="expression" priority="3693" dxfId="0" stopIfTrue="0">
      <formula>AND(NOT('QAQC-NaT'!$L$241),'QAQC-NaT'!$C$241="Highest")</formula>
    </cfRule>
    <cfRule type="expression" priority="3989" dxfId="1" stopIfTrue="0">
      <formula>AND(NOT('QAQC-NaT'!$L$241),'QAQC-NaT'!$C$241="High")</formula>
    </cfRule>
    <cfRule type="expression" priority="4293" dxfId="2" stopIfTrue="0">
      <formula>AND(NOT('QAQC-NaT'!$L$241),'QAQC-NaT'!$C$241="Medium")</formula>
    </cfRule>
    <cfRule type="expression" priority="4589" dxfId="3" stopIfTrue="0">
      <formula>AND(NOT('QAQC-NaT'!$L$241),'QAQC-NaT'!$C$241="Medium Low")</formula>
    </cfRule>
    <cfRule type="expression" priority="4885" dxfId="4" stopIfTrue="0">
      <formula>AND(NOT('QAQC-NaT'!$L$241),'QAQC-NaT'!$C$241="Low")</formula>
    </cfRule>
    <cfRule type="expression" priority="5229" dxfId="5" stopIfTrue="0">
      <formula>AND(NOT('QAQC-NaT'!$L$241),'QAQC-NaT'!$C$241="Very Low")</formula>
    </cfRule>
    <cfRule type="expression" priority="5541" dxfId="6" stopIfTrue="0">
      <formula>AND(NOT('QAQC-NaT'!$L$241),'QAQC-NaT'!$C$241="Good")</formula>
    </cfRule>
  </conditionalFormatting>
  <conditionalFormatting sqref="BW18">
    <cfRule type="expression" priority="3694" dxfId="0" stopIfTrue="0">
      <formula>AND(NOT('QAQC-NaT'!$L$242),'QAQC-NaT'!$C$242="Highest")</formula>
    </cfRule>
    <cfRule type="expression" priority="3990" dxfId="1" stopIfTrue="0">
      <formula>AND(NOT('QAQC-NaT'!$L$242),'QAQC-NaT'!$C$242="High")</formula>
    </cfRule>
    <cfRule type="expression" priority="4294" dxfId="2" stopIfTrue="0">
      <formula>AND(NOT('QAQC-NaT'!$L$242),'QAQC-NaT'!$C$242="Medium")</formula>
    </cfRule>
    <cfRule type="expression" priority="4590" dxfId="3" stopIfTrue="0">
      <formula>AND(NOT('QAQC-NaT'!$L$242),'QAQC-NaT'!$C$242="Medium Low")</formula>
    </cfRule>
    <cfRule type="expression" priority="4886" dxfId="4" stopIfTrue="0">
      <formula>AND(NOT('QAQC-NaT'!$L$242),'QAQC-NaT'!$C$242="Low")</formula>
    </cfRule>
    <cfRule type="expression" priority="5230" dxfId="5" stopIfTrue="0">
      <formula>AND(NOT('QAQC-NaT'!$L$242),'QAQC-NaT'!$C$242="Very Low")</formula>
    </cfRule>
    <cfRule type="expression" priority="5542" dxfId="6" stopIfTrue="0">
      <formula>AND(NOT('QAQC-NaT'!$L$242),'QAQC-NaT'!$C$242="Good")</formula>
    </cfRule>
  </conditionalFormatting>
  <conditionalFormatting sqref="BX18">
    <cfRule type="expression" priority="3695" dxfId="0" stopIfTrue="0">
      <formula>AND(NOT('QAQC-NaT'!$L$243),'QAQC-NaT'!$C$243="Highest")</formula>
    </cfRule>
    <cfRule type="expression" priority="3991" dxfId="1" stopIfTrue="0">
      <formula>AND(NOT('QAQC-NaT'!$L$243),'QAQC-NaT'!$C$243="High")</formula>
    </cfRule>
    <cfRule type="expression" priority="4295" dxfId="2" stopIfTrue="0">
      <formula>AND(NOT('QAQC-NaT'!$L$243),'QAQC-NaT'!$C$243="Medium")</formula>
    </cfRule>
    <cfRule type="expression" priority="4591" dxfId="3" stopIfTrue="0">
      <formula>AND(NOT('QAQC-NaT'!$L$243),'QAQC-NaT'!$C$243="Medium Low")</formula>
    </cfRule>
    <cfRule type="expression" priority="4887" dxfId="4" stopIfTrue="0">
      <formula>AND(NOT('QAQC-NaT'!$L$243),'QAQC-NaT'!$C$243="Low")</formula>
    </cfRule>
    <cfRule type="expression" priority="5231" dxfId="5" stopIfTrue="0">
      <formula>AND(NOT('QAQC-NaT'!$L$243),'QAQC-NaT'!$C$243="Very Low")</formula>
    </cfRule>
    <cfRule type="expression" priority="5543" dxfId="6" stopIfTrue="0">
      <formula>AND(NOT('QAQC-NaT'!$L$243),'QAQC-NaT'!$C$243="Good")</formula>
    </cfRule>
  </conditionalFormatting>
  <conditionalFormatting sqref="BY18">
    <cfRule type="expression" priority="3696" dxfId="0" stopIfTrue="0">
      <formula>AND(NOT('QAQC-NaT'!$L$244),'QAQC-NaT'!$C$244="Highest")</formula>
    </cfRule>
    <cfRule type="expression" priority="3992" dxfId="1" stopIfTrue="0">
      <formula>AND(NOT('QAQC-NaT'!$L$244),'QAQC-NaT'!$C$244="High")</formula>
    </cfRule>
    <cfRule type="expression" priority="4296" dxfId="2" stopIfTrue="0">
      <formula>AND(NOT('QAQC-NaT'!$L$244),'QAQC-NaT'!$C$244="Medium")</formula>
    </cfRule>
    <cfRule type="expression" priority="4592" dxfId="3" stopIfTrue="0">
      <formula>AND(NOT('QAQC-NaT'!$L$244),'QAQC-NaT'!$C$244="Medium Low")</formula>
    </cfRule>
    <cfRule type="expression" priority="4888" dxfId="4" stopIfTrue="0">
      <formula>AND(NOT('QAQC-NaT'!$L$244),'QAQC-NaT'!$C$244="Low")</formula>
    </cfRule>
    <cfRule type="expression" priority="5232" dxfId="5" stopIfTrue="0">
      <formula>AND(NOT('QAQC-NaT'!$L$244),'QAQC-NaT'!$C$244="Very Low")</formula>
    </cfRule>
    <cfRule type="expression" priority="5544" dxfId="6" stopIfTrue="0">
      <formula>AND(NOT('QAQC-NaT'!$L$244),'QAQC-NaT'!$C$244="Good")</formula>
    </cfRule>
  </conditionalFormatting>
  <conditionalFormatting sqref="BW19">
    <cfRule type="expression" priority="3697" dxfId="0" stopIfTrue="0">
      <formula>AND(NOT('QAQC-NaT'!$L$245),'QAQC-NaT'!$C$245="Highest")</formula>
    </cfRule>
    <cfRule type="expression" priority="3993" dxfId="1" stopIfTrue="0">
      <formula>AND(NOT('QAQC-NaT'!$L$245),'QAQC-NaT'!$C$245="High")</formula>
    </cfRule>
    <cfRule type="expression" priority="4297" dxfId="2" stopIfTrue="0">
      <formula>AND(NOT('QAQC-NaT'!$L$245),'QAQC-NaT'!$C$245="Medium")</formula>
    </cfRule>
    <cfRule type="expression" priority="4593" dxfId="3" stopIfTrue="0">
      <formula>AND(NOT('QAQC-NaT'!$L$245),'QAQC-NaT'!$C$245="Medium Low")</formula>
    </cfRule>
    <cfRule type="expression" priority="4889" dxfId="4" stopIfTrue="0">
      <formula>AND(NOT('QAQC-NaT'!$L$245),'QAQC-NaT'!$C$245="Low")</formula>
    </cfRule>
    <cfRule type="expression" priority="5233" dxfId="5" stopIfTrue="0">
      <formula>AND(NOT('QAQC-NaT'!$L$245),'QAQC-NaT'!$C$245="Very Low")</formula>
    </cfRule>
    <cfRule type="expression" priority="5545" dxfId="6" stopIfTrue="0">
      <formula>AND(NOT('QAQC-NaT'!$L$245),'QAQC-NaT'!$C$245="Good")</formula>
    </cfRule>
  </conditionalFormatting>
  <conditionalFormatting sqref="BX19">
    <cfRule type="expression" priority="3698" dxfId="0" stopIfTrue="0">
      <formula>AND(NOT('QAQC-NaT'!$L$246),'QAQC-NaT'!$C$246="Highest")</formula>
    </cfRule>
    <cfRule type="expression" priority="3994" dxfId="1" stopIfTrue="0">
      <formula>AND(NOT('QAQC-NaT'!$L$246),'QAQC-NaT'!$C$246="High")</formula>
    </cfRule>
    <cfRule type="expression" priority="4298" dxfId="2" stopIfTrue="0">
      <formula>AND(NOT('QAQC-NaT'!$L$246),'QAQC-NaT'!$C$246="Medium")</formula>
    </cfRule>
    <cfRule type="expression" priority="4594" dxfId="3" stopIfTrue="0">
      <formula>AND(NOT('QAQC-NaT'!$L$246),'QAQC-NaT'!$C$246="Medium Low")</formula>
    </cfRule>
    <cfRule type="expression" priority="4890" dxfId="4" stopIfTrue="0">
      <formula>AND(NOT('QAQC-NaT'!$L$246),'QAQC-NaT'!$C$246="Low")</formula>
    </cfRule>
    <cfRule type="expression" priority="5234" dxfId="5" stopIfTrue="0">
      <formula>AND(NOT('QAQC-NaT'!$L$246),'QAQC-NaT'!$C$246="Very Low")</formula>
    </cfRule>
    <cfRule type="expression" priority="5546" dxfId="6" stopIfTrue="0">
      <formula>AND(NOT('QAQC-NaT'!$L$246),'QAQC-NaT'!$C$246="Good")</formula>
    </cfRule>
  </conditionalFormatting>
  <conditionalFormatting sqref="BY19">
    <cfRule type="expression" priority="3699" dxfId="0" stopIfTrue="0">
      <formula>AND(NOT('QAQC-NaT'!$L$247),'QAQC-NaT'!$C$247="Highest")</formula>
    </cfRule>
    <cfRule type="expression" priority="3995" dxfId="1" stopIfTrue="0">
      <formula>AND(NOT('QAQC-NaT'!$L$247),'QAQC-NaT'!$C$247="High")</formula>
    </cfRule>
    <cfRule type="expression" priority="4299" dxfId="2" stopIfTrue="0">
      <formula>AND(NOT('QAQC-NaT'!$L$247),'QAQC-NaT'!$C$247="Medium")</formula>
    </cfRule>
    <cfRule type="expression" priority="4595" dxfId="3" stopIfTrue="0">
      <formula>AND(NOT('QAQC-NaT'!$L$247),'QAQC-NaT'!$C$247="Medium Low")</formula>
    </cfRule>
    <cfRule type="expression" priority="4891" dxfId="4" stopIfTrue="0">
      <formula>AND(NOT('QAQC-NaT'!$L$247),'QAQC-NaT'!$C$247="Low")</formula>
    </cfRule>
    <cfRule type="expression" priority="5235" dxfId="5" stopIfTrue="0">
      <formula>AND(NOT('QAQC-NaT'!$L$247),'QAQC-NaT'!$C$247="Very Low")</formula>
    </cfRule>
    <cfRule type="expression" priority="5547" dxfId="6" stopIfTrue="0">
      <formula>AND(NOT('QAQC-NaT'!$L$247),'QAQC-NaT'!$C$247="Good")</formula>
    </cfRule>
  </conditionalFormatting>
  <conditionalFormatting sqref="BW20">
    <cfRule type="expression" priority="3700" dxfId="0" stopIfTrue="0">
      <formula>AND(NOT('QAQC-NaT'!$L$248),'QAQC-NaT'!$C$248="Highest")</formula>
    </cfRule>
    <cfRule type="expression" priority="3996" dxfId="1" stopIfTrue="0">
      <formula>AND(NOT('QAQC-NaT'!$L$248),'QAQC-NaT'!$C$248="High")</formula>
    </cfRule>
    <cfRule type="expression" priority="4300" dxfId="2" stopIfTrue="0">
      <formula>AND(NOT('QAQC-NaT'!$L$248),'QAQC-NaT'!$C$248="Medium")</formula>
    </cfRule>
    <cfRule type="expression" priority="4596" dxfId="3" stopIfTrue="0">
      <formula>AND(NOT('QAQC-NaT'!$L$248),'QAQC-NaT'!$C$248="Medium Low")</formula>
    </cfRule>
    <cfRule type="expression" priority="4892" dxfId="4" stopIfTrue="0">
      <formula>AND(NOT('QAQC-NaT'!$L$248),'QAQC-NaT'!$C$248="Low")</formula>
    </cfRule>
    <cfRule type="expression" priority="5236" dxfId="5" stopIfTrue="0">
      <formula>AND(NOT('QAQC-NaT'!$L$248),'QAQC-NaT'!$C$248="Very Low")</formula>
    </cfRule>
    <cfRule type="expression" priority="5548" dxfId="6" stopIfTrue="0">
      <formula>AND(NOT('QAQC-NaT'!$L$248),'QAQC-NaT'!$C$248="Good")</formula>
    </cfRule>
  </conditionalFormatting>
  <conditionalFormatting sqref="BX20">
    <cfRule type="expression" priority="3701" dxfId="0" stopIfTrue="0">
      <formula>AND(NOT('QAQC-NaT'!$L$249),'QAQC-NaT'!$C$249="Highest")</formula>
    </cfRule>
    <cfRule type="expression" priority="3997" dxfId="1" stopIfTrue="0">
      <formula>AND(NOT('QAQC-NaT'!$L$249),'QAQC-NaT'!$C$249="High")</formula>
    </cfRule>
    <cfRule type="expression" priority="4301" dxfId="2" stopIfTrue="0">
      <formula>AND(NOT('QAQC-NaT'!$L$249),'QAQC-NaT'!$C$249="Medium")</formula>
    </cfRule>
    <cfRule type="expression" priority="4597" dxfId="3" stopIfTrue="0">
      <formula>AND(NOT('QAQC-NaT'!$L$249),'QAQC-NaT'!$C$249="Medium Low")</formula>
    </cfRule>
    <cfRule type="expression" priority="4893" dxfId="4" stopIfTrue="0">
      <formula>AND(NOT('QAQC-NaT'!$L$249),'QAQC-NaT'!$C$249="Low")</formula>
    </cfRule>
    <cfRule type="expression" priority="5237" dxfId="5" stopIfTrue="0">
      <formula>AND(NOT('QAQC-NaT'!$L$249),'QAQC-NaT'!$C$249="Very Low")</formula>
    </cfRule>
    <cfRule type="expression" priority="5549" dxfId="6" stopIfTrue="0">
      <formula>AND(NOT('QAQC-NaT'!$L$249),'QAQC-NaT'!$C$249="Good")</formula>
    </cfRule>
  </conditionalFormatting>
  <conditionalFormatting sqref="BY20">
    <cfRule type="expression" priority="3702" dxfId="0" stopIfTrue="0">
      <formula>AND(NOT('QAQC-NaT'!$L$250),'QAQC-NaT'!$C$250="Highest")</formula>
    </cfRule>
    <cfRule type="expression" priority="3998" dxfId="1" stopIfTrue="0">
      <formula>AND(NOT('QAQC-NaT'!$L$250),'QAQC-NaT'!$C$250="High")</formula>
    </cfRule>
    <cfRule type="expression" priority="4302" dxfId="2" stopIfTrue="0">
      <formula>AND(NOT('QAQC-NaT'!$L$250),'QAQC-NaT'!$C$250="Medium")</formula>
    </cfRule>
    <cfRule type="expression" priority="4598" dxfId="3" stopIfTrue="0">
      <formula>AND(NOT('QAQC-NaT'!$L$250),'QAQC-NaT'!$C$250="Medium Low")</formula>
    </cfRule>
    <cfRule type="expression" priority="4894" dxfId="4" stopIfTrue="0">
      <formula>AND(NOT('QAQC-NaT'!$L$250),'QAQC-NaT'!$C$250="Low")</formula>
    </cfRule>
    <cfRule type="expression" priority="5238" dxfId="5" stopIfTrue="0">
      <formula>AND(NOT('QAQC-NaT'!$L$250),'QAQC-NaT'!$C$250="Very Low")</formula>
    </cfRule>
    <cfRule type="expression" priority="5550" dxfId="6" stopIfTrue="0">
      <formula>AND(NOT('QAQC-NaT'!$L$250),'QAQC-NaT'!$C$250="Good")</formula>
    </cfRule>
  </conditionalFormatting>
  <conditionalFormatting sqref="BW21">
    <cfRule type="expression" priority="3703" dxfId="0" stopIfTrue="0">
      <formula>AND(NOT('QAQC-NaT'!$L$251),'QAQC-NaT'!$C$251="Highest")</formula>
    </cfRule>
    <cfRule type="expression" priority="3999" dxfId="1" stopIfTrue="0">
      <formula>AND(NOT('QAQC-NaT'!$L$251),'QAQC-NaT'!$C$251="High")</formula>
    </cfRule>
    <cfRule type="expression" priority="4303" dxfId="2" stopIfTrue="0">
      <formula>AND(NOT('QAQC-NaT'!$L$251),'QAQC-NaT'!$C$251="Medium")</formula>
    </cfRule>
    <cfRule type="expression" priority="4599" dxfId="3" stopIfTrue="0">
      <formula>AND(NOT('QAQC-NaT'!$L$251),'QAQC-NaT'!$C$251="Medium Low")</formula>
    </cfRule>
    <cfRule type="expression" priority="4895" dxfId="4" stopIfTrue="0">
      <formula>AND(NOT('QAQC-NaT'!$L$251),'QAQC-NaT'!$C$251="Low")</formula>
    </cfRule>
    <cfRule type="expression" priority="5239" dxfId="5" stopIfTrue="0">
      <formula>AND(NOT('QAQC-NaT'!$L$251),'QAQC-NaT'!$C$251="Very Low")</formula>
    </cfRule>
    <cfRule type="expression" priority="5551" dxfId="6" stopIfTrue="0">
      <formula>AND(NOT('QAQC-NaT'!$L$251),'QAQC-NaT'!$C$251="Good")</formula>
    </cfRule>
  </conditionalFormatting>
  <conditionalFormatting sqref="BX21">
    <cfRule type="expression" priority="3704" dxfId="0" stopIfTrue="0">
      <formula>AND(NOT('QAQC-NaT'!$L$252),'QAQC-NaT'!$C$252="Highest")</formula>
    </cfRule>
    <cfRule type="expression" priority="4000" dxfId="1" stopIfTrue="0">
      <formula>AND(NOT('QAQC-NaT'!$L$252),'QAQC-NaT'!$C$252="High")</formula>
    </cfRule>
    <cfRule type="expression" priority="4304" dxfId="2" stopIfTrue="0">
      <formula>AND(NOT('QAQC-NaT'!$L$252),'QAQC-NaT'!$C$252="Medium")</formula>
    </cfRule>
    <cfRule type="expression" priority="4600" dxfId="3" stopIfTrue="0">
      <formula>AND(NOT('QAQC-NaT'!$L$252),'QAQC-NaT'!$C$252="Medium Low")</formula>
    </cfRule>
    <cfRule type="expression" priority="4896" dxfId="4" stopIfTrue="0">
      <formula>AND(NOT('QAQC-NaT'!$L$252),'QAQC-NaT'!$C$252="Low")</formula>
    </cfRule>
    <cfRule type="expression" priority="5240" dxfId="5" stopIfTrue="0">
      <formula>AND(NOT('QAQC-NaT'!$L$252),'QAQC-NaT'!$C$252="Very Low")</formula>
    </cfRule>
    <cfRule type="expression" priority="5552" dxfId="6" stopIfTrue="0">
      <formula>AND(NOT('QAQC-NaT'!$L$252),'QAQC-NaT'!$C$252="Good")</formula>
    </cfRule>
  </conditionalFormatting>
  <conditionalFormatting sqref="BY21">
    <cfRule type="expression" priority="3705" dxfId="0" stopIfTrue="0">
      <formula>AND(NOT('QAQC-NaT'!$L$253),'QAQC-NaT'!$C$253="Highest")</formula>
    </cfRule>
    <cfRule type="expression" priority="4001" dxfId="1" stopIfTrue="0">
      <formula>AND(NOT('QAQC-NaT'!$L$253),'QAQC-NaT'!$C$253="High")</formula>
    </cfRule>
    <cfRule type="expression" priority="4305" dxfId="2" stopIfTrue="0">
      <formula>AND(NOT('QAQC-NaT'!$L$253),'QAQC-NaT'!$C$253="Medium")</formula>
    </cfRule>
    <cfRule type="expression" priority="4601" dxfId="3" stopIfTrue="0">
      <formula>AND(NOT('QAQC-NaT'!$L$253),'QAQC-NaT'!$C$253="Medium Low")</formula>
    </cfRule>
    <cfRule type="expression" priority="4897" dxfId="4" stopIfTrue="0">
      <formula>AND(NOT('QAQC-NaT'!$L$253),'QAQC-NaT'!$C$253="Low")</formula>
    </cfRule>
    <cfRule type="expression" priority="5241" dxfId="5" stopIfTrue="0">
      <formula>AND(NOT('QAQC-NaT'!$L$253),'QAQC-NaT'!$C$253="Very Low")</formula>
    </cfRule>
    <cfRule type="expression" priority="5553" dxfId="6" stopIfTrue="0">
      <formula>AND(NOT('QAQC-NaT'!$L$253),'QAQC-NaT'!$C$253="Good")</formula>
    </cfRule>
  </conditionalFormatting>
  <conditionalFormatting sqref="BW22">
    <cfRule type="expression" priority="3706" dxfId="0" stopIfTrue="0">
      <formula>AND(NOT('QAQC-NaT'!$L$254),'QAQC-NaT'!$C$254="Highest")</formula>
    </cfRule>
    <cfRule type="expression" priority="4002" dxfId="1" stopIfTrue="0">
      <formula>AND(NOT('QAQC-NaT'!$L$254),'QAQC-NaT'!$C$254="High")</formula>
    </cfRule>
    <cfRule type="expression" priority="4306" dxfId="2" stopIfTrue="0">
      <formula>AND(NOT('QAQC-NaT'!$L$254),'QAQC-NaT'!$C$254="Medium")</formula>
    </cfRule>
    <cfRule type="expression" priority="4602" dxfId="3" stopIfTrue="0">
      <formula>AND(NOT('QAQC-NaT'!$L$254),'QAQC-NaT'!$C$254="Medium Low")</formula>
    </cfRule>
    <cfRule type="expression" priority="4898" dxfId="4" stopIfTrue="0">
      <formula>AND(NOT('QAQC-NaT'!$L$254),'QAQC-NaT'!$C$254="Low")</formula>
    </cfRule>
    <cfRule type="expression" priority="5242" dxfId="5" stopIfTrue="0">
      <formula>AND(NOT('QAQC-NaT'!$L$254),'QAQC-NaT'!$C$254="Very Low")</formula>
    </cfRule>
    <cfRule type="expression" priority="5554" dxfId="6" stopIfTrue="0">
      <formula>AND(NOT('QAQC-NaT'!$L$254),'QAQC-NaT'!$C$254="Good")</formula>
    </cfRule>
  </conditionalFormatting>
  <conditionalFormatting sqref="BX22">
    <cfRule type="expression" priority="3707" dxfId="0" stopIfTrue="0">
      <formula>AND(NOT('QAQC-NaT'!$L$255),'QAQC-NaT'!$C$255="Highest")</formula>
    </cfRule>
    <cfRule type="expression" priority="4003" dxfId="1" stopIfTrue="0">
      <formula>AND(NOT('QAQC-NaT'!$L$255),'QAQC-NaT'!$C$255="High")</formula>
    </cfRule>
    <cfRule type="expression" priority="4307" dxfId="2" stopIfTrue="0">
      <formula>AND(NOT('QAQC-NaT'!$L$255),'QAQC-NaT'!$C$255="Medium")</formula>
    </cfRule>
    <cfRule type="expression" priority="4603" dxfId="3" stopIfTrue="0">
      <formula>AND(NOT('QAQC-NaT'!$L$255),'QAQC-NaT'!$C$255="Medium Low")</formula>
    </cfRule>
    <cfRule type="expression" priority="4899" dxfId="4" stopIfTrue="0">
      <formula>AND(NOT('QAQC-NaT'!$L$255),'QAQC-NaT'!$C$255="Low")</formula>
    </cfRule>
    <cfRule type="expression" priority="5243" dxfId="5" stopIfTrue="0">
      <formula>AND(NOT('QAQC-NaT'!$L$255),'QAQC-NaT'!$C$255="Very Low")</formula>
    </cfRule>
    <cfRule type="expression" priority="5555" dxfId="6" stopIfTrue="0">
      <formula>AND(NOT('QAQC-NaT'!$L$255),'QAQC-NaT'!$C$255="Good")</formula>
    </cfRule>
  </conditionalFormatting>
  <conditionalFormatting sqref="BY22">
    <cfRule type="expression" priority="3708" dxfId="0" stopIfTrue="0">
      <formula>AND(NOT('QAQC-NaT'!$L$256),'QAQC-NaT'!$C$256="Highest")</formula>
    </cfRule>
    <cfRule type="expression" priority="4004" dxfId="1" stopIfTrue="0">
      <formula>AND(NOT('QAQC-NaT'!$L$256),'QAQC-NaT'!$C$256="High")</formula>
    </cfRule>
    <cfRule type="expression" priority="4308" dxfId="2" stopIfTrue="0">
      <formula>AND(NOT('QAQC-NaT'!$L$256),'QAQC-NaT'!$C$256="Medium")</formula>
    </cfRule>
    <cfRule type="expression" priority="4604" dxfId="3" stopIfTrue="0">
      <formula>AND(NOT('QAQC-NaT'!$L$256),'QAQC-NaT'!$C$256="Medium Low")</formula>
    </cfRule>
    <cfRule type="expression" priority="4900" dxfId="4" stopIfTrue="0">
      <formula>AND(NOT('QAQC-NaT'!$L$256),'QAQC-NaT'!$C$256="Low")</formula>
    </cfRule>
    <cfRule type="expression" priority="5244" dxfId="5" stopIfTrue="0">
      <formula>AND(NOT('QAQC-NaT'!$L$256),'QAQC-NaT'!$C$256="Very Low")</formula>
    </cfRule>
    <cfRule type="expression" priority="5556" dxfId="6" stopIfTrue="0">
      <formula>AND(NOT('QAQC-NaT'!$L$256),'QAQC-NaT'!$C$256="Good")</formula>
    </cfRule>
  </conditionalFormatting>
  <conditionalFormatting sqref="BZ15">
    <cfRule type="expression" priority="3709" dxfId="0" stopIfTrue="0">
      <formula>AND(NOT('QAQC-NaT'!$L$257),'QAQC-NaT'!$C$257="Highest")</formula>
    </cfRule>
    <cfRule type="expression" priority="4005" dxfId="1" stopIfTrue="0">
      <formula>AND(NOT('QAQC-NaT'!$L$257),'QAQC-NaT'!$C$257="High")</formula>
    </cfRule>
    <cfRule type="expression" priority="4309" dxfId="2" stopIfTrue="0">
      <formula>AND(NOT('QAQC-NaT'!$L$257),'QAQC-NaT'!$C$257="Medium")</formula>
    </cfRule>
    <cfRule type="expression" priority="4605" dxfId="3" stopIfTrue="0">
      <formula>AND(NOT('QAQC-NaT'!$L$257),'QAQC-NaT'!$C$257="Medium Low")</formula>
    </cfRule>
    <cfRule type="expression" priority="4901" dxfId="4" stopIfTrue="0">
      <formula>AND(NOT('QAQC-NaT'!$L$257),'QAQC-NaT'!$C$257="Low")</formula>
    </cfRule>
    <cfRule type="expression" priority="5245" dxfId="5" stopIfTrue="0">
      <formula>AND(NOT('QAQC-NaT'!$L$257),'QAQC-NaT'!$C$257="Very Low")</formula>
    </cfRule>
    <cfRule type="expression" priority="5557" dxfId="6" stopIfTrue="0">
      <formula>AND(NOT('QAQC-NaT'!$L$257),'QAQC-NaT'!$C$257="Good")</formula>
    </cfRule>
  </conditionalFormatting>
  <conditionalFormatting sqref="CA15">
    <cfRule type="expression" priority="3710" dxfId="0" stopIfTrue="0">
      <formula>AND(NOT('QAQC-NaT'!$L$258),'QAQC-NaT'!$C$258="Highest")</formula>
    </cfRule>
    <cfRule type="expression" priority="4006" dxfId="1" stopIfTrue="0">
      <formula>AND(NOT('QAQC-NaT'!$L$258),'QAQC-NaT'!$C$258="High")</formula>
    </cfRule>
    <cfRule type="expression" priority="4310" dxfId="2" stopIfTrue="0">
      <formula>AND(NOT('QAQC-NaT'!$L$258),'QAQC-NaT'!$C$258="Medium")</formula>
    </cfRule>
    <cfRule type="expression" priority="4606" dxfId="3" stopIfTrue="0">
      <formula>AND(NOT('QAQC-NaT'!$L$258),'QAQC-NaT'!$C$258="Medium Low")</formula>
    </cfRule>
    <cfRule type="expression" priority="4902" dxfId="4" stopIfTrue="0">
      <formula>AND(NOT('QAQC-NaT'!$L$258),'QAQC-NaT'!$C$258="Low")</formula>
    </cfRule>
    <cfRule type="expression" priority="5246" dxfId="5" stopIfTrue="0">
      <formula>AND(NOT('QAQC-NaT'!$L$258),'QAQC-NaT'!$C$258="Very Low")</formula>
    </cfRule>
    <cfRule type="expression" priority="5558" dxfId="6" stopIfTrue="0">
      <formula>AND(NOT('QAQC-NaT'!$L$258),'QAQC-NaT'!$C$258="Good")</formula>
    </cfRule>
  </conditionalFormatting>
  <conditionalFormatting sqref="CB15">
    <cfRule type="expression" priority="3711" dxfId="0" stopIfTrue="0">
      <formula>AND(NOT('QAQC-NaT'!$L$259),'QAQC-NaT'!$C$259="Highest")</formula>
    </cfRule>
    <cfRule type="expression" priority="4007" dxfId="1" stopIfTrue="0">
      <formula>AND(NOT('QAQC-NaT'!$L$259),'QAQC-NaT'!$C$259="High")</formula>
    </cfRule>
    <cfRule type="expression" priority="4311" dxfId="2" stopIfTrue="0">
      <formula>AND(NOT('QAQC-NaT'!$L$259),'QAQC-NaT'!$C$259="Medium")</formula>
    </cfRule>
    <cfRule type="expression" priority="4607" dxfId="3" stopIfTrue="0">
      <formula>AND(NOT('QAQC-NaT'!$L$259),'QAQC-NaT'!$C$259="Medium Low")</formula>
    </cfRule>
    <cfRule type="expression" priority="4903" dxfId="4" stopIfTrue="0">
      <formula>AND(NOT('QAQC-NaT'!$L$259),'QAQC-NaT'!$C$259="Low")</formula>
    </cfRule>
    <cfRule type="expression" priority="5247" dxfId="5" stopIfTrue="0">
      <formula>AND(NOT('QAQC-NaT'!$L$259),'QAQC-NaT'!$C$259="Very Low")</formula>
    </cfRule>
    <cfRule type="expression" priority="5559" dxfId="6" stopIfTrue="0">
      <formula>AND(NOT('QAQC-NaT'!$L$259),'QAQC-NaT'!$C$259="Good")</formula>
    </cfRule>
  </conditionalFormatting>
  <conditionalFormatting sqref="BZ16">
    <cfRule type="expression" priority="3712" dxfId="0" stopIfTrue="0">
      <formula>AND(NOT('QAQC-NaT'!$L$260),'QAQC-NaT'!$C$260="Highest")</formula>
    </cfRule>
    <cfRule type="expression" priority="4008" dxfId="1" stopIfTrue="0">
      <formula>AND(NOT('QAQC-NaT'!$L$260),'QAQC-NaT'!$C$260="High")</formula>
    </cfRule>
    <cfRule type="expression" priority="4312" dxfId="2" stopIfTrue="0">
      <formula>AND(NOT('QAQC-NaT'!$L$260),'QAQC-NaT'!$C$260="Medium")</formula>
    </cfRule>
    <cfRule type="expression" priority="4608" dxfId="3" stopIfTrue="0">
      <formula>AND(NOT('QAQC-NaT'!$L$260),'QAQC-NaT'!$C$260="Medium Low")</formula>
    </cfRule>
    <cfRule type="expression" priority="4904" dxfId="4" stopIfTrue="0">
      <formula>AND(NOT('QAQC-NaT'!$L$260),'QAQC-NaT'!$C$260="Low")</formula>
    </cfRule>
    <cfRule type="expression" priority="5248" dxfId="5" stopIfTrue="0">
      <formula>AND(NOT('QAQC-NaT'!$L$260),'QAQC-NaT'!$C$260="Very Low")</formula>
    </cfRule>
    <cfRule type="expression" priority="5560" dxfId="6" stopIfTrue="0">
      <formula>AND(NOT('QAQC-NaT'!$L$260),'QAQC-NaT'!$C$260="Good")</formula>
    </cfRule>
  </conditionalFormatting>
  <conditionalFormatting sqref="CA16">
    <cfRule type="expression" priority="3713" dxfId="0" stopIfTrue="0">
      <formula>AND(NOT('QAQC-NaT'!$L$261),'QAQC-NaT'!$C$261="Highest")</formula>
    </cfRule>
    <cfRule type="expression" priority="4009" dxfId="1" stopIfTrue="0">
      <formula>AND(NOT('QAQC-NaT'!$L$261),'QAQC-NaT'!$C$261="High")</formula>
    </cfRule>
    <cfRule type="expression" priority="4313" dxfId="2" stopIfTrue="0">
      <formula>AND(NOT('QAQC-NaT'!$L$261),'QAQC-NaT'!$C$261="Medium")</formula>
    </cfRule>
    <cfRule type="expression" priority="4609" dxfId="3" stopIfTrue="0">
      <formula>AND(NOT('QAQC-NaT'!$L$261),'QAQC-NaT'!$C$261="Medium Low")</formula>
    </cfRule>
    <cfRule type="expression" priority="4905" dxfId="4" stopIfTrue="0">
      <formula>AND(NOT('QAQC-NaT'!$L$261),'QAQC-NaT'!$C$261="Low")</formula>
    </cfRule>
    <cfRule type="expression" priority="5249" dxfId="5" stopIfTrue="0">
      <formula>AND(NOT('QAQC-NaT'!$L$261),'QAQC-NaT'!$C$261="Very Low")</formula>
    </cfRule>
    <cfRule type="expression" priority="5561" dxfId="6" stopIfTrue="0">
      <formula>AND(NOT('QAQC-NaT'!$L$261),'QAQC-NaT'!$C$261="Good")</formula>
    </cfRule>
  </conditionalFormatting>
  <conditionalFormatting sqref="CB16">
    <cfRule type="expression" priority="3714" dxfId="0" stopIfTrue="0">
      <formula>AND(NOT('QAQC-NaT'!$L$262),'QAQC-NaT'!$C$262="Highest")</formula>
    </cfRule>
    <cfRule type="expression" priority="4010" dxfId="1" stopIfTrue="0">
      <formula>AND(NOT('QAQC-NaT'!$L$262),'QAQC-NaT'!$C$262="High")</formula>
    </cfRule>
    <cfRule type="expression" priority="4314" dxfId="2" stopIfTrue="0">
      <formula>AND(NOT('QAQC-NaT'!$L$262),'QAQC-NaT'!$C$262="Medium")</formula>
    </cfRule>
    <cfRule type="expression" priority="4610" dxfId="3" stopIfTrue="0">
      <formula>AND(NOT('QAQC-NaT'!$L$262),'QAQC-NaT'!$C$262="Medium Low")</formula>
    </cfRule>
    <cfRule type="expression" priority="4906" dxfId="4" stopIfTrue="0">
      <formula>AND(NOT('QAQC-NaT'!$L$262),'QAQC-NaT'!$C$262="Low")</formula>
    </cfRule>
    <cfRule type="expression" priority="5250" dxfId="5" stopIfTrue="0">
      <formula>AND(NOT('QAQC-NaT'!$L$262),'QAQC-NaT'!$C$262="Very Low")</formula>
    </cfRule>
    <cfRule type="expression" priority="5562" dxfId="6" stopIfTrue="0">
      <formula>AND(NOT('QAQC-NaT'!$L$262),'QAQC-NaT'!$C$262="Good")</formula>
    </cfRule>
  </conditionalFormatting>
  <conditionalFormatting sqref="BZ17">
    <cfRule type="expression" priority="3715" dxfId="0" stopIfTrue="0">
      <formula>AND(NOT('QAQC-NaT'!$L$263),'QAQC-NaT'!$C$263="Highest")</formula>
    </cfRule>
    <cfRule type="expression" priority="4011" dxfId="1" stopIfTrue="0">
      <formula>AND(NOT('QAQC-NaT'!$L$263),'QAQC-NaT'!$C$263="High")</formula>
    </cfRule>
    <cfRule type="expression" priority="4315" dxfId="2" stopIfTrue="0">
      <formula>AND(NOT('QAQC-NaT'!$L$263),'QAQC-NaT'!$C$263="Medium")</formula>
    </cfRule>
    <cfRule type="expression" priority="4611" dxfId="3" stopIfTrue="0">
      <formula>AND(NOT('QAQC-NaT'!$L$263),'QAQC-NaT'!$C$263="Medium Low")</formula>
    </cfRule>
    <cfRule type="expression" priority="4907" dxfId="4" stopIfTrue="0">
      <formula>AND(NOT('QAQC-NaT'!$L$263),'QAQC-NaT'!$C$263="Low")</formula>
    </cfRule>
    <cfRule type="expression" priority="5251" dxfId="5" stopIfTrue="0">
      <formula>AND(NOT('QAQC-NaT'!$L$263),'QAQC-NaT'!$C$263="Very Low")</formula>
    </cfRule>
    <cfRule type="expression" priority="5563" dxfId="6" stopIfTrue="0">
      <formula>AND(NOT('QAQC-NaT'!$L$263),'QAQC-NaT'!$C$263="Good")</formula>
    </cfRule>
  </conditionalFormatting>
  <conditionalFormatting sqref="CA17">
    <cfRule type="expression" priority="3716" dxfId="0" stopIfTrue="0">
      <formula>AND(NOT('QAQC-NaT'!$L$264),'QAQC-NaT'!$C$264="Highest")</formula>
    </cfRule>
    <cfRule type="expression" priority="4012" dxfId="1" stopIfTrue="0">
      <formula>AND(NOT('QAQC-NaT'!$L$264),'QAQC-NaT'!$C$264="High")</formula>
    </cfRule>
    <cfRule type="expression" priority="4316" dxfId="2" stopIfTrue="0">
      <formula>AND(NOT('QAQC-NaT'!$L$264),'QAQC-NaT'!$C$264="Medium")</formula>
    </cfRule>
    <cfRule type="expression" priority="4612" dxfId="3" stopIfTrue="0">
      <formula>AND(NOT('QAQC-NaT'!$L$264),'QAQC-NaT'!$C$264="Medium Low")</formula>
    </cfRule>
    <cfRule type="expression" priority="4908" dxfId="4" stopIfTrue="0">
      <formula>AND(NOT('QAQC-NaT'!$L$264),'QAQC-NaT'!$C$264="Low")</formula>
    </cfRule>
    <cfRule type="expression" priority="5252" dxfId="5" stopIfTrue="0">
      <formula>AND(NOT('QAQC-NaT'!$L$264),'QAQC-NaT'!$C$264="Very Low")</formula>
    </cfRule>
    <cfRule type="expression" priority="5564" dxfId="6" stopIfTrue="0">
      <formula>AND(NOT('QAQC-NaT'!$L$264),'QAQC-NaT'!$C$264="Good")</formula>
    </cfRule>
  </conditionalFormatting>
  <conditionalFormatting sqref="CB17">
    <cfRule type="expression" priority="3717" dxfId="0" stopIfTrue="0">
      <formula>AND(NOT('QAQC-NaT'!$L$265),'QAQC-NaT'!$C$265="Highest")</formula>
    </cfRule>
    <cfRule type="expression" priority="4013" dxfId="1" stopIfTrue="0">
      <formula>AND(NOT('QAQC-NaT'!$L$265),'QAQC-NaT'!$C$265="High")</formula>
    </cfRule>
    <cfRule type="expression" priority="4317" dxfId="2" stopIfTrue="0">
      <formula>AND(NOT('QAQC-NaT'!$L$265),'QAQC-NaT'!$C$265="Medium")</formula>
    </cfRule>
    <cfRule type="expression" priority="4613" dxfId="3" stopIfTrue="0">
      <formula>AND(NOT('QAQC-NaT'!$L$265),'QAQC-NaT'!$C$265="Medium Low")</formula>
    </cfRule>
    <cfRule type="expression" priority="4909" dxfId="4" stopIfTrue="0">
      <formula>AND(NOT('QAQC-NaT'!$L$265),'QAQC-NaT'!$C$265="Low")</formula>
    </cfRule>
    <cfRule type="expression" priority="5253" dxfId="5" stopIfTrue="0">
      <formula>AND(NOT('QAQC-NaT'!$L$265),'QAQC-NaT'!$C$265="Very Low")</formula>
    </cfRule>
    <cfRule type="expression" priority="5565" dxfId="6" stopIfTrue="0">
      <formula>AND(NOT('QAQC-NaT'!$L$265),'QAQC-NaT'!$C$265="Good")</formula>
    </cfRule>
  </conditionalFormatting>
  <conditionalFormatting sqref="BZ18">
    <cfRule type="expression" priority="3718" dxfId="0" stopIfTrue="0">
      <formula>AND(NOT('QAQC-NaT'!$L$266),'QAQC-NaT'!$C$266="Highest")</formula>
    </cfRule>
    <cfRule type="expression" priority="4014" dxfId="1" stopIfTrue="0">
      <formula>AND(NOT('QAQC-NaT'!$L$266),'QAQC-NaT'!$C$266="High")</formula>
    </cfRule>
    <cfRule type="expression" priority="4318" dxfId="2" stopIfTrue="0">
      <formula>AND(NOT('QAQC-NaT'!$L$266),'QAQC-NaT'!$C$266="Medium")</formula>
    </cfRule>
    <cfRule type="expression" priority="4614" dxfId="3" stopIfTrue="0">
      <formula>AND(NOT('QAQC-NaT'!$L$266),'QAQC-NaT'!$C$266="Medium Low")</formula>
    </cfRule>
    <cfRule type="expression" priority="4910" dxfId="4" stopIfTrue="0">
      <formula>AND(NOT('QAQC-NaT'!$L$266),'QAQC-NaT'!$C$266="Low")</formula>
    </cfRule>
    <cfRule type="expression" priority="5254" dxfId="5" stopIfTrue="0">
      <formula>AND(NOT('QAQC-NaT'!$L$266),'QAQC-NaT'!$C$266="Very Low")</formula>
    </cfRule>
    <cfRule type="expression" priority="5566" dxfId="6" stopIfTrue="0">
      <formula>AND(NOT('QAQC-NaT'!$L$266),'QAQC-NaT'!$C$266="Good")</formula>
    </cfRule>
  </conditionalFormatting>
  <conditionalFormatting sqref="CA18">
    <cfRule type="expression" priority="3719" dxfId="0" stopIfTrue="0">
      <formula>AND(NOT('QAQC-NaT'!$L$267),'QAQC-NaT'!$C$267="Highest")</formula>
    </cfRule>
    <cfRule type="expression" priority="4015" dxfId="1" stopIfTrue="0">
      <formula>AND(NOT('QAQC-NaT'!$L$267),'QAQC-NaT'!$C$267="High")</formula>
    </cfRule>
    <cfRule type="expression" priority="4319" dxfId="2" stopIfTrue="0">
      <formula>AND(NOT('QAQC-NaT'!$L$267),'QAQC-NaT'!$C$267="Medium")</formula>
    </cfRule>
    <cfRule type="expression" priority="4615" dxfId="3" stopIfTrue="0">
      <formula>AND(NOT('QAQC-NaT'!$L$267),'QAQC-NaT'!$C$267="Medium Low")</formula>
    </cfRule>
    <cfRule type="expression" priority="4911" dxfId="4" stopIfTrue="0">
      <formula>AND(NOT('QAQC-NaT'!$L$267),'QAQC-NaT'!$C$267="Low")</formula>
    </cfRule>
    <cfRule type="expression" priority="5255" dxfId="5" stopIfTrue="0">
      <formula>AND(NOT('QAQC-NaT'!$L$267),'QAQC-NaT'!$C$267="Very Low")</formula>
    </cfRule>
    <cfRule type="expression" priority="5567" dxfId="6" stopIfTrue="0">
      <formula>AND(NOT('QAQC-NaT'!$L$267),'QAQC-NaT'!$C$267="Good")</formula>
    </cfRule>
  </conditionalFormatting>
  <conditionalFormatting sqref="CB18">
    <cfRule type="expression" priority="3720" dxfId="0" stopIfTrue="0">
      <formula>AND(NOT('QAQC-NaT'!$L$268),'QAQC-NaT'!$C$268="Highest")</formula>
    </cfRule>
    <cfRule type="expression" priority="4016" dxfId="1" stopIfTrue="0">
      <formula>AND(NOT('QAQC-NaT'!$L$268),'QAQC-NaT'!$C$268="High")</formula>
    </cfRule>
    <cfRule type="expression" priority="4320" dxfId="2" stopIfTrue="0">
      <formula>AND(NOT('QAQC-NaT'!$L$268),'QAQC-NaT'!$C$268="Medium")</formula>
    </cfRule>
    <cfRule type="expression" priority="4616" dxfId="3" stopIfTrue="0">
      <formula>AND(NOT('QAQC-NaT'!$L$268),'QAQC-NaT'!$C$268="Medium Low")</formula>
    </cfRule>
    <cfRule type="expression" priority="4912" dxfId="4" stopIfTrue="0">
      <formula>AND(NOT('QAQC-NaT'!$L$268),'QAQC-NaT'!$C$268="Low")</formula>
    </cfRule>
    <cfRule type="expression" priority="5256" dxfId="5" stopIfTrue="0">
      <formula>AND(NOT('QAQC-NaT'!$L$268),'QAQC-NaT'!$C$268="Very Low")</formula>
    </cfRule>
    <cfRule type="expression" priority="5568" dxfId="6" stopIfTrue="0">
      <formula>AND(NOT('QAQC-NaT'!$L$268),'QAQC-NaT'!$C$268="Good")</formula>
    </cfRule>
  </conditionalFormatting>
  <conditionalFormatting sqref="BZ19">
    <cfRule type="expression" priority="3721" dxfId="0" stopIfTrue="0">
      <formula>AND(NOT('QAQC-NaT'!$L$269),'QAQC-NaT'!$C$269="Highest")</formula>
    </cfRule>
    <cfRule type="expression" priority="4017" dxfId="1" stopIfTrue="0">
      <formula>AND(NOT('QAQC-NaT'!$L$269),'QAQC-NaT'!$C$269="High")</formula>
    </cfRule>
    <cfRule type="expression" priority="4321" dxfId="2" stopIfTrue="0">
      <formula>AND(NOT('QAQC-NaT'!$L$269),'QAQC-NaT'!$C$269="Medium")</formula>
    </cfRule>
    <cfRule type="expression" priority="4617" dxfId="3" stopIfTrue="0">
      <formula>AND(NOT('QAQC-NaT'!$L$269),'QAQC-NaT'!$C$269="Medium Low")</formula>
    </cfRule>
    <cfRule type="expression" priority="4913" dxfId="4" stopIfTrue="0">
      <formula>AND(NOT('QAQC-NaT'!$L$269),'QAQC-NaT'!$C$269="Low")</formula>
    </cfRule>
    <cfRule type="expression" priority="5257" dxfId="5" stopIfTrue="0">
      <formula>AND(NOT('QAQC-NaT'!$L$269),'QAQC-NaT'!$C$269="Very Low")</formula>
    </cfRule>
    <cfRule type="expression" priority="5569" dxfId="6" stopIfTrue="0">
      <formula>AND(NOT('QAQC-NaT'!$L$269),'QAQC-NaT'!$C$269="Good")</formula>
    </cfRule>
  </conditionalFormatting>
  <conditionalFormatting sqref="CA19">
    <cfRule type="expression" priority="3722" dxfId="0" stopIfTrue="0">
      <formula>AND(NOT('QAQC-NaT'!$L$270),'QAQC-NaT'!$C$270="Highest")</formula>
    </cfRule>
    <cfRule type="expression" priority="4018" dxfId="1" stopIfTrue="0">
      <formula>AND(NOT('QAQC-NaT'!$L$270),'QAQC-NaT'!$C$270="High")</formula>
    </cfRule>
    <cfRule type="expression" priority="4322" dxfId="2" stopIfTrue="0">
      <formula>AND(NOT('QAQC-NaT'!$L$270),'QAQC-NaT'!$C$270="Medium")</formula>
    </cfRule>
    <cfRule type="expression" priority="4618" dxfId="3" stopIfTrue="0">
      <formula>AND(NOT('QAQC-NaT'!$L$270),'QAQC-NaT'!$C$270="Medium Low")</formula>
    </cfRule>
    <cfRule type="expression" priority="4914" dxfId="4" stopIfTrue="0">
      <formula>AND(NOT('QAQC-NaT'!$L$270),'QAQC-NaT'!$C$270="Low")</formula>
    </cfRule>
    <cfRule type="expression" priority="5258" dxfId="5" stopIfTrue="0">
      <formula>AND(NOT('QAQC-NaT'!$L$270),'QAQC-NaT'!$C$270="Very Low")</formula>
    </cfRule>
    <cfRule type="expression" priority="5570" dxfId="6" stopIfTrue="0">
      <formula>AND(NOT('QAQC-NaT'!$L$270),'QAQC-NaT'!$C$270="Good")</formula>
    </cfRule>
  </conditionalFormatting>
  <conditionalFormatting sqref="CB19">
    <cfRule type="expression" priority="3723" dxfId="0" stopIfTrue="0">
      <formula>AND(NOT('QAQC-NaT'!$L$271),'QAQC-NaT'!$C$271="Highest")</formula>
    </cfRule>
    <cfRule type="expression" priority="4019" dxfId="1" stopIfTrue="0">
      <formula>AND(NOT('QAQC-NaT'!$L$271),'QAQC-NaT'!$C$271="High")</formula>
    </cfRule>
    <cfRule type="expression" priority="4323" dxfId="2" stopIfTrue="0">
      <formula>AND(NOT('QAQC-NaT'!$L$271),'QAQC-NaT'!$C$271="Medium")</formula>
    </cfRule>
    <cfRule type="expression" priority="4619" dxfId="3" stopIfTrue="0">
      <formula>AND(NOT('QAQC-NaT'!$L$271),'QAQC-NaT'!$C$271="Medium Low")</formula>
    </cfRule>
    <cfRule type="expression" priority="4915" dxfId="4" stopIfTrue="0">
      <formula>AND(NOT('QAQC-NaT'!$L$271),'QAQC-NaT'!$C$271="Low")</formula>
    </cfRule>
    <cfRule type="expression" priority="5259" dxfId="5" stopIfTrue="0">
      <formula>AND(NOT('QAQC-NaT'!$L$271),'QAQC-NaT'!$C$271="Very Low")</formula>
    </cfRule>
    <cfRule type="expression" priority="5571" dxfId="6" stopIfTrue="0">
      <formula>AND(NOT('QAQC-NaT'!$L$271),'QAQC-NaT'!$C$271="Good")</formula>
    </cfRule>
  </conditionalFormatting>
  <conditionalFormatting sqref="BZ20">
    <cfRule type="expression" priority="3724" dxfId="0" stopIfTrue="0">
      <formula>AND(NOT('QAQC-NaT'!$L$272),'QAQC-NaT'!$C$272="Highest")</formula>
    </cfRule>
    <cfRule type="expression" priority="4020" dxfId="1" stopIfTrue="0">
      <formula>AND(NOT('QAQC-NaT'!$L$272),'QAQC-NaT'!$C$272="High")</formula>
    </cfRule>
    <cfRule type="expression" priority="4324" dxfId="2" stopIfTrue="0">
      <formula>AND(NOT('QAQC-NaT'!$L$272),'QAQC-NaT'!$C$272="Medium")</formula>
    </cfRule>
    <cfRule type="expression" priority="4620" dxfId="3" stopIfTrue="0">
      <formula>AND(NOT('QAQC-NaT'!$L$272),'QAQC-NaT'!$C$272="Medium Low")</formula>
    </cfRule>
    <cfRule type="expression" priority="4916" dxfId="4" stopIfTrue="0">
      <formula>AND(NOT('QAQC-NaT'!$L$272),'QAQC-NaT'!$C$272="Low")</formula>
    </cfRule>
    <cfRule type="expression" priority="5260" dxfId="5" stopIfTrue="0">
      <formula>AND(NOT('QAQC-NaT'!$L$272),'QAQC-NaT'!$C$272="Very Low")</formula>
    </cfRule>
    <cfRule type="expression" priority="5572" dxfId="6" stopIfTrue="0">
      <formula>AND(NOT('QAQC-NaT'!$L$272),'QAQC-NaT'!$C$272="Good")</formula>
    </cfRule>
  </conditionalFormatting>
  <conditionalFormatting sqref="CA20">
    <cfRule type="expression" priority="3725" dxfId="0" stopIfTrue="0">
      <formula>AND(NOT('QAQC-NaT'!$L$273),'QAQC-NaT'!$C$273="Highest")</formula>
    </cfRule>
    <cfRule type="expression" priority="4021" dxfId="1" stopIfTrue="0">
      <formula>AND(NOT('QAQC-NaT'!$L$273),'QAQC-NaT'!$C$273="High")</formula>
    </cfRule>
    <cfRule type="expression" priority="4325" dxfId="2" stopIfTrue="0">
      <formula>AND(NOT('QAQC-NaT'!$L$273),'QAQC-NaT'!$C$273="Medium")</formula>
    </cfRule>
    <cfRule type="expression" priority="4621" dxfId="3" stopIfTrue="0">
      <formula>AND(NOT('QAQC-NaT'!$L$273),'QAQC-NaT'!$C$273="Medium Low")</formula>
    </cfRule>
    <cfRule type="expression" priority="4917" dxfId="4" stopIfTrue="0">
      <formula>AND(NOT('QAQC-NaT'!$L$273),'QAQC-NaT'!$C$273="Low")</formula>
    </cfRule>
    <cfRule type="expression" priority="5261" dxfId="5" stopIfTrue="0">
      <formula>AND(NOT('QAQC-NaT'!$L$273),'QAQC-NaT'!$C$273="Very Low")</formula>
    </cfRule>
    <cfRule type="expression" priority="5573" dxfId="6" stopIfTrue="0">
      <formula>AND(NOT('QAQC-NaT'!$L$273),'QAQC-NaT'!$C$273="Good")</formula>
    </cfRule>
  </conditionalFormatting>
  <conditionalFormatting sqref="CB20">
    <cfRule type="expression" priority="3726" dxfId="0" stopIfTrue="0">
      <formula>AND(NOT('QAQC-NaT'!$L$274),'QAQC-NaT'!$C$274="Highest")</formula>
    </cfRule>
    <cfRule type="expression" priority="4022" dxfId="1" stopIfTrue="0">
      <formula>AND(NOT('QAQC-NaT'!$L$274),'QAQC-NaT'!$C$274="High")</formula>
    </cfRule>
    <cfRule type="expression" priority="4326" dxfId="2" stopIfTrue="0">
      <formula>AND(NOT('QAQC-NaT'!$L$274),'QAQC-NaT'!$C$274="Medium")</formula>
    </cfRule>
    <cfRule type="expression" priority="4622" dxfId="3" stopIfTrue="0">
      <formula>AND(NOT('QAQC-NaT'!$L$274),'QAQC-NaT'!$C$274="Medium Low")</formula>
    </cfRule>
    <cfRule type="expression" priority="4918" dxfId="4" stopIfTrue="0">
      <formula>AND(NOT('QAQC-NaT'!$L$274),'QAQC-NaT'!$C$274="Low")</formula>
    </cfRule>
    <cfRule type="expression" priority="5262" dxfId="5" stopIfTrue="0">
      <formula>AND(NOT('QAQC-NaT'!$L$274),'QAQC-NaT'!$C$274="Very Low")</formula>
    </cfRule>
    <cfRule type="expression" priority="5574" dxfId="6" stopIfTrue="0">
      <formula>AND(NOT('QAQC-NaT'!$L$274),'QAQC-NaT'!$C$274="Good")</formula>
    </cfRule>
  </conditionalFormatting>
  <conditionalFormatting sqref="BZ21">
    <cfRule type="expression" priority="3727" dxfId="0" stopIfTrue="0">
      <formula>AND(NOT('QAQC-NaT'!$L$275),'QAQC-NaT'!$C$275="Highest")</formula>
    </cfRule>
    <cfRule type="expression" priority="4023" dxfId="1" stopIfTrue="0">
      <formula>AND(NOT('QAQC-NaT'!$L$275),'QAQC-NaT'!$C$275="High")</formula>
    </cfRule>
    <cfRule type="expression" priority="4327" dxfId="2" stopIfTrue="0">
      <formula>AND(NOT('QAQC-NaT'!$L$275),'QAQC-NaT'!$C$275="Medium")</formula>
    </cfRule>
    <cfRule type="expression" priority="4623" dxfId="3" stopIfTrue="0">
      <formula>AND(NOT('QAQC-NaT'!$L$275),'QAQC-NaT'!$C$275="Medium Low")</formula>
    </cfRule>
    <cfRule type="expression" priority="4919" dxfId="4" stopIfTrue="0">
      <formula>AND(NOT('QAQC-NaT'!$L$275),'QAQC-NaT'!$C$275="Low")</formula>
    </cfRule>
    <cfRule type="expression" priority="5263" dxfId="5" stopIfTrue="0">
      <formula>AND(NOT('QAQC-NaT'!$L$275),'QAQC-NaT'!$C$275="Very Low")</formula>
    </cfRule>
    <cfRule type="expression" priority="5575" dxfId="6" stopIfTrue="0">
      <formula>AND(NOT('QAQC-NaT'!$L$275),'QAQC-NaT'!$C$275="Good")</formula>
    </cfRule>
  </conditionalFormatting>
  <conditionalFormatting sqref="CA21">
    <cfRule type="expression" priority="3728" dxfId="0" stopIfTrue="0">
      <formula>AND(NOT('QAQC-NaT'!$L$276),'QAQC-NaT'!$C$276="Highest")</formula>
    </cfRule>
    <cfRule type="expression" priority="4024" dxfId="1" stopIfTrue="0">
      <formula>AND(NOT('QAQC-NaT'!$L$276),'QAQC-NaT'!$C$276="High")</formula>
    </cfRule>
    <cfRule type="expression" priority="4328" dxfId="2" stopIfTrue="0">
      <formula>AND(NOT('QAQC-NaT'!$L$276),'QAQC-NaT'!$C$276="Medium")</formula>
    </cfRule>
    <cfRule type="expression" priority="4624" dxfId="3" stopIfTrue="0">
      <formula>AND(NOT('QAQC-NaT'!$L$276),'QAQC-NaT'!$C$276="Medium Low")</formula>
    </cfRule>
    <cfRule type="expression" priority="4920" dxfId="4" stopIfTrue="0">
      <formula>AND(NOT('QAQC-NaT'!$L$276),'QAQC-NaT'!$C$276="Low")</formula>
    </cfRule>
    <cfRule type="expression" priority="5264" dxfId="5" stopIfTrue="0">
      <formula>AND(NOT('QAQC-NaT'!$L$276),'QAQC-NaT'!$C$276="Very Low")</formula>
    </cfRule>
    <cfRule type="expression" priority="5576" dxfId="6" stopIfTrue="0">
      <formula>AND(NOT('QAQC-NaT'!$L$276),'QAQC-NaT'!$C$276="Good")</formula>
    </cfRule>
  </conditionalFormatting>
  <conditionalFormatting sqref="CB21">
    <cfRule type="expression" priority="3729" dxfId="0" stopIfTrue="0">
      <formula>AND(NOT('QAQC-NaT'!$L$277),'QAQC-NaT'!$C$277="Highest")</formula>
    </cfRule>
    <cfRule type="expression" priority="4025" dxfId="1" stopIfTrue="0">
      <formula>AND(NOT('QAQC-NaT'!$L$277),'QAQC-NaT'!$C$277="High")</formula>
    </cfRule>
    <cfRule type="expression" priority="4329" dxfId="2" stopIfTrue="0">
      <formula>AND(NOT('QAQC-NaT'!$L$277),'QAQC-NaT'!$C$277="Medium")</formula>
    </cfRule>
    <cfRule type="expression" priority="4625" dxfId="3" stopIfTrue="0">
      <formula>AND(NOT('QAQC-NaT'!$L$277),'QAQC-NaT'!$C$277="Medium Low")</formula>
    </cfRule>
    <cfRule type="expression" priority="4921" dxfId="4" stopIfTrue="0">
      <formula>AND(NOT('QAQC-NaT'!$L$277),'QAQC-NaT'!$C$277="Low")</formula>
    </cfRule>
    <cfRule type="expression" priority="5265" dxfId="5" stopIfTrue="0">
      <formula>AND(NOT('QAQC-NaT'!$L$277),'QAQC-NaT'!$C$277="Very Low")</formula>
    </cfRule>
    <cfRule type="expression" priority="5577" dxfId="6" stopIfTrue="0">
      <formula>AND(NOT('QAQC-NaT'!$L$277),'QAQC-NaT'!$C$277="Good")</formula>
    </cfRule>
  </conditionalFormatting>
  <conditionalFormatting sqref="BZ22">
    <cfRule type="expression" priority="3730" dxfId="0" stopIfTrue="0">
      <formula>AND(NOT('QAQC-NaT'!$L$278),'QAQC-NaT'!$C$278="Highest")</formula>
    </cfRule>
    <cfRule type="expression" priority="4026" dxfId="1" stopIfTrue="0">
      <formula>AND(NOT('QAQC-NaT'!$L$278),'QAQC-NaT'!$C$278="High")</formula>
    </cfRule>
    <cfRule type="expression" priority="4330" dxfId="2" stopIfTrue="0">
      <formula>AND(NOT('QAQC-NaT'!$L$278),'QAQC-NaT'!$C$278="Medium")</formula>
    </cfRule>
    <cfRule type="expression" priority="4626" dxfId="3" stopIfTrue="0">
      <formula>AND(NOT('QAQC-NaT'!$L$278),'QAQC-NaT'!$C$278="Medium Low")</formula>
    </cfRule>
    <cfRule type="expression" priority="4922" dxfId="4" stopIfTrue="0">
      <formula>AND(NOT('QAQC-NaT'!$L$278),'QAQC-NaT'!$C$278="Low")</formula>
    </cfRule>
    <cfRule type="expression" priority="5266" dxfId="5" stopIfTrue="0">
      <formula>AND(NOT('QAQC-NaT'!$L$278),'QAQC-NaT'!$C$278="Very Low")</formula>
    </cfRule>
    <cfRule type="expression" priority="5578" dxfId="6" stopIfTrue="0">
      <formula>AND(NOT('QAQC-NaT'!$L$278),'QAQC-NaT'!$C$278="Good")</formula>
    </cfRule>
  </conditionalFormatting>
  <conditionalFormatting sqref="CA22">
    <cfRule type="expression" priority="3731" dxfId="0" stopIfTrue="0">
      <formula>AND(NOT('QAQC-NaT'!$L$279),'QAQC-NaT'!$C$279="Highest")</formula>
    </cfRule>
    <cfRule type="expression" priority="4027" dxfId="1" stopIfTrue="0">
      <formula>AND(NOT('QAQC-NaT'!$L$279),'QAQC-NaT'!$C$279="High")</formula>
    </cfRule>
    <cfRule type="expression" priority="4331" dxfId="2" stopIfTrue="0">
      <formula>AND(NOT('QAQC-NaT'!$L$279),'QAQC-NaT'!$C$279="Medium")</formula>
    </cfRule>
    <cfRule type="expression" priority="4627" dxfId="3" stopIfTrue="0">
      <formula>AND(NOT('QAQC-NaT'!$L$279),'QAQC-NaT'!$C$279="Medium Low")</formula>
    </cfRule>
    <cfRule type="expression" priority="4923" dxfId="4" stopIfTrue="0">
      <formula>AND(NOT('QAQC-NaT'!$L$279),'QAQC-NaT'!$C$279="Low")</formula>
    </cfRule>
    <cfRule type="expression" priority="5267" dxfId="5" stopIfTrue="0">
      <formula>AND(NOT('QAQC-NaT'!$L$279),'QAQC-NaT'!$C$279="Very Low")</formula>
    </cfRule>
    <cfRule type="expression" priority="5579" dxfId="6" stopIfTrue="0">
      <formula>AND(NOT('QAQC-NaT'!$L$279),'QAQC-NaT'!$C$279="Good")</formula>
    </cfRule>
  </conditionalFormatting>
  <conditionalFormatting sqref="CB22">
    <cfRule type="expression" priority="3732" dxfId="0" stopIfTrue="0">
      <formula>AND(NOT('QAQC-NaT'!$L$280),'QAQC-NaT'!$C$280="Highest")</formula>
    </cfRule>
    <cfRule type="expression" priority="4028" dxfId="1" stopIfTrue="0">
      <formula>AND(NOT('QAQC-NaT'!$L$280),'QAQC-NaT'!$C$280="High")</formula>
    </cfRule>
    <cfRule type="expression" priority="4332" dxfId="2" stopIfTrue="0">
      <formula>AND(NOT('QAQC-NaT'!$L$280),'QAQC-NaT'!$C$280="Medium")</formula>
    </cfRule>
    <cfRule type="expression" priority="4628" dxfId="3" stopIfTrue="0">
      <formula>AND(NOT('QAQC-NaT'!$L$280),'QAQC-NaT'!$C$280="Medium Low")</formula>
    </cfRule>
    <cfRule type="expression" priority="4924" dxfId="4" stopIfTrue="0">
      <formula>AND(NOT('QAQC-NaT'!$L$280),'QAQC-NaT'!$C$280="Low")</formula>
    </cfRule>
    <cfRule type="expression" priority="5268" dxfId="5" stopIfTrue="0">
      <formula>AND(NOT('QAQC-NaT'!$L$280),'QAQC-NaT'!$C$280="Very Low")</formula>
    </cfRule>
    <cfRule type="expression" priority="5580" dxfId="6" stopIfTrue="0">
      <formula>AND(NOT('QAQC-NaT'!$L$280),'QAQC-NaT'!$C$280="Good")</formula>
    </cfRule>
  </conditionalFormatting>
  <conditionalFormatting sqref="G15">
    <cfRule type="expression" priority="4077" dxfId="1" stopIfTrue="0">
      <formula>G15&lt;2</formula>
    </cfRule>
  </conditionalFormatting>
  <conditionalFormatting sqref="G16">
    <cfRule type="expression" priority="4078" dxfId="1" stopIfTrue="0">
      <formula>G16&lt;2</formula>
    </cfRule>
  </conditionalFormatting>
  <conditionalFormatting sqref="G17">
    <cfRule type="expression" priority="4079" dxfId="1" stopIfTrue="0">
      <formula>G17&lt;2</formula>
    </cfRule>
  </conditionalFormatting>
  <conditionalFormatting sqref="G18">
    <cfRule type="expression" priority="4080" dxfId="1" stopIfTrue="0">
      <formula>G18&lt;2</formula>
    </cfRule>
  </conditionalFormatting>
  <conditionalFormatting sqref="G19">
    <cfRule type="expression" priority="4081" dxfId="1" stopIfTrue="0">
      <formula>G19&lt;2</formula>
    </cfRule>
  </conditionalFormatting>
  <conditionalFormatting sqref="G20">
    <cfRule type="expression" priority="4082" dxfId="1" stopIfTrue="0">
      <formula>G20&lt;2</formula>
    </cfRule>
  </conditionalFormatting>
  <conditionalFormatting sqref="G21">
    <cfRule type="expression" priority="4083" dxfId="1" stopIfTrue="0">
      <formula>G21&lt;2</formula>
    </cfRule>
  </conditionalFormatting>
  <conditionalFormatting sqref="G22">
    <cfRule type="expression" priority="4084" dxfId="1" stopIfTrue="0">
      <formula>G22&lt;2</formula>
    </cfRule>
  </conditionalFormatting>
  <conditionalFormatting sqref="A15:CT15">
    <cfRule type="expression" priority="5317" dxfId="5" stopIfTrue="0">
      <formula>IF(ISNUMBER($J$15), 1, 0)+IF(ISNUMBER($K$15), 1, 0)+IF(ISNUMBER($L$15), 1, 0)&lt;1</formula>
    </cfRule>
    <cfRule type="expression" priority="5325" dxfId="5" stopIfTrue="0">
      <formula>IF(ISNUMBER($V$15), 1, 0)+IF(ISNUMBER($W$15), 1, 0)+IF(ISNUMBER($X$15), 1, 0)&lt;1</formula>
    </cfRule>
  </conditionalFormatting>
  <conditionalFormatting sqref="A16:CT16">
    <cfRule type="expression" priority="5318" dxfId="5" stopIfTrue="0">
      <formula>IF(ISNUMBER($J$16), 1, 0)+IF(ISNUMBER($K$16), 1, 0)+IF(ISNUMBER($L$16), 1, 0)&lt;1</formula>
    </cfRule>
    <cfRule type="expression" priority="5326" dxfId="5" stopIfTrue="0">
      <formula>IF(ISNUMBER($V$16), 1, 0)+IF(ISNUMBER($W$16), 1, 0)+IF(ISNUMBER($X$16), 1, 0)&lt;1</formula>
    </cfRule>
  </conditionalFormatting>
  <conditionalFormatting sqref="A17:CT17">
    <cfRule type="expression" priority="5319" dxfId="5" stopIfTrue="0">
      <formula>IF(ISNUMBER($J$17), 1, 0)+IF(ISNUMBER($K$17), 1, 0)+IF(ISNUMBER($L$17), 1, 0)&lt;1</formula>
    </cfRule>
    <cfRule type="expression" priority="5327" dxfId="5" stopIfTrue="0">
      <formula>IF(ISNUMBER($V$17), 1, 0)+IF(ISNUMBER($W$17), 1, 0)+IF(ISNUMBER($X$17), 1, 0)&lt;1</formula>
    </cfRule>
  </conditionalFormatting>
  <conditionalFormatting sqref="A18:CT18">
    <cfRule type="expression" priority="5320" dxfId="5" stopIfTrue="0">
      <formula>IF(ISNUMBER($J$18), 1, 0)+IF(ISNUMBER($K$18), 1, 0)+IF(ISNUMBER($L$18), 1, 0)&lt;1</formula>
    </cfRule>
    <cfRule type="expression" priority="5328" dxfId="5" stopIfTrue="0">
      <formula>IF(ISNUMBER($V$18), 1, 0)+IF(ISNUMBER($W$18), 1, 0)+IF(ISNUMBER($X$18), 1, 0)&lt;1</formula>
    </cfRule>
  </conditionalFormatting>
  <conditionalFormatting sqref="A19:CT19">
    <cfRule type="expression" priority="5321" dxfId="5" stopIfTrue="0">
      <formula>IF(ISNUMBER($J$19), 1, 0)+IF(ISNUMBER($K$19), 1, 0)+IF(ISNUMBER($L$19), 1, 0)&lt;1</formula>
    </cfRule>
    <cfRule type="expression" priority="5329" dxfId="5" stopIfTrue="0">
      <formula>IF(ISNUMBER($V$19), 1, 0)+IF(ISNUMBER($W$19), 1, 0)+IF(ISNUMBER($X$19), 1, 0)&lt;1</formula>
    </cfRule>
  </conditionalFormatting>
  <conditionalFormatting sqref="A20:CT20">
    <cfRule type="expression" priority="5322" dxfId="5" stopIfTrue="0">
      <formula>IF(ISNUMBER($J$20), 1, 0)+IF(ISNUMBER($K$20), 1, 0)+IF(ISNUMBER($L$20), 1, 0)&lt;1</formula>
    </cfRule>
    <cfRule type="expression" priority="5330" dxfId="5" stopIfTrue="0">
      <formula>IF(ISNUMBER($V$20), 1, 0)+IF(ISNUMBER($W$20), 1, 0)+IF(ISNUMBER($X$20), 1, 0)&lt;1</formula>
    </cfRule>
  </conditionalFormatting>
  <conditionalFormatting sqref="A21:CT21">
    <cfRule type="expression" priority="5323" dxfId="5" stopIfTrue="0">
      <formula>IF(ISNUMBER($J$21), 1, 0)+IF(ISNUMBER($K$21), 1, 0)+IF(ISNUMBER($L$21), 1, 0)&lt;1</formula>
    </cfRule>
    <cfRule type="expression" priority="5331" dxfId="5" stopIfTrue="0">
      <formula>IF(ISNUMBER($V$21), 1, 0)+IF(ISNUMBER($W$21), 1, 0)+IF(ISNUMBER($X$21), 1, 0)&lt;1</formula>
    </cfRule>
  </conditionalFormatting>
  <conditionalFormatting sqref="A22:CT22">
    <cfRule type="expression" priority="5324" dxfId="5" stopIfTrue="0">
      <formula>IF(ISNUMBER($J$22), 1, 0)+IF(ISNUMBER($K$22), 1, 0)+IF(ISNUMBER($L$22), 1, 0)&lt;1</formula>
    </cfRule>
    <cfRule type="expression" priority="5332" dxfId="5" stopIfTrue="0">
      <formula>IF(ISNUMBER($V$22), 1, 0)+IF(ISNUMBER($W$22), 1, 0)+IF(ISNUMBER($X$22), 1, 0)&lt;1</formula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9"/>
  <sheetViews>
    <sheetView workbookViewId="0">
      <selection activeCell="A1" sqref="A1"/>
    </sheetView>
  </sheetViews>
  <sheetFormatPr baseColWidth="8" defaultRowHeight="15"/>
  <cols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6" max="36"/>
    <col width="13" customWidth="1" min="37" max="37"/>
    <col width="13" customWidth="1" min="38" max="38"/>
    <col width="13" customWidth="1" min="39" max="39"/>
    <col width="13" customWidth="1" min="40" max="40"/>
  </cols>
  <sheetData>
    <row r="1">
      <c r="A1" s="30" t="inlineStr">
        <is>
          <t>Copies</t>
        </is>
      </c>
      <c r="B1" s="30" t="inlineStr">
        <is>
          <t>Log(Copies)</t>
        </is>
      </c>
      <c r="C1" s="31" t="inlineStr">
        <is>
          <t>Ct</t>
        </is>
      </c>
      <c r="D1" s="31" t="inlineStr">
        <is>
          <t>Graph Ct</t>
        </is>
      </c>
      <c r="E1" s="30" t="inlineStr">
        <is>
          <t>PMMoV Avg</t>
        </is>
      </c>
      <c r="K1" s="30" t="inlineStr">
        <is>
          <t>Copies</t>
        </is>
      </c>
      <c r="L1" s="30" t="inlineStr">
        <is>
          <t>Log(Copies)</t>
        </is>
      </c>
      <c r="M1" s="31" t="inlineStr">
        <is>
          <t>Ct</t>
        </is>
      </c>
      <c r="N1" s="31" t="inlineStr">
        <is>
          <t>Graph Ct</t>
        </is>
      </c>
      <c r="O1" s="30" t="inlineStr">
        <is>
          <t>PMMoV Avg</t>
        </is>
      </c>
      <c r="U1" s="30" t="inlineStr">
        <is>
          <t>Copies</t>
        </is>
      </c>
      <c r="V1" s="30" t="inlineStr">
        <is>
          <t>Log(Copies)</t>
        </is>
      </c>
      <c r="W1" s="31" t="inlineStr">
        <is>
          <t>Ct</t>
        </is>
      </c>
      <c r="X1" s="31" t="inlineStr">
        <is>
          <t>Graph Ct</t>
        </is>
      </c>
      <c r="Y1" s="30" t="inlineStr">
        <is>
          <t>covN1 Avg</t>
        </is>
      </c>
      <c r="AE1" s="30" t="inlineStr">
        <is>
          <t>Copies</t>
        </is>
      </c>
      <c r="AF1" s="30" t="inlineStr">
        <is>
          <t>Log(Copies)</t>
        </is>
      </c>
      <c r="AG1" s="31" t="inlineStr">
        <is>
          <t>Ct</t>
        </is>
      </c>
      <c r="AH1" s="31" t="inlineStr">
        <is>
          <t>Graph Ct</t>
        </is>
      </c>
      <c r="AI1" s="30" t="inlineStr">
        <is>
          <t>covN2 Avg</t>
        </is>
      </c>
    </row>
    <row r="2">
      <c r="A2" s="32" t="n">
        <v>50200</v>
      </c>
      <c r="B2" s="51">
        <f>LOG(A2)</f>
        <v>4.700703717145019</v>
      </c>
      <c r="C2" s="32" t="n">
        <v>25.07</v>
      </c>
      <c r="D2" s="34">
        <f>IF(ISNUMBER(C2),C2,NA())</f>
        <v>25.07</v>
      </c>
      <c r="E2" s="32" t="n"/>
      <c r="K2" s="32" t="n">
        <v>50200</v>
      </c>
      <c r="L2" s="51">
        <f>LOG(K2)</f>
        <v>4.700703717145019</v>
      </c>
      <c r="M2" s="32" t="n">
        <v>24.5</v>
      </c>
      <c r="N2" s="34">
        <f>IF(ISNUMBER(M2),M2,NA())</f>
        <v>24.5</v>
      </c>
      <c r="O2" s="32" t="n"/>
      <c r="U2" s="32" t="n">
        <v>300</v>
      </c>
      <c r="V2" s="51">
        <f>LOG(U2)</f>
        <v>2.477121254719662</v>
      </c>
      <c r="W2" s="32" t="n">
        <v>30.85</v>
      </c>
      <c r="X2" s="34">
        <f>IF(ISNUMBER(W2),W2,NA())</f>
        <v>30.85</v>
      </c>
      <c r="Y2" s="32" t="n"/>
      <c r="AE2" s="32" t="n">
        <v>300</v>
      </c>
      <c r="AF2" s="51">
        <f>LOG(AE2)</f>
        <v>2.477121254719662</v>
      </c>
      <c r="AG2" s="32" t="n">
        <v>30.86</v>
      </c>
      <c r="AH2" s="34">
        <f>IF(ISNUMBER(AG2),AG2,NA())</f>
        <v>30.86</v>
      </c>
      <c r="AI2" s="32" t="n"/>
    </row>
    <row r="3">
      <c r="A3" s="35" t="n">
        <v>50200</v>
      </c>
      <c r="B3" s="52">
        <f>LOG(A3)</f>
        <v>4.700703717145019</v>
      </c>
      <c r="C3" s="35" t="n">
        <v>24.99</v>
      </c>
      <c r="D3" s="37">
        <f>IF(ISNUMBER(C3),C3,NA())</f>
        <v>24.99</v>
      </c>
      <c r="E3" s="35" t="n"/>
      <c r="K3" s="35" t="n">
        <v>50200</v>
      </c>
      <c r="L3" s="52">
        <f>LOG(K3)</f>
        <v>4.700703717145019</v>
      </c>
      <c r="M3" s="35" t="n">
        <v>24.53</v>
      </c>
      <c r="N3" s="37">
        <f>IF(ISNUMBER(M3),M3,NA())</f>
        <v>24.53</v>
      </c>
      <c r="O3" s="35" t="n"/>
      <c r="U3" s="35" t="n">
        <v>300</v>
      </c>
      <c r="V3" s="52">
        <f>LOG(U3)</f>
        <v>2.477121254719662</v>
      </c>
      <c r="W3" s="35" t="n">
        <v>30.83</v>
      </c>
      <c r="X3" s="37">
        <f>IF(ISNUMBER(W3),W3,NA())</f>
        <v>30.83</v>
      </c>
      <c r="Y3" s="35" t="n"/>
      <c r="AE3" s="35" t="n">
        <v>300</v>
      </c>
      <c r="AF3" s="52">
        <f>LOG(AE3)</f>
        <v>2.477121254719662</v>
      </c>
      <c r="AG3" s="35" t="n">
        <v>30.5</v>
      </c>
      <c r="AH3" s="37">
        <f>IF(ISNUMBER(AG3),AG3,NA())</f>
        <v>30.5</v>
      </c>
      <c r="AI3" s="35" t="n"/>
    </row>
    <row r="4">
      <c r="A4" s="38" t="n">
        <v>50200</v>
      </c>
      <c r="B4" s="53">
        <f>LOG(A4)</f>
        <v>4.700703717145019</v>
      </c>
      <c r="C4" s="38" t="n">
        <v>24.93</v>
      </c>
      <c r="D4" s="40">
        <f>IF(ISNUMBER(C4),C4,NA())</f>
        <v>24.93</v>
      </c>
      <c r="E4" s="38">
        <f>AVERAGE(C2:C4)*1</f>
        <v>24.99666666666667</v>
      </c>
      <c r="K4" s="38" t="n">
        <v>50200</v>
      </c>
      <c r="L4" s="53">
        <f>LOG(K4)</f>
        <v>4.700703717145019</v>
      </c>
      <c r="M4" s="38" t="n">
        <v>24.53</v>
      </c>
      <c r="N4" s="40">
        <f>IF(ISNUMBER(M4),M4,NA())</f>
        <v>24.53</v>
      </c>
      <c r="O4" s="38">
        <f>AVERAGE(M2:M4)*1</f>
        <v>24.52</v>
      </c>
      <c r="U4" s="38" t="n">
        <v>300</v>
      </c>
      <c r="V4" s="53">
        <f>LOG(U4)</f>
        <v>2.477121254719662</v>
      </c>
      <c r="W4" s="38" t="n">
        <v>30.85</v>
      </c>
      <c r="X4" s="40">
        <f>IF(ISNUMBER(W4),W4,NA())</f>
        <v>30.85</v>
      </c>
      <c r="Y4" s="38">
        <f>AVERAGE(W2:W4)*1</f>
        <v>30.84333333333333</v>
      </c>
      <c r="AE4" s="38" t="n">
        <v>300</v>
      </c>
      <c r="AF4" s="53">
        <f>LOG(AE4)</f>
        <v>2.477121254719662</v>
      </c>
      <c r="AG4" s="38" t="n">
        <v>30.78</v>
      </c>
      <c r="AH4" s="40">
        <f>IF(ISNUMBER(AG4),AG4,NA())</f>
        <v>30.78</v>
      </c>
      <c r="AI4" s="38">
        <f>AVERAGE(AG2:AG4)*1</f>
        <v>30.71333333333333</v>
      </c>
    </row>
    <row r="5">
      <c r="A5" s="32" t="n">
        <v>12550</v>
      </c>
      <c r="B5" s="51">
        <f>LOG(A5)</f>
        <v>4.098643725817056</v>
      </c>
      <c r="C5" s="32" t="n">
        <v>26.69</v>
      </c>
      <c r="D5" s="34">
        <f>IF(ISNUMBER(C5),C5,NA())</f>
        <v>26.69</v>
      </c>
      <c r="E5" s="32" t="n"/>
      <c r="K5" s="32" t="n">
        <v>12550</v>
      </c>
      <c r="L5" s="51">
        <f>LOG(K5)</f>
        <v>4.098643725817056</v>
      </c>
      <c r="M5" s="32" t="n">
        <v>26.32</v>
      </c>
      <c r="N5" s="34">
        <f>IF(ISNUMBER(M5),M5,NA())</f>
        <v>26.32</v>
      </c>
      <c r="O5" s="32" t="n"/>
      <c r="U5" s="32" t="n">
        <v>60</v>
      </c>
      <c r="V5" s="51">
        <f>LOG(U5)</f>
        <v>1.778151250383643</v>
      </c>
      <c r="W5" s="32" t="n">
        <v>30.07</v>
      </c>
      <c r="X5" s="34">
        <f>IF(ISNUMBER(W5),W5,NA())</f>
        <v>30.07</v>
      </c>
      <c r="Y5" s="32" t="n"/>
      <c r="AE5" s="32" t="n">
        <v>60</v>
      </c>
      <c r="AF5" s="51">
        <f>LOG(AE5)</f>
        <v>1.778151250383643</v>
      </c>
      <c r="AG5" s="32" t="n">
        <v>30.57</v>
      </c>
      <c r="AH5" s="34">
        <f>IF(ISNUMBER(AG5),AG5,NA())</f>
        <v>30.57</v>
      </c>
      <c r="AI5" s="32" t="n"/>
    </row>
    <row r="6">
      <c r="A6" s="35" t="n">
        <v>12550</v>
      </c>
      <c r="B6" s="52">
        <f>LOG(A6)</f>
        <v>4.098643725817056</v>
      </c>
      <c r="C6" s="35" t="n">
        <v>26.43</v>
      </c>
      <c r="D6" s="37">
        <f>IF(ISNUMBER(C6),C6,NA())</f>
        <v>26.43</v>
      </c>
      <c r="E6" s="35" t="n"/>
      <c r="K6" s="35" t="n">
        <v>12550</v>
      </c>
      <c r="L6" s="52">
        <f>LOG(K6)</f>
        <v>4.098643725817056</v>
      </c>
      <c r="M6" s="35" t="n">
        <v>26.23</v>
      </c>
      <c r="N6" s="37">
        <f>IF(ISNUMBER(M6),M6,NA())</f>
        <v>26.23</v>
      </c>
      <c r="O6" s="35" t="n"/>
      <c r="U6" s="35" t="n">
        <v>60</v>
      </c>
      <c r="V6" s="52">
        <f>LOG(U6)</f>
        <v>1.778151250383643</v>
      </c>
      <c r="W6" s="35" t="n">
        <v>30.06</v>
      </c>
      <c r="X6" s="37">
        <f>IF(ISNUMBER(W6),W6,NA())</f>
        <v>30.06</v>
      </c>
      <c r="Y6" s="35" t="n"/>
      <c r="AE6" s="35" t="n">
        <v>60</v>
      </c>
      <c r="AF6" s="52">
        <f>LOG(AE6)</f>
        <v>1.778151250383643</v>
      </c>
      <c r="AG6" s="35" t="n">
        <v>30.25</v>
      </c>
      <c r="AH6" s="37">
        <f>IF(ISNUMBER(AG6),AG6,NA())</f>
        <v>30.25</v>
      </c>
      <c r="AI6" s="35" t="n"/>
    </row>
    <row r="7">
      <c r="A7" s="38" t="n">
        <v>12550</v>
      </c>
      <c r="B7" s="53">
        <f>LOG(A7)</f>
        <v>4.098643725817056</v>
      </c>
      <c r="C7" s="38" t="n">
        <v>26.41</v>
      </c>
      <c r="D7" s="40">
        <f>IF(ISNUMBER(C7),C7,NA())</f>
        <v>26.41</v>
      </c>
      <c r="E7" s="38">
        <f>AVERAGE(C5:C7)*1</f>
        <v>26.51</v>
      </c>
      <c r="K7" s="38" t="n">
        <v>12550</v>
      </c>
      <c r="L7" s="53">
        <f>LOG(K7)</f>
        <v>4.098643725817056</v>
      </c>
      <c r="M7" s="38" t="n">
        <v>26.24</v>
      </c>
      <c r="N7" s="40">
        <f>IF(ISNUMBER(M7),M7,NA())</f>
        <v>26.24</v>
      </c>
      <c r="O7" s="38">
        <f>AVERAGE(M5:M7)*1</f>
        <v>26.26333333333333</v>
      </c>
      <c r="U7" s="38" t="n">
        <v>60</v>
      </c>
      <c r="V7" s="53">
        <f>LOG(U7)</f>
        <v>1.778151250383643</v>
      </c>
      <c r="W7" s="38" t="n">
        <v>30.11</v>
      </c>
      <c r="X7" s="40">
        <f>IF(ISNUMBER(W7),W7,NA())</f>
        <v>30.11</v>
      </c>
      <c r="Y7" s="38">
        <f>AVERAGE(W5:W7)*1</f>
        <v>30.08</v>
      </c>
      <c r="AE7" s="38" t="n">
        <v>60</v>
      </c>
      <c r="AF7" s="53">
        <f>LOG(AE7)</f>
        <v>1.778151250383643</v>
      </c>
      <c r="AG7" s="38" t="n">
        <v>30.23</v>
      </c>
      <c r="AH7" s="40">
        <f>IF(ISNUMBER(AG7),AG7,NA())</f>
        <v>30.23</v>
      </c>
      <c r="AI7" s="38">
        <f>AVERAGE(AG5:AG7)*1</f>
        <v>30.35</v>
      </c>
    </row>
    <row r="8">
      <c r="A8" s="32" t="n">
        <v>3138</v>
      </c>
      <c r="B8" s="51">
        <f>LOG(A8)</f>
        <v>3.496652939250918</v>
      </c>
      <c r="C8" s="32" t="n">
        <v>28.57</v>
      </c>
      <c r="D8" s="34">
        <f>IF(ISNUMBER(C8),C8,NA())</f>
        <v>28.57</v>
      </c>
      <c r="E8" s="32" t="n"/>
      <c r="K8" s="32" t="n">
        <v>3138</v>
      </c>
      <c r="L8" s="51">
        <f>LOG(K8)</f>
        <v>3.496652939250918</v>
      </c>
      <c r="M8" s="32" t="n">
        <v>28.45</v>
      </c>
      <c r="N8" s="34">
        <f>IF(ISNUMBER(M8),M8,NA())</f>
        <v>28.45</v>
      </c>
      <c r="O8" s="32" t="n"/>
      <c r="U8" s="32" t="n">
        <v>15</v>
      </c>
      <c r="V8" s="51">
        <f>LOG(U8)</f>
        <v>1.176091259055681</v>
      </c>
      <c r="W8" s="32" t="n">
        <v>31.73</v>
      </c>
      <c r="X8" s="34">
        <f>IF(ISNUMBER(W8),W8,NA())</f>
        <v>31.73</v>
      </c>
      <c r="Y8" s="32" t="n"/>
      <c r="AE8" s="32" t="n">
        <v>15</v>
      </c>
      <c r="AF8" s="51">
        <f>LOG(AE8)</f>
        <v>1.176091259055681</v>
      </c>
      <c r="AG8" s="32" t="n">
        <v>31.96</v>
      </c>
      <c r="AH8" s="34">
        <f>IF(ISNUMBER(AG8),AG8,NA())</f>
        <v>31.96</v>
      </c>
      <c r="AI8" s="32" t="n"/>
    </row>
    <row r="9">
      <c r="A9" s="35" t="n">
        <v>3138</v>
      </c>
      <c r="B9" s="52">
        <f>LOG(A9)</f>
        <v>3.496652939250918</v>
      </c>
      <c r="C9" s="35" t="n">
        <v>28.48</v>
      </c>
      <c r="D9" s="37">
        <f>IF(ISNUMBER(C9),C9,NA())</f>
        <v>28.48</v>
      </c>
      <c r="E9" s="35" t="n"/>
      <c r="K9" s="35" t="n">
        <v>3138</v>
      </c>
      <c r="L9" s="52">
        <f>LOG(K9)</f>
        <v>3.496652939250918</v>
      </c>
      <c r="M9" s="35" t="n">
        <v>28.38</v>
      </c>
      <c r="N9" s="37">
        <f>IF(ISNUMBER(M9),M9,NA())</f>
        <v>28.38</v>
      </c>
      <c r="O9" s="35" t="n"/>
      <c r="U9" s="35" t="n">
        <v>15</v>
      </c>
      <c r="V9" s="52">
        <f>LOG(U9)</f>
        <v>1.176091259055681</v>
      </c>
      <c r="W9" s="35" t="n">
        <v>31.61</v>
      </c>
      <c r="X9" s="37">
        <f>IF(ISNUMBER(W9),W9,NA())</f>
        <v>31.61</v>
      </c>
      <c r="Y9" s="35" t="n"/>
      <c r="AE9" s="35" t="n">
        <v>15</v>
      </c>
      <c r="AF9" s="52">
        <f>LOG(AE9)</f>
        <v>1.176091259055681</v>
      </c>
      <c r="AG9" s="35" t="n">
        <v>32.25</v>
      </c>
      <c r="AH9" s="37">
        <f>IF(ISNUMBER(AG9),AG9,NA())</f>
        <v>32.25</v>
      </c>
      <c r="AI9" s="35" t="n"/>
    </row>
    <row r="10">
      <c r="A10" s="38" t="n">
        <v>3138</v>
      </c>
      <c r="B10" s="53">
        <f>LOG(A10)</f>
        <v>3.496652939250918</v>
      </c>
      <c r="C10" s="38" t="n">
        <v>28.45</v>
      </c>
      <c r="D10" s="40">
        <f>IF(ISNUMBER(C10),C10,NA())</f>
        <v>28.45</v>
      </c>
      <c r="E10" s="38">
        <f>AVERAGE(C8:C10)*1</f>
        <v>28.5</v>
      </c>
      <c r="K10" s="38" t="n">
        <v>3138</v>
      </c>
      <c r="L10" s="53">
        <f>LOG(K10)</f>
        <v>3.496652939250918</v>
      </c>
      <c r="M10" s="38" t="n">
        <v>28.35</v>
      </c>
      <c r="N10" s="40">
        <f>IF(ISNUMBER(M10),M10,NA())</f>
        <v>28.35</v>
      </c>
      <c r="O10" s="38">
        <f>AVERAGE(M8:M10)*1</f>
        <v>28.39333333333333</v>
      </c>
      <c r="U10" s="38" t="n">
        <v>15</v>
      </c>
      <c r="V10" s="53">
        <f>LOG(U10)</f>
        <v>1.176091259055681</v>
      </c>
      <c r="W10" s="38" t="n">
        <v>31.71</v>
      </c>
      <c r="X10" s="40">
        <f>IF(ISNUMBER(W10),W10,NA())</f>
        <v>31.71</v>
      </c>
      <c r="Y10" s="38">
        <f>AVERAGE(W8:W10)*1</f>
        <v>31.68333333333334</v>
      </c>
      <c r="AE10" s="38" t="n">
        <v>15</v>
      </c>
      <c r="AF10" s="53">
        <f>LOG(AE10)</f>
        <v>1.176091259055681</v>
      </c>
      <c r="AG10" s="38" t="n">
        <v>32.1</v>
      </c>
      <c r="AH10" s="40">
        <f>IF(ISNUMBER(AG10),AG10,NA())</f>
        <v>32.1</v>
      </c>
      <c r="AI10" s="38">
        <f>AVERAGE(AG8:AG10)*1</f>
        <v>32.10333333333333</v>
      </c>
    </row>
    <row r="11">
      <c r="A11" s="32" t="n">
        <v>784.4</v>
      </c>
      <c r="B11" s="51">
        <f>LOG(A11)</f>
        <v>2.894537584995746</v>
      </c>
      <c r="C11" s="32" t="n">
        <v>30.62</v>
      </c>
      <c r="D11" s="34">
        <f>IF(ISNUMBER(C11),C11,NA())</f>
        <v>30.62</v>
      </c>
      <c r="E11" s="32" t="n"/>
      <c r="K11" s="32" t="n">
        <v>784.4</v>
      </c>
      <c r="L11" s="51">
        <f>LOG(K11)</f>
        <v>2.894537584995746</v>
      </c>
      <c r="M11" s="32" t="n">
        <v>30.38</v>
      </c>
      <c r="N11" s="34">
        <f>IF(ISNUMBER(M11),M11,NA())</f>
        <v>30.38</v>
      </c>
      <c r="O11" s="32" t="n"/>
      <c r="U11" s="32" t="n">
        <v>7.5</v>
      </c>
      <c r="V11" s="51">
        <f>LOG(U11)</f>
        <v>0.8750612633916999</v>
      </c>
      <c r="W11" s="32" t="n">
        <v>32.9</v>
      </c>
      <c r="X11" s="34">
        <f>IF(ISNUMBER(W11),W11,NA())</f>
        <v>32.9</v>
      </c>
      <c r="Y11" s="32" t="n"/>
      <c r="AE11" s="32" t="n">
        <v>7.5</v>
      </c>
      <c r="AF11" s="51">
        <f>LOG(AE11)</f>
        <v>0.8750612633916999</v>
      </c>
      <c r="AG11" s="32" t="n">
        <v>33.13</v>
      </c>
      <c r="AH11" s="34">
        <f>IF(ISNUMBER(AG11),AG11,NA())</f>
        <v>33.13</v>
      </c>
      <c r="AI11" s="32" t="n"/>
    </row>
    <row r="12">
      <c r="A12" s="35" t="n">
        <v>784.4</v>
      </c>
      <c r="B12" s="52">
        <f>LOG(A12)</f>
        <v>2.894537584995746</v>
      </c>
      <c r="C12" s="35" t="n">
        <v>30.59</v>
      </c>
      <c r="D12" s="37">
        <f>IF(ISNUMBER(C12),C12,NA())</f>
        <v>30.59</v>
      </c>
      <c r="E12" s="35" t="n"/>
      <c r="K12" s="35" t="n">
        <v>784.4</v>
      </c>
      <c r="L12" s="52">
        <f>LOG(K12)</f>
        <v>2.894537584995746</v>
      </c>
      <c r="M12" s="35" t="n">
        <v>30.28</v>
      </c>
      <c r="N12" s="37">
        <f>IF(ISNUMBER(M12),M12,NA())</f>
        <v>30.28</v>
      </c>
      <c r="O12" s="35" t="n"/>
      <c r="U12" s="35" t="n">
        <v>7.5</v>
      </c>
      <c r="V12" s="52">
        <f>LOG(U12)</f>
        <v>0.8750612633916999</v>
      </c>
      <c r="W12" s="35" t="n">
        <v>32.64</v>
      </c>
      <c r="X12" s="37">
        <f>IF(ISNUMBER(W12),W12,NA())</f>
        <v>32.64</v>
      </c>
      <c r="Y12" s="35" t="n"/>
      <c r="AE12" s="35" t="n">
        <v>7.5</v>
      </c>
      <c r="AF12" s="52">
        <f>LOG(AE12)</f>
        <v>0.8750612633916999</v>
      </c>
      <c r="AG12" s="35" t="n">
        <v>33.18</v>
      </c>
      <c r="AH12" s="37">
        <f>IF(ISNUMBER(AG12),AG12,NA())</f>
        <v>33.18</v>
      </c>
      <c r="AI12" s="35" t="n"/>
    </row>
    <row r="13">
      <c r="A13" s="38" t="n">
        <v>784.4</v>
      </c>
      <c r="B13" s="53">
        <f>LOG(A13)</f>
        <v>2.894537584995746</v>
      </c>
      <c r="C13" s="38" t="n">
        <v>30.41</v>
      </c>
      <c r="D13" s="40">
        <f>IF(ISNUMBER(C13),C13,NA())</f>
        <v>30.41</v>
      </c>
      <c r="E13" s="38">
        <f>AVERAGE(C11:C13)*1</f>
        <v>30.54</v>
      </c>
      <c r="K13" s="38" t="n">
        <v>784.4</v>
      </c>
      <c r="L13" s="53">
        <f>LOG(K13)</f>
        <v>2.894537584995746</v>
      </c>
      <c r="M13" s="38" t="n">
        <v>30.32</v>
      </c>
      <c r="N13" s="40">
        <f>IF(ISNUMBER(M13),M13,NA())</f>
        <v>30.32</v>
      </c>
      <c r="O13" s="38">
        <f>AVERAGE(M11:M13)*1</f>
        <v>30.32666666666666</v>
      </c>
      <c r="U13" s="38" t="n">
        <v>7.5</v>
      </c>
      <c r="V13" s="53">
        <f>LOG(U13)</f>
        <v>0.8750612633916999</v>
      </c>
      <c r="W13" s="38" t="n">
        <v>32.73</v>
      </c>
      <c r="X13" s="40">
        <f>IF(ISNUMBER(W13),W13,NA())</f>
        <v>32.73</v>
      </c>
      <c r="Y13" s="38">
        <f>AVERAGE(W11:W13)*1</f>
        <v>32.75666666666666</v>
      </c>
      <c r="AE13" s="38" t="n">
        <v>7.5</v>
      </c>
      <c r="AF13" s="53">
        <f>LOG(AE13)</f>
        <v>0.8750612633916999</v>
      </c>
      <c r="AG13" s="38" t="n">
        <v>33.8</v>
      </c>
      <c r="AH13" s="40">
        <f>IF(ISNUMBER(AG13),AG13,NA())</f>
        <v>33.8</v>
      </c>
      <c r="AI13" s="38">
        <f>AVERAGE(AG11:AG13)*1</f>
        <v>33.37</v>
      </c>
    </row>
    <row r="14">
      <c r="A14" s="32" t="n">
        <v>196.1</v>
      </c>
      <c r="B14" s="51">
        <f>LOG(A14)</f>
        <v>2.292477593667784</v>
      </c>
      <c r="C14" s="32" t="n">
        <v>32.64</v>
      </c>
      <c r="D14" s="34">
        <f>IF(ISNUMBER(C14),C14,NA())</f>
        <v>32.64</v>
      </c>
      <c r="E14" s="32" t="n"/>
      <c r="K14" s="32" t="n">
        <v>196.1</v>
      </c>
      <c r="L14" s="51">
        <f>LOG(K14)</f>
        <v>2.292477593667784</v>
      </c>
      <c r="M14" s="32" t="n">
        <v>32.61</v>
      </c>
      <c r="N14" s="34">
        <f>IF(ISNUMBER(M14),M14,NA())</f>
        <v>32.61</v>
      </c>
      <c r="O14" s="32" t="n"/>
      <c r="U14" s="32" t="n">
        <v>3.75</v>
      </c>
      <c r="V14" s="51">
        <f>LOG(U14)</f>
        <v>0.5740312677277188</v>
      </c>
      <c r="W14" s="32" t="n">
        <v>33.38</v>
      </c>
      <c r="X14" s="34">
        <f>IF(ISNUMBER(W14),W14,NA())</f>
        <v>33.38</v>
      </c>
      <c r="Y14" s="32" t="n"/>
      <c r="AE14" s="32" t="n">
        <v>3.75</v>
      </c>
      <c r="AF14" s="51">
        <f>LOG(AE14)</f>
        <v>0.5740312677277188</v>
      </c>
      <c r="AG14" s="32" t="n">
        <v>34.35</v>
      </c>
      <c r="AH14" s="34">
        <f>IF(ISNUMBER(AG14),AG14,NA())</f>
        <v>34.35</v>
      </c>
      <c r="AI14" s="32" t="n"/>
    </row>
    <row r="15">
      <c r="A15" s="35" t="n">
        <v>196.1</v>
      </c>
      <c r="B15" s="52">
        <f>LOG(A15)</f>
        <v>2.292477593667784</v>
      </c>
      <c r="C15" s="35" t="n">
        <v>32.81</v>
      </c>
      <c r="D15" s="37">
        <f>IF(ISNUMBER(C15),C15,NA())</f>
        <v>32.81</v>
      </c>
      <c r="E15" s="35" t="n"/>
      <c r="K15" s="35" t="n">
        <v>196.1</v>
      </c>
      <c r="L15" s="52">
        <f>LOG(K15)</f>
        <v>2.292477593667784</v>
      </c>
      <c r="M15" s="35" t="n">
        <v>32.5</v>
      </c>
      <c r="N15" s="37">
        <f>IF(ISNUMBER(M15),M15,NA())</f>
        <v>32.5</v>
      </c>
      <c r="O15" s="35" t="n"/>
      <c r="U15" s="35" t="n">
        <v>3.75</v>
      </c>
      <c r="V15" s="52">
        <f>LOG(U15)</f>
        <v>0.5740312677277188</v>
      </c>
      <c r="W15" s="35" t="n">
        <v>33.81</v>
      </c>
      <c r="X15" s="37">
        <f>IF(ISNUMBER(W15),W15,NA())</f>
        <v>33.81</v>
      </c>
      <c r="Y15" s="35" t="n"/>
      <c r="AE15" s="35" t="n">
        <v>3.75</v>
      </c>
      <c r="AF15" s="52">
        <f>LOG(AE15)</f>
        <v>0.5740312677277188</v>
      </c>
      <c r="AG15" s="35" t="n">
        <v>34.22</v>
      </c>
      <c r="AH15" s="37">
        <f>IF(ISNUMBER(AG15),AG15,NA())</f>
        <v>34.22</v>
      </c>
      <c r="AI15" s="35" t="n"/>
    </row>
    <row r="16">
      <c r="A16" s="38" t="n">
        <v>196.1</v>
      </c>
      <c r="B16" s="53">
        <f>LOG(A16)</f>
        <v>2.292477593667784</v>
      </c>
      <c r="C16" s="38" t="n">
        <v>32.63</v>
      </c>
      <c r="D16" s="40">
        <f>IF(ISNUMBER(C16),C16,NA())</f>
        <v>32.63</v>
      </c>
      <c r="E16" s="38">
        <f>AVERAGE(C14:C16)*1</f>
        <v>32.69333333333334</v>
      </c>
      <c r="K16" s="38" t="n">
        <v>196.1</v>
      </c>
      <c r="L16" s="53">
        <f>LOG(K16)</f>
        <v>2.292477593667784</v>
      </c>
      <c r="M16" s="38" t="n">
        <v>32.53</v>
      </c>
      <c r="N16" s="40">
        <f>IF(ISNUMBER(M16),M16,NA())</f>
        <v>32.53</v>
      </c>
      <c r="O16" s="38">
        <f>AVERAGE(M14:M16)*1</f>
        <v>32.54666666666667</v>
      </c>
      <c r="U16" s="38" t="n">
        <v>3.75</v>
      </c>
      <c r="V16" s="53">
        <f>LOG(U16)</f>
        <v>0.5740312677277188</v>
      </c>
      <c r="W16" s="38" t="n">
        <v>33.04</v>
      </c>
      <c r="X16" s="40">
        <f>IF(ISNUMBER(W16),W16,NA())</f>
        <v>33.04</v>
      </c>
      <c r="Y16" s="38">
        <f>AVERAGE(W14:W16)*1</f>
        <v>33.41</v>
      </c>
      <c r="AE16" s="38" t="n">
        <v>3.75</v>
      </c>
      <c r="AF16" s="53">
        <f>LOG(AE16)</f>
        <v>0.5740312677277188</v>
      </c>
      <c r="AG16" s="38" t="n">
        <v>33.78</v>
      </c>
      <c r="AH16" s="40">
        <f>IF(ISNUMBER(AG16),AG16,NA())</f>
        <v>33.78</v>
      </c>
      <c r="AI16" s="38">
        <f>AVERAGE(AG14:AG16)*1</f>
        <v>34.11666666666667</v>
      </c>
    </row>
    <row r="17">
      <c r="A17" s="41" t="n"/>
      <c r="B17" s="42" t="n"/>
      <c r="C17" s="42" t="n"/>
      <c r="D17" s="43" t="inlineStr">
        <is>
          <t>Slope</t>
        </is>
      </c>
      <c r="E17" s="54">
        <f>SLOPE(C2:C16, B2:B16)*1</f>
        <v>-3.226170488037694</v>
      </c>
      <c r="K17" s="41" t="n"/>
      <c r="L17" s="42" t="n"/>
      <c r="M17" s="42" t="n"/>
      <c r="N17" s="43" t="inlineStr">
        <is>
          <t>Slope</t>
        </is>
      </c>
      <c r="O17" s="54">
        <f>SLOPE(M2:M16, L2:L16)*1</f>
        <v>-3.341329300031607</v>
      </c>
      <c r="U17" s="32" t="n">
        <v>0.626</v>
      </c>
      <c r="V17" s="51">
        <f>LOG(U17)</f>
        <v>-0.2034256667895703</v>
      </c>
      <c r="W17" s="32" t="n">
        <v>35.28</v>
      </c>
      <c r="X17" s="34">
        <f>IF(ISNUMBER(W17),W17,NA())</f>
        <v>35.28</v>
      </c>
      <c r="Y17" s="32" t="n"/>
      <c r="AE17" s="32" t="n">
        <v>0.626</v>
      </c>
      <c r="AF17" s="51">
        <f>LOG(AE17)</f>
        <v>-0.2034256667895703</v>
      </c>
      <c r="AG17" s="32" t="n">
        <v>35.01</v>
      </c>
      <c r="AH17" s="34">
        <f>IF(ISNUMBER(AG17),AG17,NA())</f>
        <v>35.01</v>
      </c>
      <c r="AI17" s="32" t="n"/>
    </row>
    <row r="18">
      <c r="A18" s="45" t="n"/>
      <c r="B18" s="42" t="n"/>
      <c r="C18" s="42" t="n"/>
      <c r="D18" s="43" t="inlineStr">
        <is>
          <t>Intercept</t>
        </is>
      </c>
      <c r="E18" s="54">
        <f>INTERCEPT(C2:C16, B2:B16)*1</f>
        <v>39.92863776888073</v>
      </c>
      <c r="K18" s="45" t="n"/>
      <c r="L18" s="42" t="n"/>
      <c r="M18" s="42" t="n"/>
      <c r="N18" s="43" t="inlineStr">
        <is>
          <t>Intercept</t>
        </is>
      </c>
      <c r="O18" s="54">
        <f>INTERCEPT(M2:M16, L2:L16)*1</f>
        <v>40.09330242929305</v>
      </c>
      <c r="U18" s="35" t="n">
        <v>0.626</v>
      </c>
      <c r="V18" s="52">
        <f>LOG(U18)</f>
        <v>-0.2034256667895703</v>
      </c>
      <c r="W18" s="35" t="n">
        <v>35.65</v>
      </c>
      <c r="X18" s="37">
        <f>IF(ISNUMBER(W18),W18,NA())</f>
        <v>35.65</v>
      </c>
      <c r="Y18" s="35" t="n"/>
      <c r="AE18" s="35" t="n">
        <v>0.626</v>
      </c>
      <c r="AF18" s="52">
        <f>LOG(AE18)</f>
        <v>-0.2034256667895703</v>
      </c>
      <c r="AG18" s="35" t="n">
        <v>35.19</v>
      </c>
      <c r="AH18" s="37">
        <f>IF(ISNUMBER(AG18),AG18,NA())</f>
        <v>35.19</v>
      </c>
      <c r="AI18" s="35" t="n"/>
    </row>
    <row r="19">
      <c r="A19" s="45" t="n"/>
      <c r="B19" s="42" t="n"/>
      <c r="C19" s="42" t="n"/>
      <c r="D19" s="43" t="inlineStr">
        <is>
          <t>Efficiency</t>
        </is>
      </c>
      <c r="E19" s="46">
        <f>(10^(-1/E17)-1)*1</f>
        <v>1.041573500901678</v>
      </c>
      <c r="K19" s="45" t="n"/>
      <c r="L19" s="42" t="n"/>
      <c r="M19" s="42" t="n"/>
      <c r="N19" s="43" t="inlineStr">
        <is>
          <t>Efficiency</t>
        </is>
      </c>
      <c r="O19" s="46">
        <f>(10^(-1/O17)-1)*1</f>
        <v>0.9919667510977712</v>
      </c>
      <c r="U19" s="38" t="n">
        <v>0.626</v>
      </c>
      <c r="V19" s="53">
        <f>LOG(U19)</f>
        <v>-0.2034256667895703</v>
      </c>
      <c r="W19" s="38" t="inlineStr">
        <is>
          <t>[34.64]</t>
        </is>
      </c>
      <c r="X19" s="40" t="str">
        <f>IF(ISNUMBER(W19),W19,NA())</f>
        <v>#N/A</v>
      </c>
      <c r="Y19" s="38">
        <f>AVERAGE(W17:W19)*1</f>
        <v>35.465</v>
      </c>
      <c r="AE19" s="38" t="n">
        <v>0.626</v>
      </c>
      <c r="AF19" s="53">
        <f>LOG(AE19)</f>
        <v>-0.2034256667895703</v>
      </c>
      <c r="AG19" s="38" t="n">
        <v>35.66</v>
      </c>
      <c r="AH19" s="40">
        <f>IF(ISNUMBER(AG19),AG19,NA())</f>
        <v>35.66</v>
      </c>
      <c r="AI19" s="38">
        <f>AVERAGE(AG17:AG19)*1</f>
        <v>35.28666666666666</v>
      </c>
    </row>
    <row r="20">
      <c r="A20" s="42" t="n"/>
      <c r="B20" s="42" t="n"/>
      <c r="C20" s="42" t="n"/>
      <c r="D20" s="43" t="inlineStr">
        <is>
          <t>R-sq</t>
        </is>
      </c>
      <c r="E20" s="55">
        <f>RSQ(C2:C16, B2:B16)*1</f>
        <v>0.9952382939747073</v>
      </c>
      <c r="K20" s="42" t="n"/>
      <c r="L20" s="42" t="n"/>
      <c r="M20" s="42" t="n"/>
      <c r="N20" s="43" t="inlineStr">
        <is>
          <t>R-sq</t>
        </is>
      </c>
      <c r="O20" s="55">
        <f>RSQ(M2:M16, L2:L16)*1</f>
        <v>0.9983824223592482</v>
      </c>
      <c r="U20" s="41" t="n"/>
      <c r="V20" s="42" t="n"/>
      <c r="W20" s="42" t="n"/>
      <c r="X20" s="43" t="inlineStr">
        <is>
          <t>Slope</t>
        </is>
      </c>
      <c r="Y20" s="54">
        <f>SLOPE(W2:W19, V2:V19)*1</f>
        <v>-1.837887078913041</v>
      </c>
      <c r="AE20" s="41" t="n"/>
      <c r="AF20" s="42" t="n"/>
      <c r="AG20" s="42" t="n"/>
      <c r="AH20" s="43" t="inlineStr">
        <is>
          <t>Slope</t>
        </is>
      </c>
      <c r="AI20" s="54">
        <f>SLOPE(AG2:AG19, AF2:AF19)*1</f>
        <v>-1.9690777612427</v>
      </c>
    </row>
    <row r="21">
      <c r="A21" s="42" t="n"/>
      <c r="B21" s="42" t="n"/>
      <c r="C21" s="42" t="n"/>
      <c r="D21" s="42" t="n"/>
      <c r="E21" s="42" t="n"/>
      <c r="K21" s="42" t="n"/>
      <c r="L21" s="42" t="n"/>
      <c r="M21" s="42" t="n"/>
      <c r="N21" s="42" t="n"/>
      <c r="O21" s="42" t="n"/>
      <c r="U21" s="45" t="n"/>
      <c r="V21" s="42" t="n"/>
      <c r="W21" s="42" t="n"/>
      <c r="X21" s="43" t="inlineStr">
        <is>
          <t>Intercept</t>
        </is>
      </c>
      <c r="Y21" s="54">
        <f>INTERCEPT(W2:W19, V2:V19)*1</f>
        <v>34.37875049160768</v>
      </c>
      <c r="AE21" s="45" t="n"/>
      <c r="AF21" s="42" t="n"/>
      <c r="AG21" s="42" t="n"/>
      <c r="AH21" s="43" t="inlineStr">
        <is>
          <t>Intercept</t>
        </is>
      </c>
      <c r="AI21" s="54">
        <f>INTERCEPT(AG2:AG19, AF2:AF19)*1</f>
        <v>34.84793208694895</v>
      </c>
    </row>
    <row r="22">
      <c r="U22" s="45" t="n"/>
      <c r="V22" s="42" t="n"/>
      <c r="W22" s="42" t="n"/>
      <c r="X22" s="43" t="inlineStr">
        <is>
          <t>Efficiency</t>
        </is>
      </c>
      <c r="Y22" s="46">
        <f>(10^(-1/Y20)-1)*1</f>
        <v>2.500282276218175</v>
      </c>
      <c r="AE22" s="45" t="n"/>
      <c r="AF22" s="42" t="n"/>
      <c r="AG22" s="42" t="n"/>
      <c r="AH22" s="43" t="inlineStr">
        <is>
          <t>Efficiency</t>
        </is>
      </c>
      <c r="AI22" s="46">
        <f>(10^(-1/AI20)-1)*1</f>
        <v>2.219970995895402</v>
      </c>
    </row>
    <row r="23">
      <c r="U23" s="42" t="n"/>
      <c r="V23" s="42" t="n"/>
      <c r="W23" s="42" t="n"/>
      <c r="X23" s="43" t="inlineStr">
        <is>
          <t>R-sq</t>
        </is>
      </c>
      <c r="Y23" s="55">
        <f>RSQ(W2:W19, V2:V19)*1</f>
        <v>0.816561492030907</v>
      </c>
      <c r="AE23" s="42" t="n"/>
      <c r="AF23" s="42" t="n"/>
      <c r="AG23" s="42" t="n"/>
      <c r="AH23" s="43" t="inlineStr">
        <is>
          <t>R-sq</t>
        </is>
      </c>
      <c r="AI23" s="55">
        <f>RSQ(AG2:AG19, AF2:AF19)*1</f>
        <v>0.8836616372408652</v>
      </c>
    </row>
    <row r="24">
      <c r="U24" s="42" t="n"/>
      <c r="V24" s="42" t="n"/>
      <c r="W24" s="42" t="n"/>
      <c r="X24" s="42" t="n"/>
      <c r="Y24" s="42" t="n"/>
      <c r="AE24" s="42" t="n"/>
      <c r="AF24" s="42" t="n"/>
      <c r="AG24" s="42" t="n"/>
      <c r="AH24" s="42" t="n"/>
      <c r="AI24" s="42" t="n"/>
    </row>
    <row r="25"/>
    <row r="26">
      <c r="A26" s="30" t="inlineStr">
        <is>
          <t>Copies</t>
        </is>
      </c>
      <c r="B26" s="30" t="inlineStr">
        <is>
          <t>Log(Copies)</t>
        </is>
      </c>
      <c r="C26" s="31" t="inlineStr">
        <is>
          <t>Ct</t>
        </is>
      </c>
      <c r="D26" s="31" t="inlineStr">
        <is>
          <t>Graph Ct</t>
        </is>
      </c>
      <c r="E26" s="30" t="inlineStr">
        <is>
          <t>PMMoV Avg</t>
        </is>
      </c>
      <c r="K26" s="30" t="inlineStr">
        <is>
          <t>Copies</t>
        </is>
      </c>
      <c r="L26" s="30" t="inlineStr">
        <is>
          <t>Log(Copies)</t>
        </is>
      </c>
      <c r="M26" s="31" t="inlineStr">
        <is>
          <t>Ct</t>
        </is>
      </c>
      <c r="N26" s="31" t="inlineStr">
        <is>
          <t>Graph Ct</t>
        </is>
      </c>
      <c r="O26" s="30" t="inlineStr">
        <is>
          <t>PMMoV Avg</t>
        </is>
      </c>
      <c r="U26" s="30" t="inlineStr">
        <is>
          <t>Copies</t>
        </is>
      </c>
      <c r="V26" s="30" t="inlineStr">
        <is>
          <t>Log(Copies)</t>
        </is>
      </c>
      <c r="W26" s="31" t="inlineStr">
        <is>
          <t>Ct</t>
        </is>
      </c>
      <c r="X26" s="31" t="inlineStr">
        <is>
          <t>Graph Ct</t>
        </is>
      </c>
      <c r="Y26" s="30" t="inlineStr">
        <is>
          <t>covN1 Avg</t>
        </is>
      </c>
      <c r="AE26" s="30" t="inlineStr">
        <is>
          <t>Copies</t>
        </is>
      </c>
      <c r="AF26" s="30" t="inlineStr">
        <is>
          <t>Log(Copies)</t>
        </is>
      </c>
      <c r="AG26" s="31" t="inlineStr">
        <is>
          <t>Ct</t>
        </is>
      </c>
      <c r="AH26" s="31" t="inlineStr">
        <is>
          <t>Graph Ct</t>
        </is>
      </c>
      <c r="AI26" s="30" t="inlineStr">
        <is>
          <t>covN2 Avg</t>
        </is>
      </c>
    </row>
    <row r="27">
      <c r="A27" s="32" t="n">
        <v>50200</v>
      </c>
      <c r="B27" s="51">
        <f>LOG(A27)</f>
        <v>4.700703717145019</v>
      </c>
      <c r="C27" s="32" t="n">
        <v>25.07</v>
      </c>
      <c r="D27" s="34">
        <f>IF(ISNUMBER(C27),C27,NA())</f>
        <v>25.07</v>
      </c>
      <c r="E27" s="32" t="n"/>
      <c r="K27" s="32" t="n">
        <v>50200</v>
      </c>
      <c r="L27" s="51">
        <f>LOG(K27)</f>
        <v>4.700703717145019</v>
      </c>
      <c r="M27" s="32" t="n">
        <v>24.5</v>
      </c>
      <c r="N27" s="34">
        <f>IF(ISNUMBER(M27),M27,NA())</f>
        <v>24.5</v>
      </c>
      <c r="O27" s="32" t="n"/>
      <c r="U27" s="32" t="n">
        <v>300</v>
      </c>
      <c r="V27" s="51">
        <f>LOG(U27)</f>
        <v>2.477121254719662</v>
      </c>
      <c r="W27" s="32" t="n">
        <v>30.85</v>
      </c>
      <c r="X27" s="34">
        <f>IF(ISNUMBER(W27),W27,NA())</f>
        <v>30.85</v>
      </c>
      <c r="Y27" s="32" t="n"/>
      <c r="AE27" s="32" t="n">
        <v>300</v>
      </c>
      <c r="AF27" s="51">
        <f>LOG(AE27)</f>
        <v>2.477121254719662</v>
      </c>
      <c r="AG27" s="32" t="n">
        <v>30.86</v>
      </c>
      <c r="AH27" s="34">
        <f>IF(ISNUMBER(AG27),AG27,NA())</f>
        <v>30.86</v>
      </c>
      <c r="AI27" s="32" t="n"/>
    </row>
    <row r="28">
      <c r="A28" s="35" t="n">
        <v>50200</v>
      </c>
      <c r="B28" s="52">
        <f>LOG(A28)</f>
        <v>4.700703717145019</v>
      </c>
      <c r="C28" s="35" t="n">
        <v>24.99</v>
      </c>
      <c r="D28" s="37">
        <f>IF(ISNUMBER(C28),C28,NA())</f>
        <v>24.99</v>
      </c>
      <c r="E28" s="35" t="n"/>
      <c r="K28" s="35" t="n">
        <v>50200</v>
      </c>
      <c r="L28" s="52">
        <f>LOG(K28)</f>
        <v>4.700703717145019</v>
      </c>
      <c r="M28" s="35" t="n">
        <v>24.53</v>
      </c>
      <c r="N28" s="37">
        <f>IF(ISNUMBER(M28),M28,NA())</f>
        <v>24.53</v>
      </c>
      <c r="O28" s="35" t="n"/>
      <c r="U28" s="35" t="n">
        <v>300</v>
      </c>
      <c r="V28" s="52">
        <f>LOG(U28)</f>
        <v>2.477121254719662</v>
      </c>
      <c r="W28" s="35" t="n">
        <v>30.83</v>
      </c>
      <c r="X28" s="37">
        <f>IF(ISNUMBER(W28),W28,NA())</f>
        <v>30.83</v>
      </c>
      <c r="Y28" s="35" t="n"/>
      <c r="AE28" s="35" t="n">
        <v>300</v>
      </c>
      <c r="AF28" s="52">
        <f>LOG(AE28)</f>
        <v>2.477121254719662</v>
      </c>
      <c r="AG28" s="35" t="n">
        <v>30.5</v>
      </c>
      <c r="AH28" s="37">
        <f>IF(ISNUMBER(AG28),AG28,NA())</f>
        <v>30.5</v>
      </c>
      <c r="AI28" s="35" t="n"/>
    </row>
    <row r="29">
      <c r="A29" s="38" t="n">
        <v>50200</v>
      </c>
      <c r="B29" s="53">
        <f>LOG(A29)</f>
        <v>4.700703717145019</v>
      </c>
      <c r="C29" s="38" t="n">
        <v>24.93</v>
      </c>
      <c r="D29" s="40">
        <f>IF(ISNUMBER(C29),C29,NA())</f>
        <v>24.93</v>
      </c>
      <c r="E29" s="38">
        <f>AVERAGE(C27:C29)*1</f>
        <v>24.99666666666667</v>
      </c>
      <c r="K29" s="38" t="n">
        <v>50200</v>
      </c>
      <c r="L29" s="53">
        <f>LOG(K29)</f>
        <v>4.700703717145019</v>
      </c>
      <c r="M29" s="38" t="n">
        <v>24.53</v>
      </c>
      <c r="N29" s="40">
        <f>IF(ISNUMBER(M29),M29,NA())</f>
        <v>24.53</v>
      </c>
      <c r="O29" s="38">
        <f>AVERAGE(M27:M29)*1</f>
        <v>24.52</v>
      </c>
      <c r="U29" s="38" t="n">
        <v>300</v>
      </c>
      <c r="V29" s="53">
        <f>LOG(U29)</f>
        <v>2.477121254719662</v>
      </c>
      <c r="W29" s="38" t="n">
        <v>30.85</v>
      </c>
      <c r="X29" s="40">
        <f>IF(ISNUMBER(W29),W29,NA())</f>
        <v>30.85</v>
      </c>
      <c r="Y29" s="38">
        <f>AVERAGE(W27:W29)*1</f>
        <v>30.84333333333333</v>
      </c>
      <c r="AE29" s="38" t="n">
        <v>300</v>
      </c>
      <c r="AF29" s="53">
        <f>LOG(AE29)</f>
        <v>2.477121254719662</v>
      </c>
      <c r="AG29" s="38" t="n">
        <v>30.78</v>
      </c>
      <c r="AH29" s="40">
        <f>IF(ISNUMBER(AG29),AG29,NA())</f>
        <v>30.78</v>
      </c>
      <c r="AI29" s="38">
        <f>AVERAGE(AG27:AG29)*1</f>
        <v>30.71333333333333</v>
      </c>
    </row>
    <row r="30">
      <c r="A30" s="32" t="n">
        <v>12550</v>
      </c>
      <c r="B30" s="51">
        <f>LOG(A30)</f>
        <v>4.098643725817056</v>
      </c>
      <c r="C30" s="32" t="n">
        <v>26.69</v>
      </c>
      <c r="D30" s="34">
        <f>IF(ISNUMBER(C30),C30,NA())</f>
        <v>26.69</v>
      </c>
      <c r="E30" s="32" t="n"/>
      <c r="K30" s="32" t="n">
        <v>12550</v>
      </c>
      <c r="L30" s="51">
        <f>LOG(K30)</f>
        <v>4.098643725817056</v>
      </c>
      <c r="M30" s="32" t="n">
        <v>26.32</v>
      </c>
      <c r="N30" s="34">
        <f>IF(ISNUMBER(M30),M30,NA())</f>
        <v>26.32</v>
      </c>
      <c r="O30" s="32" t="n"/>
      <c r="U30" s="32" t="n">
        <v>60</v>
      </c>
      <c r="V30" s="51">
        <f>LOG(U30)</f>
        <v>1.778151250383643</v>
      </c>
      <c r="W30" s="32" t="n">
        <v>30.07</v>
      </c>
      <c r="X30" s="34">
        <f>IF(ISNUMBER(W30),W30,NA())</f>
        <v>30.07</v>
      </c>
      <c r="Y30" s="32" t="n"/>
      <c r="AE30" s="32" t="n">
        <v>60</v>
      </c>
      <c r="AF30" s="51">
        <f>LOG(AE30)</f>
        <v>1.778151250383643</v>
      </c>
      <c r="AG30" s="32" t="n">
        <v>30.57</v>
      </c>
      <c r="AH30" s="34">
        <f>IF(ISNUMBER(AG30),AG30,NA())</f>
        <v>30.57</v>
      </c>
      <c r="AI30" s="32" t="n"/>
    </row>
    <row r="31">
      <c r="A31" s="35" t="n">
        <v>12550</v>
      </c>
      <c r="B31" s="52">
        <f>LOG(A31)</f>
        <v>4.098643725817056</v>
      </c>
      <c r="C31" s="35" t="n">
        <v>26.43</v>
      </c>
      <c r="D31" s="37">
        <f>IF(ISNUMBER(C31),C31,NA())</f>
        <v>26.43</v>
      </c>
      <c r="E31" s="35" t="n"/>
      <c r="K31" s="35" t="n">
        <v>12550</v>
      </c>
      <c r="L31" s="52">
        <f>LOG(K31)</f>
        <v>4.098643725817056</v>
      </c>
      <c r="M31" s="35" t="n">
        <v>26.23</v>
      </c>
      <c r="N31" s="37">
        <f>IF(ISNUMBER(M31),M31,NA())</f>
        <v>26.23</v>
      </c>
      <c r="O31" s="35" t="n"/>
      <c r="U31" s="35" t="n">
        <v>60</v>
      </c>
      <c r="V31" s="52">
        <f>LOG(U31)</f>
        <v>1.778151250383643</v>
      </c>
      <c r="W31" s="35" t="n">
        <v>30.06</v>
      </c>
      <c r="X31" s="37">
        <f>IF(ISNUMBER(W31),W31,NA())</f>
        <v>30.06</v>
      </c>
      <c r="Y31" s="35" t="n"/>
      <c r="AE31" s="35" t="n">
        <v>60</v>
      </c>
      <c r="AF31" s="52">
        <f>LOG(AE31)</f>
        <v>1.778151250383643</v>
      </c>
      <c r="AG31" s="35" t="n">
        <v>30.25</v>
      </c>
      <c r="AH31" s="37">
        <f>IF(ISNUMBER(AG31),AG31,NA())</f>
        <v>30.25</v>
      </c>
      <c r="AI31" s="35" t="n"/>
    </row>
    <row r="32">
      <c r="A32" s="38" t="n">
        <v>12550</v>
      </c>
      <c r="B32" s="53">
        <f>LOG(A32)</f>
        <v>4.098643725817056</v>
      </c>
      <c r="C32" s="38" t="n">
        <v>26.41</v>
      </c>
      <c r="D32" s="40">
        <f>IF(ISNUMBER(C32),C32,NA())</f>
        <v>26.41</v>
      </c>
      <c r="E32" s="38">
        <f>AVERAGE(C30:C32)*1</f>
        <v>26.51</v>
      </c>
      <c r="K32" s="38" t="n">
        <v>12550</v>
      </c>
      <c r="L32" s="53">
        <f>LOG(K32)</f>
        <v>4.098643725817056</v>
      </c>
      <c r="M32" s="38" t="n">
        <v>26.24</v>
      </c>
      <c r="N32" s="40">
        <f>IF(ISNUMBER(M32),M32,NA())</f>
        <v>26.24</v>
      </c>
      <c r="O32" s="38">
        <f>AVERAGE(M30:M32)*1</f>
        <v>26.26333333333333</v>
      </c>
      <c r="U32" s="38" t="n">
        <v>60</v>
      </c>
      <c r="V32" s="53">
        <f>LOG(U32)</f>
        <v>1.778151250383643</v>
      </c>
      <c r="W32" s="38" t="n">
        <v>30.11</v>
      </c>
      <c r="X32" s="40">
        <f>IF(ISNUMBER(W32),W32,NA())</f>
        <v>30.11</v>
      </c>
      <c r="Y32" s="38">
        <f>AVERAGE(W30:W32)*1</f>
        <v>30.08</v>
      </c>
      <c r="AE32" s="38" t="n">
        <v>60</v>
      </c>
      <c r="AF32" s="53">
        <f>LOG(AE32)</f>
        <v>1.778151250383643</v>
      </c>
      <c r="AG32" s="38" t="n">
        <v>30.23</v>
      </c>
      <c r="AH32" s="40">
        <f>IF(ISNUMBER(AG32),AG32,NA())</f>
        <v>30.23</v>
      </c>
      <c r="AI32" s="38">
        <f>AVERAGE(AG30:AG32)*1</f>
        <v>30.35</v>
      </c>
    </row>
    <row r="33">
      <c r="A33" s="32" t="n">
        <v>3138</v>
      </c>
      <c r="B33" s="51">
        <f>LOG(A33)</f>
        <v>3.496652939250918</v>
      </c>
      <c r="C33" s="32" t="n">
        <v>28.57</v>
      </c>
      <c r="D33" s="34">
        <f>IF(ISNUMBER(C33),C33,NA())</f>
        <v>28.57</v>
      </c>
      <c r="E33" s="32" t="n"/>
      <c r="K33" s="32" t="n">
        <v>3138</v>
      </c>
      <c r="L33" s="51">
        <f>LOG(K33)</f>
        <v>3.496652939250918</v>
      </c>
      <c r="M33" s="32" t="n">
        <v>28.45</v>
      </c>
      <c r="N33" s="34">
        <f>IF(ISNUMBER(M33),M33,NA())</f>
        <v>28.45</v>
      </c>
      <c r="O33" s="32" t="n"/>
      <c r="U33" s="32" t="n">
        <v>15</v>
      </c>
      <c r="V33" s="51">
        <f>LOG(U33)</f>
        <v>1.176091259055681</v>
      </c>
      <c r="W33" s="32" t="n">
        <v>31.73</v>
      </c>
      <c r="X33" s="34">
        <f>IF(ISNUMBER(W33),W33,NA())</f>
        <v>31.73</v>
      </c>
      <c r="Y33" s="32" t="n"/>
      <c r="AE33" s="32" t="n">
        <v>15</v>
      </c>
      <c r="AF33" s="51">
        <f>LOG(AE33)</f>
        <v>1.176091259055681</v>
      </c>
      <c r="AG33" s="32" t="n">
        <v>31.96</v>
      </c>
      <c r="AH33" s="34">
        <f>IF(ISNUMBER(AG33),AG33,NA())</f>
        <v>31.96</v>
      </c>
      <c r="AI33" s="32" t="n"/>
    </row>
    <row r="34">
      <c r="A34" s="35" t="n">
        <v>3138</v>
      </c>
      <c r="B34" s="52">
        <f>LOG(A34)</f>
        <v>3.496652939250918</v>
      </c>
      <c r="C34" s="35" t="n">
        <v>28.48</v>
      </c>
      <c r="D34" s="37">
        <f>IF(ISNUMBER(C34),C34,NA())</f>
        <v>28.48</v>
      </c>
      <c r="E34" s="35" t="n"/>
      <c r="K34" s="35" t="n">
        <v>3138</v>
      </c>
      <c r="L34" s="52">
        <f>LOG(K34)</f>
        <v>3.496652939250918</v>
      </c>
      <c r="M34" s="35" t="n">
        <v>28.38</v>
      </c>
      <c r="N34" s="37">
        <f>IF(ISNUMBER(M34),M34,NA())</f>
        <v>28.38</v>
      </c>
      <c r="O34" s="35" t="n"/>
      <c r="U34" s="35" t="n">
        <v>15</v>
      </c>
      <c r="V34" s="52">
        <f>LOG(U34)</f>
        <v>1.176091259055681</v>
      </c>
      <c r="W34" s="35" t="n">
        <v>31.61</v>
      </c>
      <c r="X34" s="37">
        <f>IF(ISNUMBER(W34),W34,NA())</f>
        <v>31.61</v>
      </c>
      <c r="Y34" s="35" t="n"/>
      <c r="AE34" s="35" t="n">
        <v>15</v>
      </c>
      <c r="AF34" s="52">
        <f>LOG(AE34)</f>
        <v>1.176091259055681</v>
      </c>
      <c r="AG34" s="35" t="n">
        <v>32.25</v>
      </c>
      <c r="AH34" s="37">
        <f>IF(ISNUMBER(AG34),AG34,NA())</f>
        <v>32.25</v>
      </c>
      <c r="AI34" s="35" t="n"/>
    </row>
    <row r="35">
      <c r="A35" s="38" t="n">
        <v>3138</v>
      </c>
      <c r="B35" s="53">
        <f>LOG(A35)</f>
        <v>3.496652939250918</v>
      </c>
      <c r="C35" s="38" t="n">
        <v>28.45</v>
      </c>
      <c r="D35" s="40">
        <f>IF(ISNUMBER(C35),C35,NA())</f>
        <v>28.45</v>
      </c>
      <c r="E35" s="38">
        <f>AVERAGE(C33:C35)*1</f>
        <v>28.5</v>
      </c>
      <c r="K35" s="38" t="n">
        <v>3138</v>
      </c>
      <c r="L35" s="53">
        <f>LOG(K35)</f>
        <v>3.496652939250918</v>
      </c>
      <c r="M35" s="38" t="n">
        <v>28.35</v>
      </c>
      <c r="N35" s="40">
        <f>IF(ISNUMBER(M35),M35,NA())</f>
        <v>28.35</v>
      </c>
      <c r="O35" s="38">
        <f>AVERAGE(M33:M35)*1</f>
        <v>28.39333333333333</v>
      </c>
      <c r="U35" s="38" t="n">
        <v>15</v>
      </c>
      <c r="V35" s="53">
        <f>LOG(U35)</f>
        <v>1.176091259055681</v>
      </c>
      <c r="W35" s="38" t="n">
        <v>31.71</v>
      </c>
      <c r="X35" s="40">
        <f>IF(ISNUMBER(W35),W35,NA())</f>
        <v>31.71</v>
      </c>
      <c r="Y35" s="38">
        <f>AVERAGE(W33:W35)*1</f>
        <v>31.68333333333334</v>
      </c>
      <c r="AE35" s="38" t="n">
        <v>15</v>
      </c>
      <c r="AF35" s="53">
        <f>LOG(AE35)</f>
        <v>1.176091259055681</v>
      </c>
      <c r="AG35" s="38" t="n">
        <v>32.1</v>
      </c>
      <c r="AH35" s="40">
        <f>IF(ISNUMBER(AG35),AG35,NA())</f>
        <v>32.1</v>
      </c>
      <c r="AI35" s="38">
        <f>AVERAGE(AG33:AG35)*1</f>
        <v>32.10333333333333</v>
      </c>
    </row>
    <row r="36">
      <c r="A36" s="32" t="n">
        <v>784.4</v>
      </c>
      <c r="B36" s="51">
        <f>LOG(A36)</f>
        <v>2.894537584995746</v>
      </c>
      <c r="C36" s="32" t="n">
        <v>30.62</v>
      </c>
      <c r="D36" s="34">
        <f>IF(ISNUMBER(C36),C36,NA())</f>
        <v>30.62</v>
      </c>
      <c r="E36" s="32" t="n"/>
      <c r="K36" s="32" t="n">
        <v>784.4</v>
      </c>
      <c r="L36" s="51">
        <f>LOG(K36)</f>
        <v>2.894537584995746</v>
      </c>
      <c r="M36" s="32" t="n">
        <v>30.38</v>
      </c>
      <c r="N36" s="34">
        <f>IF(ISNUMBER(M36),M36,NA())</f>
        <v>30.38</v>
      </c>
      <c r="O36" s="32" t="n"/>
      <c r="U36" s="32" t="n">
        <v>7.5</v>
      </c>
      <c r="V36" s="51">
        <f>LOG(U36)</f>
        <v>0.8750612633916999</v>
      </c>
      <c r="W36" s="32" t="n">
        <v>32.9</v>
      </c>
      <c r="X36" s="34">
        <f>IF(ISNUMBER(W36),W36,NA())</f>
        <v>32.9</v>
      </c>
      <c r="Y36" s="32" t="n"/>
      <c r="AE36" s="32" t="n">
        <v>7.5</v>
      </c>
      <c r="AF36" s="51">
        <f>LOG(AE36)</f>
        <v>0.8750612633916999</v>
      </c>
      <c r="AG36" s="32" t="n">
        <v>33.13</v>
      </c>
      <c r="AH36" s="34">
        <f>IF(ISNUMBER(AG36),AG36,NA())</f>
        <v>33.13</v>
      </c>
      <c r="AI36" s="32" t="n"/>
    </row>
    <row r="37">
      <c r="A37" s="35" t="n">
        <v>784.4</v>
      </c>
      <c r="B37" s="52">
        <f>LOG(A37)</f>
        <v>2.894537584995746</v>
      </c>
      <c r="C37" s="35" t="n">
        <v>30.59</v>
      </c>
      <c r="D37" s="37">
        <f>IF(ISNUMBER(C37),C37,NA())</f>
        <v>30.59</v>
      </c>
      <c r="E37" s="35" t="n"/>
      <c r="K37" s="35" t="n">
        <v>784.4</v>
      </c>
      <c r="L37" s="52">
        <f>LOG(K37)</f>
        <v>2.894537584995746</v>
      </c>
      <c r="M37" s="35" t="n">
        <v>30.28</v>
      </c>
      <c r="N37" s="37">
        <f>IF(ISNUMBER(M37),M37,NA())</f>
        <v>30.28</v>
      </c>
      <c r="O37" s="35" t="n"/>
      <c r="U37" s="35" t="n">
        <v>7.5</v>
      </c>
      <c r="V37" s="52">
        <f>LOG(U37)</f>
        <v>0.8750612633916999</v>
      </c>
      <c r="W37" s="35" t="n">
        <v>32.64</v>
      </c>
      <c r="X37" s="37">
        <f>IF(ISNUMBER(W37),W37,NA())</f>
        <v>32.64</v>
      </c>
      <c r="Y37" s="35" t="n"/>
      <c r="AE37" s="35" t="n">
        <v>7.5</v>
      </c>
      <c r="AF37" s="52">
        <f>LOG(AE37)</f>
        <v>0.8750612633916999</v>
      </c>
      <c r="AG37" s="35" t="n">
        <v>33.18</v>
      </c>
      <c r="AH37" s="37">
        <f>IF(ISNUMBER(AG37),AG37,NA())</f>
        <v>33.18</v>
      </c>
      <c r="AI37" s="35" t="n"/>
    </row>
    <row r="38">
      <c r="A38" s="38" t="n">
        <v>784.4</v>
      </c>
      <c r="B38" s="53">
        <f>LOG(A38)</f>
        <v>2.894537584995746</v>
      </c>
      <c r="C38" s="38" t="n">
        <v>30.41</v>
      </c>
      <c r="D38" s="40">
        <f>IF(ISNUMBER(C38),C38,NA())</f>
        <v>30.41</v>
      </c>
      <c r="E38" s="38">
        <f>AVERAGE(C36:C38)*1</f>
        <v>30.54</v>
      </c>
      <c r="K38" s="38" t="n">
        <v>784.4</v>
      </c>
      <c r="L38" s="53">
        <f>LOG(K38)</f>
        <v>2.894537584995746</v>
      </c>
      <c r="M38" s="38" t="n">
        <v>30.32</v>
      </c>
      <c r="N38" s="40">
        <f>IF(ISNUMBER(M38),M38,NA())</f>
        <v>30.32</v>
      </c>
      <c r="O38" s="38">
        <f>AVERAGE(M36:M38)*1</f>
        <v>30.32666666666666</v>
      </c>
      <c r="U38" s="38" t="n">
        <v>7.5</v>
      </c>
      <c r="V38" s="53">
        <f>LOG(U38)</f>
        <v>0.8750612633916999</v>
      </c>
      <c r="W38" s="38" t="n">
        <v>32.73</v>
      </c>
      <c r="X38" s="40">
        <f>IF(ISNUMBER(W38),W38,NA())</f>
        <v>32.73</v>
      </c>
      <c r="Y38" s="38">
        <f>AVERAGE(W36:W38)*1</f>
        <v>32.75666666666666</v>
      </c>
      <c r="AE38" s="38" t="n">
        <v>7.5</v>
      </c>
      <c r="AF38" s="53">
        <f>LOG(AE38)</f>
        <v>0.8750612633916999</v>
      </c>
      <c r="AG38" s="38" t="n">
        <v>33.8</v>
      </c>
      <c r="AH38" s="40">
        <f>IF(ISNUMBER(AG38),AG38,NA())</f>
        <v>33.8</v>
      </c>
      <c r="AI38" s="38">
        <f>AVERAGE(AG36:AG38)*1</f>
        <v>33.37</v>
      </c>
    </row>
    <row r="39">
      <c r="A39" s="32" t="n">
        <v>196.1</v>
      </c>
      <c r="B39" s="51">
        <f>LOG(A39)</f>
        <v>2.292477593667784</v>
      </c>
      <c r="C39" s="32" t="n">
        <v>32.64</v>
      </c>
      <c r="D39" s="34">
        <f>IF(ISNUMBER(C39),C39,NA())</f>
        <v>32.64</v>
      </c>
      <c r="E39" s="32" t="n"/>
      <c r="K39" s="32" t="n">
        <v>196.1</v>
      </c>
      <c r="L39" s="51">
        <f>LOG(K39)</f>
        <v>2.292477593667784</v>
      </c>
      <c r="M39" s="32" t="n">
        <v>32.61</v>
      </c>
      <c r="N39" s="34">
        <f>IF(ISNUMBER(M39),M39,NA())</f>
        <v>32.61</v>
      </c>
      <c r="O39" s="32" t="n"/>
      <c r="U39" s="32" t="n">
        <v>3.75</v>
      </c>
      <c r="V39" s="51">
        <f>LOG(U39)</f>
        <v>0.5740312677277188</v>
      </c>
      <c r="W39" s="32" t="n">
        <v>33.38</v>
      </c>
      <c r="X39" s="34">
        <f>IF(ISNUMBER(W39),W39,NA())</f>
        <v>33.38</v>
      </c>
      <c r="Y39" s="32" t="n"/>
      <c r="AE39" s="32" t="n">
        <v>3.75</v>
      </c>
      <c r="AF39" s="51">
        <f>LOG(AE39)</f>
        <v>0.5740312677277188</v>
      </c>
      <c r="AG39" s="32" t="n">
        <v>34.35</v>
      </c>
      <c r="AH39" s="34">
        <f>IF(ISNUMBER(AG39),AG39,NA())</f>
        <v>34.35</v>
      </c>
      <c r="AI39" s="32" t="n"/>
    </row>
    <row r="40">
      <c r="A40" s="35" t="n">
        <v>196.1</v>
      </c>
      <c r="B40" s="52">
        <f>LOG(A40)</f>
        <v>2.292477593667784</v>
      </c>
      <c r="C40" s="35" t="n">
        <v>32.81</v>
      </c>
      <c r="D40" s="37">
        <f>IF(ISNUMBER(C40),C40,NA())</f>
        <v>32.81</v>
      </c>
      <c r="E40" s="35" t="n"/>
      <c r="K40" s="35" t="n">
        <v>196.1</v>
      </c>
      <c r="L40" s="52">
        <f>LOG(K40)</f>
        <v>2.292477593667784</v>
      </c>
      <c r="M40" s="35" t="n">
        <v>32.5</v>
      </c>
      <c r="N40" s="37">
        <f>IF(ISNUMBER(M40),M40,NA())</f>
        <v>32.5</v>
      </c>
      <c r="O40" s="35" t="n"/>
      <c r="U40" s="35" t="n">
        <v>3.75</v>
      </c>
      <c r="V40" s="52">
        <f>LOG(U40)</f>
        <v>0.5740312677277188</v>
      </c>
      <c r="W40" s="35" t="n">
        <v>33.81</v>
      </c>
      <c r="X40" s="37">
        <f>IF(ISNUMBER(W40),W40,NA())</f>
        <v>33.81</v>
      </c>
      <c r="Y40" s="35" t="n"/>
      <c r="AE40" s="35" t="n">
        <v>3.75</v>
      </c>
      <c r="AF40" s="52">
        <f>LOG(AE40)</f>
        <v>0.5740312677277188</v>
      </c>
      <c r="AG40" s="35" t="n">
        <v>34.22</v>
      </c>
      <c r="AH40" s="37">
        <f>IF(ISNUMBER(AG40),AG40,NA())</f>
        <v>34.22</v>
      </c>
      <c r="AI40" s="35" t="n"/>
    </row>
    <row r="41">
      <c r="A41" s="38" t="n">
        <v>196.1</v>
      </c>
      <c r="B41" s="53">
        <f>LOG(A41)</f>
        <v>2.292477593667784</v>
      </c>
      <c r="C41" s="38" t="n">
        <v>32.63</v>
      </c>
      <c r="D41" s="40">
        <f>IF(ISNUMBER(C41),C41,NA())</f>
        <v>32.63</v>
      </c>
      <c r="E41" s="38">
        <f>AVERAGE(C39:C41)*1</f>
        <v>32.69333333333334</v>
      </c>
      <c r="K41" s="38" t="n">
        <v>196.1</v>
      </c>
      <c r="L41" s="53">
        <f>LOG(K41)</f>
        <v>2.292477593667784</v>
      </c>
      <c r="M41" s="38" t="n">
        <v>32.53</v>
      </c>
      <c r="N41" s="40">
        <f>IF(ISNUMBER(M41),M41,NA())</f>
        <v>32.53</v>
      </c>
      <c r="O41" s="38">
        <f>AVERAGE(M39:M41)*1</f>
        <v>32.54666666666667</v>
      </c>
      <c r="U41" s="38" t="n">
        <v>3.75</v>
      </c>
      <c r="V41" s="53">
        <f>LOG(U41)</f>
        <v>0.5740312677277188</v>
      </c>
      <c r="W41" s="38" t="n">
        <v>33.04</v>
      </c>
      <c r="X41" s="40">
        <f>IF(ISNUMBER(W41),W41,NA())</f>
        <v>33.04</v>
      </c>
      <c r="Y41" s="38">
        <f>AVERAGE(W39:W41)*1</f>
        <v>33.41</v>
      </c>
      <c r="AE41" s="38" t="n">
        <v>3.75</v>
      </c>
      <c r="AF41" s="53">
        <f>LOG(AE41)</f>
        <v>0.5740312677277188</v>
      </c>
      <c r="AG41" s="38" t="n">
        <v>33.78</v>
      </c>
      <c r="AH41" s="40">
        <f>IF(ISNUMBER(AG41),AG41,NA())</f>
        <v>33.78</v>
      </c>
      <c r="AI41" s="38">
        <f>AVERAGE(AG39:AG41)*1</f>
        <v>34.11666666666667</v>
      </c>
    </row>
    <row r="42">
      <c r="A42" s="41" t="n"/>
      <c r="B42" s="42" t="n"/>
      <c r="C42" s="42" t="n"/>
      <c r="D42" s="43" t="inlineStr">
        <is>
          <t>Slope</t>
        </is>
      </c>
      <c r="E42" s="54">
        <f>SLOPE(C27:C41, B27:B41)*1</f>
        <v>-3.226170488037694</v>
      </c>
      <c r="K42" s="41" t="n"/>
      <c r="L42" s="42" t="n"/>
      <c r="M42" s="42" t="n"/>
      <c r="N42" s="43" t="inlineStr">
        <is>
          <t>Slope</t>
        </is>
      </c>
      <c r="O42" s="54">
        <f>SLOPE(M27:M41, L27:L41)*1</f>
        <v>-3.341329300031607</v>
      </c>
      <c r="U42" s="32" t="n">
        <v>0.626</v>
      </c>
      <c r="V42" s="51">
        <f>LOG(U42)</f>
        <v>-0.2034256667895703</v>
      </c>
      <c r="W42" s="32" t="n">
        <v>35.28</v>
      </c>
      <c r="X42" s="34">
        <f>IF(ISNUMBER(W42),W42,NA())</f>
        <v>35.28</v>
      </c>
      <c r="Y42" s="32" t="n"/>
      <c r="AE42" s="32" t="n">
        <v>0.626</v>
      </c>
      <c r="AF42" s="51">
        <f>LOG(AE42)</f>
        <v>-0.2034256667895703</v>
      </c>
      <c r="AG42" s="32" t="n">
        <v>35.01</v>
      </c>
      <c r="AH42" s="34">
        <f>IF(ISNUMBER(AG42),AG42,NA())</f>
        <v>35.01</v>
      </c>
      <c r="AI42" s="32" t="n"/>
    </row>
    <row r="43">
      <c r="A43" s="45" t="n"/>
      <c r="B43" s="42" t="n"/>
      <c r="C43" s="42" t="n"/>
      <c r="D43" s="43" t="inlineStr">
        <is>
          <t>Intercept</t>
        </is>
      </c>
      <c r="E43" s="54">
        <f>INTERCEPT(C27:C41, B27:B41)*1</f>
        <v>39.92863776888073</v>
      </c>
      <c r="K43" s="45" t="n"/>
      <c r="L43" s="42" t="n"/>
      <c r="M43" s="42" t="n"/>
      <c r="N43" s="43" t="inlineStr">
        <is>
          <t>Intercept</t>
        </is>
      </c>
      <c r="O43" s="54">
        <f>INTERCEPT(M27:M41, L27:L41)*1</f>
        <v>40.09330242929305</v>
      </c>
      <c r="U43" s="35" t="n">
        <v>0.626</v>
      </c>
      <c r="V43" s="52">
        <f>LOG(U43)</f>
        <v>-0.2034256667895703</v>
      </c>
      <c r="W43" s="35" t="n">
        <v>35.65</v>
      </c>
      <c r="X43" s="37">
        <f>IF(ISNUMBER(W43),W43,NA())</f>
        <v>35.65</v>
      </c>
      <c r="Y43" s="35" t="n"/>
      <c r="AE43" s="35" t="n">
        <v>0.626</v>
      </c>
      <c r="AF43" s="52">
        <f>LOG(AE43)</f>
        <v>-0.2034256667895703</v>
      </c>
      <c r="AG43" s="35" t="n">
        <v>35.19</v>
      </c>
      <c r="AH43" s="37">
        <f>IF(ISNUMBER(AG43),AG43,NA())</f>
        <v>35.19</v>
      </c>
      <c r="AI43" s="35" t="n"/>
    </row>
    <row r="44">
      <c r="A44" s="45" t="n"/>
      <c r="B44" s="42" t="n"/>
      <c r="C44" s="42" t="n"/>
      <c r="D44" s="43" t="inlineStr">
        <is>
          <t>Efficiency</t>
        </is>
      </c>
      <c r="E44" s="46">
        <f>(10^(-1/E42)-1)*1</f>
        <v>1.041573500901678</v>
      </c>
      <c r="K44" s="45" t="n"/>
      <c r="L44" s="42" t="n"/>
      <c r="M44" s="42" t="n"/>
      <c r="N44" s="43" t="inlineStr">
        <is>
          <t>Efficiency</t>
        </is>
      </c>
      <c r="O44" s="46">
        <f>(10^(-1/O42)-1)*1</f>
        <v>0.9919667510977712</v>
      </c>
      <c r="U44" s="38" t="n">
        <v>0.626</v>
      </c>
      <c r="V44" s="53">
        <f>LOG(U44)</f>
        <v>-0.2034256667895703</v>
      </c>
      <c r="W44" s="38" t="inlineStr">
        <is>
          <t>[34.64]</t>
        </is>
      </c>
      <c r="X44" s="40" t="str">
        <f>IF(ISNUMBER(W44),W44,NA())</f>
        <v>#N/A</v>
      </c>
      <c r="Y44" s="38">
        <f>AVERAGE(W42:W44)*1</f>
        <v>35.465</v>
      </c>
      <c r="AE44" s="38" t="n">
        <v>0.626</v>
      </c>
      <c r="AF44" s="53">
        <f>LOG(AE44)</f>
        <v>-0.2034256667895703</v>
      </c>
      <c r="AG44" s="38" t="n">
        <v>35.66</v>
      </c>
      <c r="AH44" s="40">
        <f>IF(ISNUMBER(AG44),AG44,NA())</f>
        <v>35.66</v>
      </c>
      <c r="AI44" s="38">
        <f>AVERAGE(AG42:AG44)*1</f>
        <v>35.28666666666666</v>
      </c>
    </row>
    <row r="45">
      <c r="A45" s="42" t="n"/>
      <c r="B45" s="42" t="n"/>
      <c r="C45" s="42" t="n"/>
      <c r="D45" s="43" t="inlineStr">
        <is>
          <t>R-sq</t>
        </is>
      </c>
      <c r="E45" s="55">
        <f>RSQ(C27:C41, B27:B41)*1</f>
        <v>0.9952382939747073</v>
      </c>
      <c r="K45" s="42" t="n"/>
      <c r="L45" s="42" t="n"/>
      <c r="M45" s="42" t="n"/>
      <c r="N45" s="43" t="inlineStr">
        <is>
          <t>R-sq</t>
        </is>
      </c>
      <c r="O45" s="55">
        <f>RSQ(M27:M41, L27:L41)*1</f>
        <v>0.9983824223592482</v>
      </c>
      <c r="U45" s="41" t="n"/>
      <c r="V45" s="42" t="n"/>
      <c r="W45" s="42" t="n"/>
      <c r="X45" s="43" t="inlineStr">
        <is>
          <t>Slope</t>
        </is>
      </c>
      <c r="Y45" s="54">
        <f>SLOPE(W27:W44, V27:V44)*1</f>
        <v>-1.837887078913041</v>
      </c>
      <c r="AE45" s="41" t="n"/>
      <c r="AF45" s="42" t="n"/>
      <c r="AG45" s="42" t="n"/>
      <c r="AH45" s="43" t="inlineStr">
        <is>
          <t>Slope</t>
        </is>
      </c>
      <c r="AI45" s="54">
        <f>SLOPE(AG27:AG44, AF27:AF44)*1</f>
        <v>-1.9690777612427</v>
      </c>
    </row>
    <row r="46">
      <c r="A46" s="42" t="n"/>
      <c r="B46" s="42" t="n"/>
      <c r="C46" s="42" t="n"/>
      <c r="D46" s="42" t="n"/>
      <c r="E46" s="42" t="n"/>
      <c r="K46" s="42" t="n"/>
      <c r="L46" s="42" t="n"/>
      <c r="M46" s="42" t="n"/>
      <c r="N46" s="42" t="n"/>
      <c r="O46" s="42" t="n"/>
      <c r="U46" s="45" t="n"/>
      <c r="V46" s="42" t="n"/>
      <c r="W46" s="42" t="n"/>
      <c r="X46" s="43" t="inlineStr">
        <is>
          <t>Intercept</t>
        </is>
      </c>
      <c r="Y46" s="54">
        <f>INTERCEPT(W27:W44, V27:V44)*1</f>
        <v>34.37875049160768</v>
      </c>
      <c r="AE46" s="45" t="n"/>
      <c r="AF46" s="42" t="n"/>
      <c r="AG46" s="42" t="n"/>
      <c r="AH46" s="43" t="inlineStr">
        <is>
          <t>Intercept</t>
        </is>
      </c>
      <c r="AI46" s="54">
        <f>INTERCEPT(AG27:AG44, AF27:AF44)*1</f>
        <v>34.84793208694895</v>
      </c>
    </row>
    <row r="47">
      <c r="U47" s="45" t="n"/>
      <c r="V47" s="42" t="n"/>
      <c r="W47" s="42" t="n"/>
      <c r="X47" s="43" t="inlineStr">
        <is>
          <t>Efficiency</t>
        </is>
      </c>
      <c r="Y47" s="46">
        <f>(10^(-1/Y45)-1)*1</f>
        <v>2.500282276218175</v>
      </c>
      <c r="AE47" s="45" t="n"/>
      <c r="AF47" s="42" t="n"/>
      <c r="AG47" s="42" t="n"/>
      <c r="AH47" s="43" t="inlineStr">
        <is>
          <t>Efficiency</t>
        </is>
      </c>
      <c r="AI47" s="46">
        <f>(10^(-1/AI45)-1)*1</f>
        <v>2.219970995895402</v>
      </c>
    </row>
    <row r="48">
      <c r="U48" s="42" t="n"/>
      <c r="V48" s="42" t="n"/>
      <c r="W48" s="42" t="n"/>
      <c r="X48" s="43" t="inlineStr">
        <is>
          <t>R-sq</t>
        </is>
      </c>
      <c r="Y48" s="55">
        <f>RSQ(W27:W44, V27:V44)*1</f>
        <v>0.816561492030907</v>
      </c>
      <c r="AE48" s="42" t="n"/>
      <c r="AF48" s="42" t="n"/>
      <c r="AG48" s="42" t="n"/>
      <c r="AH48" s="43" t="inlineStr">
        <is>
          <t>R-sq</t>
        </is>
      </c>
      <c r="AI48" s="55">
        <f>RSQ(AG27:AG44, AF27:AF44)*1</f>
        <v>0.8836616372408652</v>
      </c>
    </row>
    <row r="49">
      <c r="U49" s="42" t="n"/>
      <c r="V49" s="42" t="n"/>
      <c r="W49" s="42" t="n"/>
      <c r="X49" s="42" t="n"/>
      <c r="Y49" s="42" t="n"/>
      <c r="AE49" s="42" t="n"/>
      <c r="AF49" s="42" t="n"/>
      <c r="AG49" s="42" t="n"/>
      <c r="AH49" s="42" t="n"/>
      <c r="AI49" s="42" t="n"/>
    </row>
  </sheetData>
  <conditionalFormatting sqref="Y23">
    <cfRule type="expression" priority="1" dxfId="0" stopIfTrue="0">
      <formula>AND(NOT('QAQC-2021-08-10'!$L$33),'QAQC-2021-08-10'!$C$33="Highest")</formula>
    </cfRule>
    <cfRule type="expression" priority="81" dxfId="1" stopIfTrue="0">
      <formula>AND(NOT('QAQC-2021-08-10'!$L$33),'QAQC-2021-08-10'!$C$33="High")</formula>
    </cfRule>
    <cfRule type="expression" priority="161" dxfId="2" stopIfTrue="0">
      <formula>AND(NOT('QAQC-2021-08-10'!$L$33),'QAQC-2021-08-10'!$C$33="Medium")</formula>
    </cfRule>
    <cfRule type="expression" priority="241" dxfId="3" stopIfTrue="0">
      <formula>AND(NOT('QAQC-2021-08-10'!$L$33),'QAQC-2021-08-10'!$C$33="Medium Low")</formula>
    </cfRule>
    <cfRule type="expression" priority="321" dxfId="4" stopIfTrue="0">
      <formula>AND(NOT('QAQC-2021-08-10'!$L$33),'QAQC-2021-08-10'!$C$33="Low")</formula>
    </cfRule>
    <cfRule type="expression" priority="467" dxfId="5" stopIfTrue="0">
      <formula>AND(NOT('QAQC-2021-08-10'!$L$33),'QAQC-2021-08-10'!$C$33="Very Low")</formula>
    </cfRule>
    <cfRule type="expression" priority="547" dxfId="6" stopIfTrue="0">
      <formula>AND(NOT('QAQC-2021-08-10'!$L$33),'QAQC-2021-08-10'!$C$33="Good")</formula>
    </cfRule>
  </conditionalFormatting>
  <conditionalFormatting sqref="Y20">
    <cfRule type="expression" priority="2" dxfId="0" stopIfTrue="0">
      <formula>AND(NOT('QAQC-2021-08-10'!$L$34),'QAQC-2021-08-10'!$C$34="Highest")</formula>
    </cfRule>
    <cfRule type="expression" priority="82" dxfId="1" stopIfTrue="0">
      <formula>AND(NOT('QAQC-2021-08-10'!$L$34),'QAQC-2021-08-10'!$C$34="High")</formula>
    </cfRule>
    <cfRule type="expression" priority="162" dxfId="2" stopIfTrue="0">
      <formula>AND(NOT('QAQC-2021-08-10'!$L$34),'QAQC-2021-08-10'!$C$34="Medium")</formula>
    </cfRule>
    <cfRule type="expression" priority="242" dxfId="3" stopIfTrue="0">
      <formula>AND(NOT('QAQC-2021-08-10'!$L$34),'QAQC-2021-08-10'!$C$34="Medium Low")</formula>
    </cfRule>
    <cfRule type="expression" priority="322" dxfId="4" stopIfTrue="0">
      <formula>AND(NOT('QAQC-2021-08-10'!$L$34),'QAQC-2021-08-10'!$C$34="Low")</formula>
    </cfRule>
    <cfRule type="expression" priority="468" dxfId="5" stopIfTrue="0">
      <formula>AND(NOT('QAQC-2021-08-10'!$L$34),'QAQC-2021-08-10'!$C$34="Very Low")</formula>
    </cfRule>
    <cfRule type="expression" priority="548" dxfId="6" stopIfTrue="0">
      <formula>AND(NOT('QAQC-2021-08-10'!$L$34),'QAQC-2021-08-10'!$C$34="Good")</formula>
    </cfRule>
  </conditionalFormatting>
  <conditionalFormatting sqref="Y21">
    <cfRule type="expression" priority="3" dxfId="0" stopIfTrue="0">
      <formula>AND(NOT('QAQC-2021-08-10'!$L$35),'QAQC-2021-08-10'!$C$35="Highest")</formula>
    </cfRule>
    <cfRule type="expression" priority="83" dxfId="1" stopIfTrue="0">
      <formula>AND(NOT('QAQC-2021-08-10'!$L$35),'QAQC-2021-08-10'!$C$35="High")</formula>
    </cfRule>
    <cfRule type="expression" priority="163" dxfId="2" stopIfTrue="0">
      <formula>AND(NOT('QAQC-2021-08-10'!$L$35),'QAQC-2021-08-10'!$C$35="Medium")</formula>
    </cfRule>
    <cfRule type="expression" priority="243" dxfId="3" stopIfTrue="0">
      <formula>AND(NOT('QAQC-2021-08-10'!$L$35),'QAQC-2021-08-10'!$C$35="Medium Low")</formula>
    </cfRule>
    <cfRule type="expression" priority="323" dxfId="4" stopIfTrue="0">
      <formula>AND(NOT('QAQC-2021-08-10'!$L$35),'QAQC-2021-08-10'!$C$35="Low")</formula>
    </cfRule>
    <cfRule type="expression" priority="469" dxfId="5" stopIfTrue="0">
      <formula>AND(NOT('QAQC-2021-08-10'!$L$35),'QAQC-2021-08-10'!$C$35="Very Low")</formula>
    </cfRule>
    <cfRule type="expression" priority="549" dxfId="6" stopIfTrue="0">
      <formula>AND(NOT('QAQC-2021-08-10'!$L$35),'QAQC-2021-08-10'!$C$35="Good")</formula>
    </cfRule>
  </conditionalFormatting>
  <conditionalFormatting sqref="AI23">
    <cfRule type="expression" priority="4" dxfId="0" stopIfTrue="0">
      <formula>AND(NOT('QAQC-2021-08-10'!$L$36),'QAQC-2021-08-10'!$C$36="Highest")</formula>
    </cfRule>
    <cfRule type="expression" priority="84" dxfId="1" stopIfTrue="0">
      <formula>AND(NOT('QAQC-2021-08-10'!$L$36),'QAQC-2021-08-10'!$C$36="High")</formula>
    </cfRule>
    <cfRule type="expression" priority="164" dxfId="2" stopIfTrue="0">
      <formula>AND(NOT('QAQC-2021-08-10'!$L$36),'QAQC-2021-08-10'!$C$36="Medium")</formula>
    </cfRule>
    <cfRule type="expression" priority="244" dxfId="3" stopIfTrue="0">
      <formula>AND(NOT('QAQC-2021-08-10'!$L$36),'QAQC-2021-08-10'!$C$36="Medium Low")</formula>
    </cfRule>
    <cfRule type="expression" priority="324" dxfId="4" stopIfTrue="0">
      <formula>AND(NOT('QAQC-2021-08-10'!$L$36),'QAQC-2021-08-10'!$C$36="Low")</formula>
    </cfRule>
    <cfRule type="expression" priority="470" dxfId="5" stopIfTrue="0">
      <formula>AND(NOT('QAQC-2021-08-10'!$L$36),'QAQC-2021-08-10'!$C$36="Very Low")</formula>
    </cfRule>
    <cfRule type="expression" priority="550" dxfId="6" stopIfTrue="0">
      <formula>AND(NOT('QAQC-2021-08-10'!$L$36),'QAQC-2021-08-10'!$C$36="Good")</formula>
    </cfRule>
  </conditionalFormatting>
  <conditionalFormatting sqref="AI20">
    <cfRule type="expression" priority="5" dxfId="0" stopIfTrue="0">
      <formula>AND(NOT('QAQC-2021-08-10'!$L$37),'QAQC-2021-08-10'!$C$37="Highest")</formula>
    </cfRule>
    <cfRule type="expression" priority="85" dxfId="1" stopIfTrue="0">
      <formula>AND(NOT('QAQC-2021-08-10'!$L$37),'QAQC-2021-08-10'!$C$37="High")</formula>
    </cfRule>
    <cfRule type="expression" priority="165" dxfId="2" stopIfTrue="0">
      <formula>AND(NOT('QAQC-2021-08-10'!$L$37),'QAQC-2021-08-10'!$C$37="Medium")</formula>
    </cfRule>
    <cfRule type="expression" priority="245" dxfId="3" stopIfTrue="0">
      <formula>AND(NOT('QAQC-2021-08-10'!$L$37),'QAQC-2021-08-10'!$C$37="Medium Low")</formula>
    </cfRule>
    <cfRule type="expression" priority="325" dxfId="4" stopIfTrue="0">
      <formula>AND(NOT('QAQC-2021-08-10'!$L$37),'QAQC-2021-08-10'!$C$37="Low")</formula>
    </cfRule>
    <cfRule type="expression" priority="471" dxfId="5" stopIfTrue="0">
      <formula>AND(NOT('QAQC-2021-08-10'!$L$37),'QAQC-2021-08-10'!$C$37="Very Low")</formula>
    </cfRule>
    <cfRule type="expression" priority="551" dxfId="6" stopIfTrue="0">
      <formula>AND(NOT('QAQC-2021-08-10'!$L$37),'QAQC-2021-08-10'!$C$37="Good")</formula>
    </cfRule>
  </conditionalFormatting>
  <conditionalFormatting sqref="AI21">
    <cfRule type="expression" priority="6" dxfId="0" stopIfTrue="0">
      <formula>AND(NOT('QAQC-2021-08-10'!$L$38),'QAQC-2021-08-10'!$C$38="Highest")</formula>
    </cfRule>
    <cfRule type="expression" priority="86" dxfId="1" stopIfTrue="0">
      <formula>AND(NOT('QAQC-2021-08-10'!$L$38),'QAQC-2021-08-10'!$C$38="High")</formula>
    </cfRule>
    <cfRule type="expression" priority="166" dxfId="2" stopIfTrue="0">
      <formula>AND(NOT('QAQC-2021-08-10'!$L$38),'QAQC-2021-08-10'!$C$38="Medium")</formula>
    </cfRule>
    <cfRule type="expression" priority="246" dxfId="3" stopIfTrue="0">
      <formula>AND(NOT('QAQC-2021-08-10'!$L$38),'QAQC-2021-08-10'!$C$38="Medium Low")</formula>
    </cfRule>
    <cfRule type="expression" priority="326" dxfId="4" stopIfTrue="0">
      <formula>AND(NOT('QAQC-2021-08-10'!$L$38),'QAQC-2021-08-10'!$C$38="Low")</formula>
    </cfRule>
    <cfRule type="expression" priority="472" dxfId="5" stopIfTrue="0">
      <formula>AND(NOT('QAQC-2021-08-10'!$L$38),'QAQC-2021-08-10'!$C$38="Very Low")</formula>
    </cfRule>
    <cfRule type="expression" priority="552" dxfId="6" stopIfTrue="0">
      <formula>AND(NOT('QAQC-2021-08-10'!$L$38),'QAQC-2021-08-10'!$C$38="Good")</formula>
    </cfRule>
  </conditionalFormatting>
  <conditionalFormatting sqref="E20">
    <cfRule type="expression" priority="7" dxfId="0" stopIfTrue="0">
      <formula>AND(NOT('QAQC-2021-08-10'!$L$39),'QAQC-2021-08-10'!$C$39="Highest")</formula>
    </cfRule>
    <cfRule type="expression" priority="87" dxfId="1" stopIfTrue="0">
      <formula>AND(NOT('QAQC-2021-08-10'!$L$39),'QAQC-2021-08-10'!$C$39="High")</formula>
    </cfRule>
    <cfRule type="expression" priority="167" dxfId="2" stopIfTrue="0">
      <formula>AND(NOT('QAQC-2021-08-10'!$L$39),'QAQC-2021-08-10'!$C$39="Medium")</formula>
    </cfRule>
    <cfRule type="expression" priority="247" dxfId="3" stopIfTrue="0">
      <formula>AND(NOT('QAQC-2021-08-10'!$L$39),'QAQC-2021-08-10'!$C$39="Medium Low")</formula>
    </cfRule>
    <cfRule type="expression" priority="327" dxfId="4" stopIfTrue="0">
      <formula>AND(NOT('QAQC-2021-08-10'!$L$39),'QAQC-2021-08-10'!$C$39="Low")</formula>
    </cfRule>
    <cfRule type="expression" priority="473" dxfId="5" stopIfTrue="0">
      <formula>AND(NOT('QAQC-2021-08-10'!$L$39),'QAQC-2021-08-10'!$C$39="Very Low")</formula>
    </cfRule>
    <cfRule type="expression" priority="553" dxfId="6" stopIfTrue="0">
      <formula>AND(NOT('QAQC-2021-08-10'!$L$39),'QAQC-2021-08-10'!$C$39="Good")</formula>
    </cfRule>
  </conditionalFormatting>
  <conditionalFormatting sqref="E17">
    <cfRule type="expression" priority="8" dxfId="0" stopIfTrue="0">
      <formula>AND(NOT('QAQC-2021-08-10'!$L$40),'QAQC-2021-08-10'!$C$40="Highest")</formula>
    </cfRule>
    <cfRule type="expression" priority="88" dxfId="1" stopIfTrue="0">
      <formula>AND(NOT('QAQC-2021-08-10'!$L$40),'QAQC-2021-08-10'!$C$40="High")</formula>
    </cfRule>
    <cfRule type="expression" priority="168" dxfId="2" stopIfTrue="0">
      <formula>AND(NOT('QAQC-2021-08-10'!$L$40),'QAQC-2021-08-10'!$C$40="Medium")</formula>
    </cfRule>
    <cfRule type="expression" priority="248" dxfId="3" stopIfTrue="0">
      <formula>AND(NOT('QAQC-2021-08-10'!$L$40),'QAQC-2021-08-10'!$C$40="Medium Low")</formula>
    </cfRule>
    <cfRule type="expression" priority="328" dxfId="4" stopIfTrue="0">
      <formula>AND(NOT('QAQC-2021-08-10'!$L$40),'QAQC-2021-08-10'!$C$40="Low")</formula>
    </cfRule>
    <cfRule type="expression" priority="474" dxfId="5" stopIfTrue="0">
      <formula>AND(NOT('QAQC-2021-08-10'!$L$40),'QAQC-2021-08-10'!$C$40="Very Low")</formula>
    </cfRule>
    <cfRule type="expression" priority="554" dxfId="6" stopIfTrue="0">
      <formula>AND(NOT('QAQC-2021-08-10'!$L$40),'QAQC-2021-08-10'!$C$40="Good")</formula>
    </cfRule>
  </conditionalFormatting>
  <conditionalFormatting sqref="E18">
    <cfRule type="expression" priority="9" dxfId="0" stopIfTrue="0">
      <formula>AND(NOT('QAQC-2021-08-10'!$L$41),'QAQC-2021-08-10'!$C$41="Highest")</formula>
    </cfRule>
    <cfRule type="expression" priority="89" dxfId="1" stopIfTrue="0">
      <formula>AND(NOT('QAQC-2021-08-10'!$L$41),'QAQC-2021-08-10'!$C$41="High")</formula>
    </cfRule>
    <cfRule type="expression" priority="169" dxfId="2" stopIfTrue="0">
      <formula>AND(NOT('QAQC-2021-08-10'!$L$41),'QAQC-2021-08-10'!$C$41="Medium")</formula>
    </cfRule>
    <cfRule type="expression" priority="249" dxfId="3" stopIfTrue="0">
      <formula>AND(NOT('QAQC-2021-08-10'!$L$41),'QAQC-2021-08-10'!$C$41="Medium Low")</formula>
    </cfRule>
    <cfRule type="expression" priority="329" dxfId="4" stopIfTrue="0">
      <formula>AND(NOT('QAQC-2021-08-10'!$L$41),'QAQC-2021-08-10'!$C$41="Low")</formula>
    </cfRule>
    <cfRule type="expression" priority="475" dxfId="5" stopIfTrue="0">
      <formula>AND(NOT('QAQC-2021-08-10'!$L$41),'QAQC-2021-08-10'!$C$41="Very Low")</formula>
    </cfRule>
    <cfRule type="expression" priority="555" dxfId="6" stopIfTrue="0">
      <formula>AND(NOT('QAQC-2021-08-10'!$L$41),'QAQC-2021-08-10'!$C$41="Good")</formula>
    </cfRule>
  </conditionalFormatting>
  <conditionalFormatting sqref="O20">
    <cfRule type="expression" priority="10" dxfId="0" stopIfTrue="0">
      <formula>AND(NOT('QAQC-2021-08-10'!$L$42),'QAQC-2021-08-10'!$C$42="Highest")</formula>
    </cfRule>
    <cfRule type="expression" priority="90" dxfId="1" stopIfTrue="0">
      <formula>AND(NOT('QAQC-2021-08-10'!$L$42),'QAQC-2021-08-10'!$C$42="High")</formula>
    </cfRule>
    <cfRule type="expression" priority="170" dxfId="2" stopIfTrue="0">
      <formula>AND(NOT('QAQC-2021-08-10'!$L$42),'QAQC-2021-08-10'!$C$42="Medium")</formula>
    </cfRule>
    <cfRule type="expression" priority="250" dxfId="3" stopIfTrue="0">
      <formula>AND(NOT('QAQC-2021-08-10'!$L$42),'QAQC-2021-08-10'!$C$42="Medium Low")</formula>
    </cfRule>
    <cfRule type="expression" priority="330" dxfId="4" stopIfTrue="0">
      <formula>AND(NOT('QAQC-2021-08-10'!$L$42),'QAQC-2021-08-10'!$C$42="Low")</formula>
    </cfRule>
    <cfRule type="expression" priority="476" dxfId="5" stopIfTrue="0">
      <formula>AND(NOT('QAQC-2021-08-10'!$L$42),'QAQC-2021-08-10'!$C$42="Very Low")</formula>
    </cfRule>
    <cfRule type="expression" priority="556" dxfId="6" stopIfTrue="0">
      <formula>AND(NOT('QAQC-2021-08-10'!$L$42),'QAQC-2021-08-10'!$C$42="Good")</formula>
    </cfRule>
  </conditionalFormatting>
  <conditionalFormatting sqref="O17">
    <cfRule type="expression" priority="11" dxfId="0" stopIfTrue="0">
      <formula>AND(NOT('QAQC-2021-08-10'!$L$43),'QAQC-2021-08-10'!$C$43="Highest")</formula>
    </cfRule>
    <cfRule type="expression" priority="91" dxfId="1" stopIfTrue="0">
      <formula>AND(NOT('QAQC-2021-08-10'!$L$43),'QAQC-2021-08-10'!$C$43="High")</formula>
    </cfRule>
    <cfRule type="expression" priority="171" dxfId="2" stopIfTrue="0">
      <formula>AND(NOT('QAQC-2021-08-10'!$L$43),'QAQC-2021-08-10'!$C$43="Medium")</formula>
    </cfRule>
    <cfRule type="expression" priority="251" dxfId="3" stopIfTrue="0">
      <formula>AND(NOT('QAQC-2021-08-10'!$L$43),'QAQC-2021-08-10'!$C$43="Medium Low")</formula>
    </cfRule>
    <cfRule type="expression" priority="331" dxfId="4" stopIfTrue="0">
      <formula>AND(NOT('QAQC-2021-08-10'!$L$43),'QAQC-2021-08-10'!$C$43="Low")</formula>
    </cfRule>
    <cfRule type="expression" priority="477" dxfId="5" stopIfTrue="0">
      <formula>AND(NOT('QAQC-2021-08-10'!$L$43),'QAQC-2021-08-10'!$C$43="Very Low")</formula>
    </cfRule>
    <cfRule type="expression" priority="557" dxfId="6" stopIfTrue="0">
      <formula>AND(NOT('QAQC-2021-08-10'!$L$43),'QAQC-2021-08-10'!$C$43="Good")</formula>
    </cfRule>
  </conditionalFormatting>
  <conditionalFormatting sqref="O18">
    <cfRule type="expression" priority="12" dxfId="0" stopIfTrue="0">
      <formula>AND(NOT('QAQC-2021-08-10'!$L$44),'QAQC-2021-08-10'!$C$44="Highest")</formula>
    </cfRule>
    <cfRule type="expression" priority="92" dxfId="1" stopIfTrue="0">
      <formula>AND(NOT('QAQC-2021-08-10'!$L$44),'QAQC-2021-08-10'!$C$44="High")</formula>
    </cfRule>
    <cfRule type="expression" priority="172" dxfId="2" stopIfTrue="0">
      <formula>AND(NOT('QAQC-2021-08-10'!$L$44),'QAQC-2021-08-10'!$C$44="Medium")</formula>
    </cfRule>
    <cfRule type="expression" priority="252" dxfId="3" stopIfTrue="0">
      <formula>AND(NOT('QAQC-2021-08-10'!$L$44),'QAQC-2021-08-10'!$C$44="Medium Low")</formula>
    </cfRule>
    <cfRule type="expression" priority="332" dxfId="4" stopIfTrue="0">
      <formula>AND(NOT('QAQC-2021-08-10'!$L$44),'QAQC-2021-08-10'!$C$44="Low")</formula>
    </cfRule>
    <cfRule type="expression" priority="478" dxfId="5" stopIfTrue="0">
      <formula>AND(NOT('QAQC-2021-08-10'!$L$44),'QAQC-2021-08-10'!$C$44="Very Low")</formula>
    </cfRule>
    <cfRule type="expression" priority="558" dxfId="6" stopIfTrue="0">
      <formula>AND(NOT('QAQC-2021-08-10'!$L$44),'QAQC-2021-08-10'!$C$44="Good")</formula>
    </cfRule>
  </conditionalFormatting>
  <conditionalFormatting sqref="Y4">
    <cfRule type="expression" priority="13" dxfId="0" stopIfTrue="0">
      <formula>AND(NOT('QAQC-2021-08-10'!$L$45),'QAQC-2021-08-10'!$C$45="Highest")</formula>
    </cfRule>
    <cfRule type="expression" priority="93" dxfId="1" stopIfTrue="0">
      <formula>AND(NOT('QAQC-2021-08-10'!$L$45),'QAQC-2021-08-10'!$C$45="High")</formula>
    </cfRule>
    <cfRule type="expression" priority="173" dxfId="2" stopIfTrue="0">
      <formula>AND(NOT('QAQC-2021-08-10'!$L$45),'QAQC-2021-08-10'!$C$45="Medium")</formula>
    </cfRule>
    <cfRule type="expression" priority="253" dxfId="3" stopIfTrue="0">
      <formula>AND(NOT('QAQC-2021-08-10'!$L$45),'QAQC-2021-08-10'!$C$45="Medium Low")</formula>
    </cfRule>
    <cfRule type="expression" priority="333" dxfId="4" stopIfTrue="0">
      <formula>AND(NOT('QAQC-2021-08-10'!$L$45),'QAQC-2021-08-10'!$C$45="Low")</formula>
    </cfRule>
    <cfRule type="expression" priority="479" dxfId="5" stopIfTrue="0">
      <formula>AND(NOT('QAQC-2021-08-10'!$L$45),'QAQC-2021-08-10'!$C$45="Very Low")</formula>
    </cfRule>
    <cfRule type="expression" priority="559" dxfId="6" stopIfTrue="0">
      <formula>AND(NOT('QAQC-2021-08-10'!$L$45),'QAQC-2021-08-10'!$C$45="Good")</formula>
    </cfRule>
  </conditionalFormatting>
  <conditionalFormatting sqref="C2">
    <cfRule type="expression" priority="14" dxfId="0" stopIfTrue="0">
      <formula>AND(NOT('QAQC-2021-08-10'!$L$514),'QAQC-2021-08-10'!$C$514="Highest")</formula>
    </cfRule>
    <cfRule type="expression" priority="94" dxfId="1" stopIfTrue="0">
      <formula>AND(NOT('QAQC-2021-08-10'!$L$514),'QAQC-2021-08-10'!$C$514="High")</formula>
    </cfRule>
    <cfRule type="expression" priority="174" dxfId="2" stopIfTrue="0">
      <formula>AND(NOT('QAQC-2021-08-10'!$L$514),'QAQC-2021-08-10'!$C$514="Medium")</formula>
    </cfRule>
    <cfRule type="expression" priority="254" dxfId="3" stopIfTrue="0">
      <formula>AND(NOT('QAQC-2021-08-10'!$L$514),'QAQC-2021-08-10'!$C$514="Medium Low")</formula>
    </cfRule>
    <cfRule type="expression" priority="334" dxfId="4" stopIfTrue="0">
      <formula>AND(NOT('QAQC-2021-08-10'!$L$514),'QAQC-2021-08-10'!$C$514="Low")</formula>
    </cfRule>
    <cfRule type="expression" priority="401" dxfId="4" stopIfTrue="0">
      <formula>LEFT(C2&amp;"")="["</formula>
    </cfRule>
    <cfRule type="expression" priority="480" dxfId="5" stopIfTrue="0">
      <formula>AND(NOT('QAQC-2021-08-10'!$L$514),'QAQC-2021-08-10'!$C$514="Very Low")</formula>
    </cfRule>
    <cfRule type="expression" priority="560" dxfId="6" stopIfTrue="0">
      <formula>AND(NOT('QAQC-2021-08-10'!$L$514),'QAQC-2021-08-10'!$C$514="Good")</formula>
    </cfRule>
  </conditionalFormatting>
  <conditionalFormatting sqref="C3">
    <cfRule type="expression" priority="15" dxfId="0" stopIfTrue="0">
      <formula>AND(NOT('QAQC-2021-08-10'!$L$515),'QAQC-2021-08-10'!$C$515="Highest")</formula>
    </cfRule>
    <cfRule type="expression" priority="95" dxfId="1" stopIfTrue="0">
      <formula>AND(NOT('QAQC-2021-08-10'!$L$515),'QAQC-2021-08-10'!$C$515="High")</formula>
    </cfRule>
    <cfRule type="expression" priority="175" dxfId="2" stopIfTrue="0">
      <formula>AND(NOT('QAQC-2021-08-10'!$L$515),'QAQC-2021-08-10'!$C$515="Medium")</formula>
    </cfRule>
    <cfRule type="expression" priority="255" dxfId="3" stopIfTrue="0">
      <formula>AND(NOT('QAQC-2021-08-10'!$L$515),'QAQC-2021-08-10'!$C$515="Medium Low")</formula>
    </cfRule>
    <cfRule type="expression" priority="335" dxfId="4" stopIfTrue="0">
      <formula>AND(NOT('QAQC-2021-08-10'!$L$515),'QAQC-2021-08-10'!$C$515="Low")</formula>
    </cfRule>
    <cfRule type="expression" priority="402" dxfId="4" stopIfTrue="0">
      <formula>LEFT(C3&amp;"")="["</formula>
    </cfRule>
    <cfRule type="expression" priority="481" dxfId="5" stopIfTrue="0">
      <formula>AND(NOT('QAQC-2021-08-10'!$L$515),'QAQC-2021-08-10'!$C$515="Very Low")</formula>
    </cfRule>
    <cfRule type="expression" priority="561" dxfId="6" stopIfTrue="0">
      <formula>AND(NOT('QAQC-2021-08-10'!$L$515),'QAQC-2021-08-10'!$C$515="Good")</formula>
    </cfRule>
  </conditionalFormatting>
  <conditionalFormatting sqref="C4">
    <cfRule type="expression" priority="16" dxfId="0" stopIfTrue="0">
      <formula>AND(NOT('QAQC-2021-08-10'!$L$516),'QAQC-2021-08-10'!$C$516="Highest")</formula>
    </cfRule>
    <cfRule type="expression" priority="96" dxfId="1" stopIfTrue="0">
      <formula>AND(NOT('QAQC-2021-08-10'!$L$516),'QAQC-2021-08-10'!$C$516="High")</formula>
    </cfRule>
    <cfRule type="expression" priority="176" dxfId="2" stopIfTrue="0">
      <formula>AND(NOT('QAQC-2021-08-10'!$L$516),'QAQC-2021-08-10'!$C$516="Medium")</formula>
    </cfRule>
    <cfRule type="expression" priority="256" dxfId="3" stopIfTrue="0">
      <formula>AND(NOT('QAQC-2021-08-10'!$L$516),'QAQC-2021-08-10'!$C$516="Medium Low")</formula>
    </cfRule>
    <cfRule type="expression" priority="336" dxfId="4" stopIfTrue="0">
      <formula>AND(NOT('QAQC-2021-08-10'!$L$516),'QAQC-2021-08-10'!$C$516="Low")</formula>
    </cfRule>
    <cfRule type="expression" priority="403" dxfId="4" stopIfTrue="0">
      <formula>LEFT(C4&amp;"")="["</formula>
    </cfRule>
    <cfRule type="expression" priority="482" dxfId="5" stopIfTrue="0">
      <formula>AND(NOT('QAQC-2021-08-10'!$L$516),'QAQC-2021-08-10'!$C$516="Very Low")</formula>
    </cfRule>
    <cfRule type="expression" priority="562" dxfId="6" stopIfTrue="0">
      <formula>AND(NOT('QAQC-2021-08-10'!$L$516),'QAQC-2021-08-10'!$C$516="Good")</formula>
    </cfRule>
  </conditionalFormatting>
  <conditionalFormatting sqref="C5">
    <cfRule type="expression" priority="17" dxfId="0" stopIfTrue="0">
      <formula>AND(NOT('QAQC-2021-08-10'!$L$517),'QAQC-2021-08-10'!$C$517="Highest")</formula>
    </cfRule>
    <cfRule type="expression" priority="97" dxfId="1" stopIfTrue="0">
      <formula>AND(NOT('QAQC-2021-08-10'!$L$517),'QAQC-2021-08-10'!$C$517="High")</formula>
    </cfRule>
    <cfRule type="expression" priority="177" dxfId="2" stopIfTrue="0">
      <formula>AND(NOT('QAQC-2021-08-10'!$L$517),'QAQC-2021-08-10'!$C$517="Medium")</formula>
    </cfRule>
    <cfRule type="expression" priority="257" dxfId="3" stopIfTrue="0">
      <formula>AND(NOT('QAQC-2021-08-10'!$L$517),'QAQC-2021-08-10'!$C$517="Medium Low")</formula>
    </cfRule>
    <cfRule type="expression" priority="337" dxfId="4" stopIfTrue="0">
      <formula>AND(NOT('QAQC-2021-08-10'!$L$517),'QAQC-2021-08-10'!$C$517="Low")</formula>
    </cfRule>
    <cfRule type="expression" priority="404" dxfId="4" stopIfTrue="0">
      <formula>LEFT(C5&amp;"")="["</formula>
    </cfRule>
    <cfRule type="expression" priority="483" dxfId="5" stopIfTrue="0">
      <formula>AND(NOT('QAQC-2021-08-10'!$L$517),'QAQC-2021-08-10'!$C$517="Very Low")</formula>
    </cfRule>
    <cfRule type="expression" priority="563" dxfId="6" stopIfTrue="0">
      <formula>AND(NOT('QAQC-2021-08-10'!$L$517),'QAQC-2021-08-10'!$C$517="Good")</formula>
    </cfRule>
  </conditionalFormatting>
  <conditionalFormatting sqref="C6">
    <cfRule type="expression" priority="18" dxfId="0" stopIfTrue="0">
      <formula>AND(NOT('QAQC-2021-08-10'!$L$518),'QAQC-2021-08-10'!$C$518="Highest")</formula>
    </cfRule>
    <cfRule type="expression" priority="98" dxfId="1" stopIfTrue="0">
      <formula>AND(NOT('QAQC-2021-08-10'!$L$518),'QAQC-2021-08-10'!$C$518="High")</formula>
    </cfRule>
    <cfRule type="expression" priority="178" dxfId="2" stopIfTrue="0">
      <formula>AND(NOT('QAQC-2021-08-10'!$L$518),'QAQC-2021-08-10'!$C$518="Medium")</formula>
    </cfRule>
    <cfRule type="expression" priority="258" dxfId="3" stopIfTrue="0">
      <formula>AND(NOT('QAQC-2021-08-10'!$L$518),'QAQC-2021-08-10'!$C$518="Medium Low")</formula>
    </cfRule>
    <cfRule type="expression" priority="338" dxfId="4" stopIfTrue="0">
      <formula>AND(NOT('QAQC-2021-08-10'!$L$518),'QAQC-2021-08-10'!$C$518="Low")</formula>
    </cfRule>
    <cfRule type="expression" priority="405" dxfId="4" stopIfTrue="0">
      <formula>LEFT(C6&amp;"")="["</formula>
    </cfRule>
    <cfRule type="expression" priority="484" dxfId="5" stopIfTrue="0">
      <formula>AND(NOT('QAQC-2021-08-10'!$L$518),'QAQC-2021-08-10'!$C$518="Very Low")</formula>
    </cfRule>
    <cfRule type="expression" priority="564" dxfId="6" stopIfTrue="0">
      <formula>AND(NOT('QAQC-2021-08-10'!$L$518),'QAQC-2021-08-10'!$C$518="Good")</formula>
    </cfRule>
  </conditionalFormatting>
  <conditionalFormatting sqref="C7">
    <cfRule type="expression" priority="19" dxfId="0" stopIfTrue="0">
      <formula>AND(NOT('QAQC-2021-08-10'!$L$519),'QAQC-2021-08-10'!$C$519="Highest")</formula>
    </cfRule>
    <cfRule type="expression" priority="99" dxfId="1" stopIfTrue="0">
      <formula>AND(NOT('QAQC-2021-08-10'!$L$519),'QAQC-2021-08-10'!$C$519="High")</formula>
    </cfRule>
    <cfRule type="expression" priority="179" dxfId="2" stopIfTrue="0">
      <formula>AND(NOT('QAQC-2021-08-10'!$L$519),'QAQC-2021-08-10'!$C$519="Medium")</formula>
    </cfRule>
    <cfRule type="expression" priority="259" dxfId="3" stopIfTrue="0">
      <formula>AND(NOT('QAQC-2021-08-10'!$L$519),'QAQC-2021-08-10'!$C$519="Medium Low")</formula>
    </cfRule>
    <cfRule type="expression" priority="339" dxfId="4" stopIfTrue="0">
      <formula>AND(NOT('QAQC-2021-08-10'!$L$519),'QAQC-2021-08-10'!$C$519="Low")</formula>
    </cfRule>
    <cfRule type="expression" priority="406" dxfId="4" stopIfTrue="0">
      <formula>LEFT(C7&amp;"")="["</formula>
    </cfRule>
    <cfRule type="expression" priority="485" dxfId="5" stopIfTrue="0">
      <formula>AND(NOT('QAQC-2021-08-10'!$L$519),'QAQC-2021-08-10'!$C$519="Very Low")</formula>
    </cfRule>
    <cfRule type="expression" priority="565" dxfId="6" stopIfTrue="0">
      <formula>AND(NOT('QAQC-2021-08-10'!$L$519),'QAQC-2021-08-10'!$C$519="Good")</formula>
    </cfRule>
  </conditionalFormatting>
  <conditionalFormatting sqref="C8">
    <cfRule type="expression" priority="20" dxfId="0" stopIfTrue="0">
      <formula>AND(NOT('QAQC-2021-08-10'!$L$520),'QAQC-2021-08-10'!$C$520="Highest")</formula>
    </cfRule>
    <cfRule type="expression" priority="100" dxfId="1" stopIfTrue="0">
      <formula>AND(NOT('QAQC-2021-08-10'!$L$520),'QAQC-2021-08-10'!$C$520="High")</formula>
    </cfRule>
    <cfRule type="expression" priority="180" dxfId="2" stopIfTrue="0">
      <formula>AND(NOT('QAQC-2021-08-10'!$L$520),'QAQC-2021-08-10'!$C$520="Medium")</formula>
    </cfRule>
    <cfRule type="expression" priority="260" dxfId="3" stopIfTrue="0">
      <formula>AND(NOT('QAQC-2021-08-10'!$L$520),'QAQC-2021-08-10'!$C$520="Medium Low")</formula>
    </cfRule>
    <cfRule type="expression" priority="340" dxfId="4" stopIfTrue="0">
      <formula>AND(NOT('QAQC-2021-08-10'!$L$520),'QAQC-2021-08-10'!$C$520="Low")</formula>
    </cfRule>
    <cfRule type="expression" priority="407" dxfId="4" stopIfTrue="0">
      <formula>LEFT(C8&amp;"")="["</formula>
    </cfRule>
    <cfRule type="expression" priority="486" dxfId="5" stopIfTrue="0">
      <formula>AND(NOT('QAQC-2021-08-10'!$L$520),'QAQC-2021-08-10'!$C$520="Very Low")</formula>
    </cfRule>
    <cfRule type="expression" priority="566" dxfId="6" stopIfTrue="0">
      <formula>AND(NOT('QAQC-2021-08-10'!$L$520),'QAQC-2021-08-10'!$C$520="Good")</formula>
    </cfRule>
  </conditionalFormatting>
  <conditionalFormatting sqref="C9">
    <cfRule type="expression" priority="21" dxfId="0" stopIfTrue="0">
      <formula>AND(NOT('QAQC-2021-08-10'!$L$521),'QAQC-2021-08-10'!$C$521="Highest")</formula>
    </cfRule>
    <cfRule type="expression" priority="101" dxfId="1" stopIfTrue="0">
      <formula>AND(NOT('QAQC-2021-08-10'!$L$521),'QAQC-2021-08-10'!$C$521="High")</formula>
    </cfRule>
    <cfRule type="expression" priority="181" dxfId="2" stopIfTrue="0">
      <formula>AND(NOT('QAQC-2021-08-10'!$L$521),'QAQC-2021-08-10'!$C$521="Medium")</formula>
    </cfRule>
    <cfRule type="expression" priority="261" dxfId="3" stopIfTrue="0">
      <formula>AND(NOT('QAQC-2021-08-10'!$L$521),'QAQC-2021-08-10'!$C$521="Medium Low")</formula>
    </cfRule>
    <cfRule type="expression" priority="341" dxfId="4" stopIfTrue="0">
      <formula>AND(NOT('QAQC-2021-08-10'!$L$521),'QAQC-2021-08-10'!$C$521="Low")</formula>
    </cfRule>
    <cfRule type="expression" priority="408" dxfId="4" stopIfTrue="0">
      <formula>LEFT(C9&amp;"")="["</formula>
    </cfRule>
    <cfRule type="expression" priority="487" dxfId="5" stopIfTrue="0">
      <formula>AND(NOT('QAQC-2021-08-10'!$L$521),'QAQC-2021-08-10'!$C$521="Very Low")</formula>
    </cfRule>
    <cfRule type="expression" priority="567" dxfId="6" stopIfTrue="0">
      <formula>AND(NOT('QAQC-2021-08-10'!$L$521),'QAQC-2021-08-10'!$C$521="Good")</formula>
    </cfRule>
  </conditionalFormatting>
  <conditionalFormatting sqref="C10">
    <cfRule type="expression" priority="22" dxfId="0" stopIfTrue="0">
      <formula>AND(NOT('QAQC-2021-08-10'!$L$522),'QAQC-2021-08-10'!$C$522="Highest")</formula>
    </cfRule>
    <cfRule type="expression" priority="102" dxfId="1" stopIfTrue="0">
      <formula>AND(NOT('QAQC-2021-08-10'!$L$522),'QAQC-2021-08-10'!$C$522="High")</formula>
    </cfRule>
    <cfRule type="expression" priority="182" dxfId="2" stopIfTrue="0">
      <formula>AND(NOT('QAQC-2021-08-10'!$L$522),'QAQC-2021-08-10'!$C$522="Medium")</formula>
    </cfRule>
    <cfRule type="expression" priority="262" dxfId="3" stopIfTrue="0">
      <formula>AND(NOT('QAQC-2021-08-10'!$L$522),'QAQC-2021-08-10'!$C$522="Medium Low")</formula>
    </cfRule>
    <cfRule type="expression" priority="342" dxfId="4" stopIfTrue="0">
      <formula>AND(NOT('QAQC-2021-08-10'!$L$522),'QAQC-2021-08-10'!$C$522="Low")</formula>
    </cfRule>
    <cfRule type="expression" priority="409" dxfId="4" stopIfTrue="0">
      <formula>LEFT(C10&amp;"")="["</formula>
    </cfRule>
    <cfRule type="expression" priority="488" dxfId="5" stopIfTrue="0">
      <formula>AND(NOT('QAQC-2021-08-10'!$L$522),'QAQC-2021-08-10'!$C$522="Very Low")</formula>
    </cfRule>
    <cfRule type="expression" priority="568" dxfId="6" stopIfTrue="0">
      <formula>AND(NOT('QAQC-2021-08-10'!$L$522),'QAQC-2021-08-10'!$C$522="Good")</formula>
    </cfRule>
  </conditionalFormatting>
  <conditionalFormatting sqref="C11">
    <cfRule type="expression" priority="23" dxfId="0" stopIfTrue="0">
      <formula>AND(NOT('QAQC-2021-08-10'!$L$523),'QAQC-2021-08-10'!$C$523="Highest")</formula>
    </cfRule>
    <cfRule type="expression" priority="103" dxfId="1" stopIfTrue="0">
      <formula>AND(NOT('QAQC-2021-08-10'!$L$523),'QAQC-2021-08-10'!$C$523="High")</formula>
    </cfRule>
    <cfRule type="expression" priority="183" dxfId="2" stopIfTrue="0">
      <formula>AND(NOT('QAQC-2021-08-10'!$L$523),'QAQC-2021-08-10'!$C$523="Medium")</formula>
    </cfRule>
    <cfRule type="expression" priority="263" dxfId="3" stopIfTrue="0">
      <formula>AND(NOT('QAQC-2021-08-10'!$L$523),'QAQC-2021-08-10'!$C$523="Medium Low")</formula>
    </cfRule>
    <cfRule type="expression" priority="343" dxfId="4" stopIfTrue="0">
      <formula>AND(NOT('QAQC-2021-08-10'!$L$523),'QAQC-2021-08-10'!$C$523="Low")</formula>
    </cfRule>
    <cfRule type="expression" priority="410" dxfId="4" stopIfTrue="0">
      <formula>LEFT(C11&amp;"")="["</formula>
    </cfRule>
    <cfRule type="expression" priority="489" dxfId="5" stopIfTrue="0">
      <formula>AND(NOT('QAQC-2021-08-10'!$L$523),'QAQC-2021-08-10'!$C$523="Very Low")</formula>
    </cfRule>
    <cfRule type="expression" priority="569" dxfId="6" stopIfTrue="0">
      <formula>AND(NOT('QAQC-2021-08-10'!$L$523),'QAQC-2021-08-10'!$C$523="Good")</formula>
    </cfRule>
  </conditionalFormatting>
  <conditionalFormatting sqref="C12">
    <cfRule type="expression" priority="24" dxfId="0" stopIfTrue="0">
      <formula>AND(NOT('QAQC-2021-08-10'!$L$524),'QAQC-2021-08-10'!$C$524="Highest")</formula>
    </cfRule>
    <cfRule type="expression" priority="104" dxfId="1" stopIfTrue="0">
      <formula>AND(NOT('QAQC-2021-08-10'!$L$524),'QAQC-2021-08-10'!$C$524="High")</formula>
    </cfRule>
    <cfRule type="expression" priority="184" dxfId="2" stopIfTrue="0">
      <formula>AND(NOT('QAQC-2021-08-10'!$L$524),'QAQC-2021-08-10'!$C$524="Medium")</formula>
    </cfRule>
    <cfRule type="expression" priority="264" dxfId="3" stopIfTrue="0">
      <formula>AND(NOT('QAQC-2021-08-10'!$L$524),'QAQC-2021-08-10'!$C$524="Medium Low")</formula>
    </cfRule>
    <cfRule type="expression" priority="344" dxfId="4" stopIfTrue="0">
      <formula>AND(NOT('QAQC-2021-08-10'!$L$524),'QAQC-2021-08-10'!$C$524="Low")</formula>
    </cfRule>
    <cfRule type="expression" priority="411" dxfId="4" stopIfTrue="0">
      <formula>LEFT(C12&amp;"")="["</formula>
    </cfRule>
    <cfRule type="expression" priority="490" dxfId="5" stopIfTrue="0">
      <formula>AND(NOT('QAQC-2021-08-10'!$L$524),'QAQC-2021-08-10'!$C$524="Very Low")</formula>
    </cfRule>
    <cfRule type="expression" priority="570" dxfId="6" stopIfTrue="0">
      <formula>AND(NOT('QAQC-2021-08-10'!$L$524),'QAQC-2021-08-10'!$C$524="Good")</formula>
    </cfRule>
  </conditionalFormatting>
  <conditionalFormatting sqref="C13">
    <cfRule type="expression" priority="25" dxfId="0" stopIfTrue="0">
      <formula>AND(NOT('QAQC-2021-08-10'!$L$525),'QAQC-2021-08-10'!$C$525="Highest")</formula>
    </cfRule>
    <cfRule type="expression" priority="105" dxfId="1" stopIfTrue="0">
      <formula>AND(NOT('QAQC-2021-08-10'!$L$525),'QAQC-2021-08-10'!$C$525="High")</formula>
    </cfRule>
    <cfRule type="expression" priority="185" dxfId="2" stopIfTrue="0">
      <formula>AND(NOT('QAQC-2021-08-10'!$L$525),'QAQC-2021-08-10'!$C$525="Medium")</formula>
    </cfRule>
    <cfRule type="expression" priority="265" dxfId="3" stopIfTrue="0">
      <formula>AND(NOT('QAQC-2021-08-10'!$L$525),'QAQC-2021-08-10'!$C$525="Medium Low")</formula>
    </cfRule>
    <cfRule type="expression" priority="345" dxfId="4" stopIfTrue="0">
      <formula>AND(NOT('QAQC-2021-08-10'!$L$525),'QAQC-2021-08-10'!$C$525="Low")</formula>
    </cfRule>
    <cfRule type="expression" priority="412" dxfId="4" stopIfTrue="0">
      <formula>LEFT(C13&amp;"")="["</formula>
    </cfRule>
    <cfRule type="expression" priority="491" dxfId="5" stopIfTrue="0">
      <formula>AND(NOT('QAQC-2021-08-10'!$L$525),'QAQC-2021-08-10'!$C$525="Very Low")</formula>
    </cfRule>
    <cfRule type="expression" priority="571" dxfId="6" stopIfTrue="0">
      <formula>AND(NOT('QAQC-2021-08-10'!$L$525),'QAQC-2021-08-10'!$C$525="Good")</formula>
    </cfRule>
  </conditionalFormatting>
  <conditionalFormatting sqref="C14">
    <cfRule type="expression" priority="26" dxfId="0" stopIfTrue="0">
      <formula>AND(NOT('QAQC-2021-08-10'!$L$526),'QAQC-2021-08-10'!$C$526="Highest")</formula>
    </cfRule>
    <cfRule type="expression" priority="106" dxfId="1" stopIfTrue="0">
      <formula>AND(NOT('QAQC-2021-08-10'!$L$526),'QAQC-2021-08-10'!$C$526="High")</formula>
    </cfRule>
    <cfRule type="expression" priority="186" dxfId="2" stopIfTrue="0">
      <formula>AND(NOT('QAQC-2021-08-10'!$L$526),'QAQC-2021-08-10'!$C$526="Medium")</formula>
    </cfRule>
    <cfRule type="expression" priority="266" dxfId="3" stopIfTrue="0">
      <formula>AND(NOT('QAQC-2021-08-10'!$L$526),'QAQC-2021-08-10'!$C$526="Medium Low")</formula>
    </cfRule>
    <cfRule type="expression" priority="346" dxfId="4" stopIfTrue="0">
      <formula>AND(NOT('QAQC-2021-08-10'!$L$526),'QAQC-2021-08-10'!$C$526="Low")</formula>
    </cfRule>
    <cfRule type="expression" priority="413" dxfId="4" stopIfTrue="0">
      <formula>LEFT(C14&amp;"")="["</formula>
    </cfRule>
    <cfRule type="expression" priority="492" dxfId="5" stopIfTrue="0">
      <formula>AND(NOT('QAQC-2021-08-10'!$L$526),'QAQC-2021-08-10'!$C$526="Very Low")</formula>
    </cfRule>
    <cfRule type="expression" priority="572" dxfId="6" stopIfTrue="0">
      <formula>AND(NOT('QAQC-2021-08-10'!$L$526),'QAQC-2021-08-10'!$C$526="Good")</formula>
    </cfRule>
  </conditionalFormatting>
  <conditionalFormatting sqref="C15">
    <cfRule type="expression" priority="27" dxfId="0" stopIfTrue="0">
      <formula>AND(NOT('QAQC-2021-08-10'!$L$527),'QAQC-2021-08-10'!$C$527="Highest")</formula>
    </cfRule>
    <cfRule type="expression" priority="107" dxfId="1" stopIfTrue="0">
      <formula>AND(NOT('QAQC-2021-08-10'!$L$527),'QAQC-2021-08-10'!$C$527="High")</formula>
    </cfRule>
    <cfRule type="expression" priority="187" dxfId="2" stopIfTrue="0">
      <formula>AND(NOT('QAQC-2021-08-10'!$L$527),'QAQC-2021-08-10'!$C$527="Medium")</formula>
    </cfRule>
    <cfRule type="expression" priority="267" dxfId="3" stopIfTrue="0">
      <formula>AND(NOT('QAQC-2021-08-10'!$L$527),'QAQC-2021-08-10'!$C$527="Medium Low")</formula>
    </cfRule>
    <cfRule type="expression" priority="347" dxfId="4" stopIfTrue="0">
      <formula>AND(NOT('QAQC-2021-08-10'!$L$527),'QAQC-2021-08-10'!$C$527="Low")</formula>
    </cfRule>
    <cfRule type="expression" priority="414" dxfId="4" stopIfTrue="0">
      <formula>LEFT(C15&amp;"")="["</formula>
    </cfRule>
    <cfRule type="expression" priority="493" dxfId="5" stopIfTrue="0">
      <formula>AND(NOT('QAQC-2021-08-10'!$L$527),'QAQC-2021-08-10'!$C$527="Very Low")</formula>
    </cfRule>
    <cfRule type="expression" priority="573" dxfId="6" stopIfTrue="0">
      <formula>AND(NOT('QAQC-2021-08-10'!$L$527),'QAQC-2021-08-10'!$C$527="Good")</formula>
    </cfRule>
  </conditionalFormatting>
  <conditionalFormatting sqref="C16">
    <cfRule type="expression" priority="28" dxfId="0" stopIfTrue="0">
      <formula>AND(NOT('QAQC-2021-08-10'!$L$528),'QAQC-2021-08-10'!$C$528="Highest")</formula>
    </cfRule>
    <cfRule type="expression" priority="108" dxfId="1" stopIfTrue="0">
      <formula>AND(NOT('QAQC-2021-08-10'!$L$528),'QAQC-2021-08-10'!$C$528="High")</formula>
    </cfRule>
    <cfRule type="expression" priority="188" dxfId="2" stopIfTrue="0">
      <formula>AND(NOT('QAQC-2021-08-10'!$L$528),'QAQC-2021-08-10'!$C$528="Medium")</formula>
    </cfRule>
    <cfRule type="expression" priority="268" dxfId="3" stopIfTrue="0">
      <formula>AND(NOT('QAQC-2021-08-10'!$L$528),'QAQC-2021-08-10'!$C$528="Medium Low")</formula>
    </cfRule>
    <cfRule type="expression" priority="348" dxfId="4" stopIfTrue="0">
      <formula>AND(NOT('QAQC-2021-08-10'!$L$528),'QAQC-2021-08-10'!$C$528="Low")</formula>
    </cfRule>
    <cfRule type="expression" priority="415" dxfId="4" stopIfTrue="0">
      <formula>LEFT(C16&amp;"")="["</formula>
    </cfRule>
    <cfRule type="expression" priority="494" dxfId="5" stopIfTrue="0">
      <formula>AND(NOT('QAQC-2021-08-10'!$L$528),'QAQC-2021-08-10'!$C$528="Very Low")</formula>
    </cfRule>
    <cfRule type="expression" priority="574" dxfId="6" stopIfTrue="0">
      <formula>AND(NOT('QAQC-2021-08-10'!$L$528),'QAQC-2021-08-10'!$C$528="Good")</formula>
    </cfRule>
  </conditionalFormatting>
  <conditionalFormatting sqref="M2">
    <cfRule type="expression" priority="29" dxfId="0" stopIfTrue="0">
      <formula>AND(NOT('QAQC-2021-08-10'!$L$529),'QAQC-2021-08-10'!$C$529="Highest")</formula>
    </cfRule>
    <cfRule type="expression" priority="109" dxfId="1" stopIfTrue="0">
      <formula>AND(NOT('QAQC-2021-08-10'!$L$529),'QAQC-2021-08-10'!$C$529="High")</formula>
    </cfRule>
    <cfRule type="expression" priority="189" dxfId="2" stopIfTrue="0">
      <formula>AND(NOT('QAQC-2021-08-10'!$L$529),'QAQC-2021-08-10'!$C$529="Medium")</formula>
    </cfRule>
    <cfRule type="expression" priority="269" dxfId="3" stopIfTrue="0">
      <formula>AND(NOT('QAQC-2021-08-10'!$L$529),'QAQC-2021-08-10'!$C$529="Medium Low")</formula>
    </cfRule>
    <cfRule type="expression" priority="349" dxfId="4" stopIfTrue="0">
      <formula>AND(NOT('QAQC-2021-08-10'!$L$529),'QAQC-2021-08-10'!$C$529="Low")</formula>
    </cfRule>
    <cfRule type="expression" priority="416" dxfId="4" stopIfTrue="0">
      <formula>LEFT(M2&amp;"")="["</formula>
    </cfRule>
    <cfRule type="expression" priority="495" dxfId="5" stopIfTrue="0">
      <formula>AND(NOT('QAQC-2021-08-10'!$L$529),'QAQC-2021-08-10'!$C$529="Very Low")</formula>
    </cfRule>
    <cfRule type="expression" priority="575" dxfId="6" stopIfTrue="0">
      <formula>AND(NOT('QAQC-2021-08-10'!$L$529),'QAQC-2021-08-10'!$C$529="Good")</formula>
    </cfRule>
  </conditionalFormatting>
  <conditionalFormatting sqref="M3">
    <cfRule type="expression" priority="30" dxfId="0" stopIfTrue="0">
      <formula>AND(NOT('QAQC-2021-08-10'!$L$530),'QAQC-2021-08-10'!$C$530="Highest")</formula>
    </cfRule>
    <cfRule type="expression" priority="110" dxfId="1" stopIfTrue="0">
      <formula>AND(NOT('QAQC-2021-08-10'!$L$530),'QAQC-2021-08-10'!$C$530="High")</formula>
    </cfRule>
    <cfRule type="expression" priority="190" dxfId="2" stopIfTrue="0">
      <formula>AND(NOT('QAQC-2021-08-10'!$L$530),'QAQC-2021-08-10'!$C$530="Medium")</formula>
    </cfRule>
    <cfRule type="expression" priority="270" dxfId="3" stopIfTrue="0">
      <formula>AND(NOT('QAQC-2021-08-10'!$L$530),'QAQC-2021-08-10'!$C$530="Medium Low")</formula>
    </cfRule>
    <cfRule type="expression" priority="350" dxfId="4" stopIfTrue="0">
      <formula>AND(NOT('QAQC-2021-08-10'!$L$530),'QAQC-2021-08-10'!$C$530="Low")</formula>
    </cfRule>
    <cfRule type="expression" priority="417" dxfId="4" stopIfTrue="0">
      <formula>LEFT(M3&amp;"")="["</formula>
    </cfRule>
    <cfRule type="expression" priority="496" dxfId="5" stopIfTrue="0">
      <formula>AND(NOT('QAQC-2021-08-10'!$L$530),'QAQC-2021-08-10'!$C$530="Very Low")</formula>
    </cfRule>
    <cfRule type="expression" priority="576" dxfId="6" stopIfTrue="0">
      <formula>AND(NOT('QAQC-2021-08-10'!$L$530),'QAQC-2021-08-10'!$C$530="Good")</formula>
    </cfRule>
  </conditionalFormatting>
  <conditionalFormatting sqref="M4">
    <cfRule type="expression" priority="31" dxfId="0" stopIfTrue="0">
      <formula>AND(NOT('QAQC-2021-08-10'!$L$531),'QAQC-2021-08-10'!$C$531="Highest")</formula>
    </cfRule>
    <cfRule type="expression" priority="111" dxfId="1" stopIfTrue="0">
      <formula>AND(NOT('QAQC-2021-08-10'!$L$531),'QAQC-2021-08-10'!$C$531="High")</formula>
    </cfRule>
    <cfRule type="expression" priority="191" dxfId="2" stopIfTrue="0">
      <formula>AND(NOT('QAQC-2021-08-10'!$L$531),'QAQC-2021-08-10'!$C$531="Medium")</formula>
    </cfRule>
    <cfRule type="expression" priority="271" dxfId="3" stopIfTrue="0">
      <formula>AND(NOT('QAQC-2021-08-10'!$L$531),'QAQC-2021-08-10'!$C$531="Medium Low")</formula>
    </cfRule>
    <cfRule type="expression" priority="351" dxfId="4" stopIfTrue="0">
      <formula>AND(NOT('QAQC-2021-08-10'!$L$531),'QAQC-2021-08-10'!$C$531="Low")</formula>
    </cfRule>
    <cfRule type="expression" priority="418" dxfId="4" stopIfTrue="0">
      <formula>LEFT(M4&amp;"")="["</formula>
    </cfRule>
    <cfRule type="expression" priority="497" dxfId="5" stopIfTrue="0">
      <formula>AND(NOT('QAQC-2021-08-10'!$L$531),'QAQC-2021-08-10'!$C$531="Very Low")</formula>
    </cfRule>
    <cfRule type="expression" priority="577" dxfId="6" stopIfTrue="0">
      <formula>AND(NOT('QAQC-2021-08-10'!$L$531),'QAQC-2021-08-10'!$C$531="Good")</formula>
    </cfRule>
  </conditionalFormatting>
  <conditionalFormatting sqref="M5">
    <cfRule type="expression" priority="32" dxfId="0" stopIfTrue="0">
      <formula>AND(NOT('QAQC-2021-08-10'!$L$532),'QAQC-2021-08-10'!$C$532="Highest")</formula>
    </cfRule>
    <cfRule type="expression" priority="112" dxfId="1" stopIfTrue="0">
      <formula>AND(NOT('QAQC-2021-08-10'!$L$532),'QAQC-2021-08-10'!$C$532="High")</formula>
    </cfRule>
    <cfRule type="expression" priority="192" dxfId="2" stopIfTrue="0">
      <formula>AND(NOT('QAQC-2021-08-10'!$L$532),'QAQC-2021-08-10'!$C$532="Medium")</formula>
    </cfRule>
    <cfRule type="expression" priority="272" dxfId="3" stopIfTrue="0">
      <formula>AND(NOT('QAQC-2021-08-10'!$L$532),'QAQC-2021-08-10'!$C$532="Medium Low")</formula>
    </cfRule>
    <cfRule type="expression" priority="352" dxfId="4" stopIfTrue="0">
      <formula>AND(NOT('QAQC-2021-08-10'!$L$532),'QAQC-2021-08-10'!$C$532="Low")</formula>
    </cfRule>
    <cfRule type="expression" priority="419" dxfId="4" stopIfTrue="0">
      <formula>LEFT(M5&amp;"")="["</formula>
    </cfRule>
    <cfRule type="expression" priority="498" dxfId="5" stopIfTrue="0">
      <formula>AND(NOT('QAQC-2021-08-10'!$L$532),'QAQC-2021-08-10'!$C$532="Very Low")</formula>
    </cfRule>
    <cfRule type="expression" priority="578" dxfId="6" stopIfTrue="0">
      <formula>AND(NOT('QAQC-2021-08-10'!$L$532),'QAQC-2021-08-10'!$C$532="Good")</formula>
    </cfRule>
  </conditionalFormatting>
  <conditionalFormatting sqref="M6">
    <cfRule type="expression" priority="33" dxfId="0" stopIfTrue="0">
      <formula>AND(NOT('QAQC-2021-08-10'!$L$533),'QAQC-2021-08-10'!$C$533="Highest")</formula>
    </cfRule>
    <cfRule type="expression" priority="113" dxfId="1" stopIfTrue="0">
      <formula>AND(NOT('QAQC-2021-08-10'!$L$533),'QAQC-2021-08-10'!$C$533="High")</formula>
    </cfRule>
    <cfRule type="expression" priority="193" dxfId="2" stopIfTrue="0">
      <formula>AND(NOT('QAQC-2021-08-10'!$L$533),'QAQC-2021-08-10'!$C$533="Medium")</formula>
    </cfRule>
    <cfRule type="expression" priority="273" dxfId="3" stopIfTrue="0">
      <formula>AND(NOT('QAQC-2021-08-10'!$L$533),'QAQC-2021-08-10'!$C$533="Medium Low")</formula>
    </cfRule>
    <cfRule type="expression" priority="353" dxfId="4" stopIfTrue="0">
      <formula>AND(NOT('QAQC-2021-08-10'!$L$533),'QAQC-2021-08-10'!$C$533="Low")</formula>
    </cfRule>
    <cfRule type="expression" priority="420" dxfId="4" stopIfTrue="0">
      <formula>LEFT(M6&amp;"")="["</formula>
    </cfRule>
    <cfRule type="expression" priority="499" dxfId="5" stopIfTrue="0">
      <formula>AND(NOT('QAQC-2021-08-10'!$L$533),'QAQC-2021-08-10'!$C$533="Very Low")</formula>
    </cfRule>
    <cfRule type="expression" priority="579" dxfId="6" stopIfTrue="0">
      <formula>AND(NOT('QAQC-2021-08-10'!$L$533),'QAQC-2021-08-10'!$C$533="Good")</formula>
    </cfRule>
  </conditionalFormatting>
  <conditionalFormatting sqref="M7">
    <cfRule type="expression" priority="34" dxfId="0" stopIfTrue="0">
      <formula>AND(NOT('QAQC-2021-08-10'!$L$534),'QAQC-2021-08-10'!$C$534="Highest")</formula>
    </cfRule>
    <cfRule type="expression" priority="114" dxfId="1" stopIfTrue="0">
      <formula>AND(NOT('QAQC-2021-08-10'!$L$534),'QAQC-2021-08-10'!$C$534="High")</formula>
    </cfRule>
    <cfRule type="expression" priority="194" dxfId="2" stopIfTrue="0">
      <formula>AND(NOT('QAQC-2021-08-10'!$L$534),'QAQC-2021-08-10'!$C$534="Medium")</formula>
    </cfRule>
    <cfRule type="expression" priority="274" dxfId="3" stopIfTrue="0">
      <formula>AND(NOT('QAQC-2021-08-10'!$L$534),'QAQC-2021-08-10'!$C$534="Medium Low")</formula>
    </cfRule>
    <cfRule type="expression" priority="354" dxfId="4" stopIfTrue="0">
      <formula>AND(NOT('QAQC-2021-08-10'!$L$534),'QAQC-2021-08-10'!$C$534="Low")</formula>
    </cfRule>
    <cfRule type="expression" priority="421" dxfId="4" stopIfTrue="0">
      <formula>LEFT(M7&amp;"")="["</formula>
    </cfRule>
    <cfRule type="expression" priority="500" dxfId="5" stopIfTrue="0">
      <formula>AND(NOT('QAQC-2021-08-10'!$L$534),'QAQC-2021-08-10'!$C$534="Very Low")</formula>
    </cfRule>
    <cfRule type="expression" priority="580" dxfId="6" stopIfTrue="0">
      <formula>AND(NOT('QAQC-2021-08-10'!$L$534),'QAQC-2021-08-10'!$C$534="Good")</formula>
    </cfRule>
  </conditionalFormatting>
  <conditionalFormatting sqref="M8">
    <cfRule type="expression" priority="35" dxfId="0" stopIfTrue="0">
      <formula>AND(NOT('QAQC-2021-08-10'!$L$535),'QAQC-2021-08-10'!$C$535="Highest")</formula>
    </cfRule>
    <cfRule type="expression" priority="115" dxfId="1" stopIfTrue="0">
      <formula>AND(NOT('QAQC-2021-08-10'!$L$535),'QAQC-2021-08-10'!$C$535="High")</formula>
    </cfRule>
    <cfRule type="expression" priority="195" dxfId="2" stopIfTrue="0">
      <formula>AND(NOT('QAQC-2021-08-10'!$L$535),'QAQC-2021-08-10'!$C$535="Medium")</formula>
    </cfRule>
    <cfRule type="expression" priority="275" dxfId="3" stopIfTrue="0">
      <formula>AND(NOT('QAQC-2021-08-10'!$L$535),'QAQC-2021-08-10'!$C$535="Medium Low")</formula>
    </cfRule>
    <cfRule type="expression" priority="355" dxfId="4" stopIfTrue="0">
      <formula>AND(NOT('QAQC-2021-08-10'!$L$535),'QAQC-2021-08-10'!$C$535="Low")</formula>
    </cfRule>
    <cfRule type="expression" priority="422" dxfId="4" stopIfTrue="0">
      <formula>LEFT(M8&amp;"")="["</formula>
    </cfRule>
    <cfRule type="expression" priority="501" dxfId="5" stopIfTrue="0">
      <formula>AND(NOT('QAQC-2021-08-10'!$L$535),'QAQC-2021-08-10'!$C$535="Very Low")</formula>
    </cfRule>
    <cfRule type="expression" priority="581" dxfId="6" stopIfTrue="0">
      <formula>AND(NOT('QAQC-2021-08-10'!$L$535),'QAQC-2021-08-10'!$C$535="Good")</formula>
    </cfRule>
  </conditionalFormatting>
  <conditionalFormatting sqref="M9">
    <cfRule type="expression" priority="36" dxfId="0" stopIfTrue="0">
      <formula>AND(NOT('QAQC-2021-08-10'!$L$536),'QAQC-2021-08-10'!$C$536="Highest")</formula>
    </cfRule>
    <cfRule type="expression" priority="116" dxfId="1" stopIfTrue="0">
      <formula>AND(NOT('QAQC-2021-08-10'!$L$536),'QAQC-2021-08-10'!$C$536="High")</formula>
    </cfRule>
    <cfRule type="expression" priority="196" dxfId="2" stopIfTrue="0">
      <formula>AND(NOT('QAQC-2021-08-10'!$L$536),'QAQC-2021-08-10'!$C$536="Medium")</formula>
    </cfRule>
    <cfRule type="expression" priority="276" dxfId="3" stopIfTrue="0">
      <formula>AND(NOT('QAQC-2021-08-10'!$L$536),'QAQC-2021-08-10'!$C$536="Medium Low")</formula>
    </cfRule>
    <cfRule type="expression" priority="356" dxfId="4" stopIfTrue="0">
      <formula>AND(NOT('QAQC-2021-08-10'!$L$536),'QAQC-2021-08-10'!$C$536="Low")</formula>
    </cfRule>
    <cfRule type="expression" priority="423" dxfId="4" stopIfTrue="0">
      <formula>LEFT(M9&amp;"")="["</formula>
    </cfRule>
    <cfRule type="expression" priority="502" dxfId="5" stopIfTrue="0">
      <formula>AND(NOT('QAQC-2021-08-10'!$L$536),'QAQC-2021-08-10'!$C$536="Very Low")</formula>
    </cfRule>
    <cfRule type="expression" priority="582" dxfId="6" stopIfTrue="0">
      <formula>AND(NOT('QAQC-2021-08-10'!$L$536),'QAQC-2021-08-10'!$C$536="Good")</formula>
    </cfRule>
  </conditionalFormatting>
  <conditionalFormatting sqref="M10">
    <cfRule type="expression" priority="37" dxfId="0" stopIfTrue="0">
      <formula>AND(NOT('QAQC-2021-08-10'!$L$537),'QAQC-2021-08-10'!$C$537="Highest")</formula>
    </cfRule>
    <cfRule type="expression" priority="117" dxfId="1" stopIfTrue="0">
      <formula>AND(NOT('QAQC-2021-08-10'!$L$537),'QAQC-2021-08-10'!$C$537="High")</formula>
    </cfRule>
    <cfRule type="expression" priority="197" dxfId="2" stopIfTrue="0">
      <formula>AND(NOT('QAQC-2021-08-10'!$L$537),'QAQC-2021-08-10'!$C$537="Medium")</formula>
    </cfRule>
    <cfRule type="expression" priority="277" dxfId="3" stopIfTrue="0">
      <formula>AND(NOT('QAQC-2021-08-10'!$L$537),'QAQC-2021-08-10'!$C$537="Medium Low")</formula>
    </cfRule>
    <cfRule type="expression" priority="357" dxfId="4" stopIfTrue="0">
      <formula>AND(NOT('QAQC-2021-08-10'!$L$537),'QAQC-2021-08-10'!$C$537="Low")</formula>
    </cfRule>
    <cfRule type="expression" priority="424" dxfId="4" stopIfTrue="0">
      <formula>LEFT(M10&amp;"")="["</formula>
    </cfRule>
    <cfRule type="expression" priority="503" dxfId="5" stopIfTrue="0">
      <formula>AND(NOT('QAQC-2021-08-10'!$L$537),'QAQC-2021-08-10'!$C$537="Very Low")</formula>
    </cfRule>
    <cfRule type="expression" priority="583" dxfId="6" stopIfTrue="0">
      <formula>AND(NOT('QAQC-2021-08-10'!$L$537),'QAQC-2021-08-10'!$C$537="Good")</formula>
    </cfRule>
  </conditionalFormatting>
  <conditionalFormatting sqref="M11">
    <cfRule type="expression" priority="38" dxfId="0" stopIfTrue="0">
      <formula>AND(NOT('QAQC-2021-08-10'!$L$538),'QAQC-2021-08-10'!$C$538="Highest")</formula>
    </cfRule>
    <cfRule type="expression" priority="118" dxfId="1" stopIfTrue="0">
      <formula>AND(NOT('QAQC-2021-08-10'!$L$538),'QAQC-2021-08-10'!$C$538="High")</formula>
    </cfRule>
    <cfRule type="expression" priority="198" dxfId="2" stopIfTrue="0">
      <formula>AND(NOT('QAQC-2021-08-10'!$L$538),'QAQC-2021-08-10'!$C$538="Medium")</formula>
    </cfRule>
    <cfRule type="expression" priority="278" dxfId="3" stopIfTrue="0">
      <formula>AND(NOT('QAQC-2021-08-10'!$L$538),'QAQC-2021-08-10'!$C$538="Medium Low")</formula>
    </cfRule>
    <cfRule type="expression" priority="358" dxfId="4" stopIfTrue="0">
      <formula>AND(NOT('QAQC-2021-08-10'!$L$538),'QAQC-2021-08-10'!$C$538="Low")</formula>
    </cfRule>
    <cfRule type="expression" priority="425" dxfId="4" stopIfTrue="0">
      <formula>LEFT(M11&amp;"")="["</formula>
    </cfRule>
    <cfRule type="expression" priority="504" dxfId="5" stopIfTrue="0">
      <formula>AND(NOT('QAQC-2021-08-10'!$L$538),'QAQC-2021-08-10'!$C$538="Very Low")</formula>
    </cfRule>
    <cfRule type="expression" priority="584" dxfId="6" stopIfTrue="0">
      <formula>AND(NOT('QAQC-2021-08-10'!$L$538),'QAQC-2021-08-10'!$C$538="Good")</formula>
    </cfRule>
  </conditionalFormatting>
  <conditionalFormatting sqref="M12">
    <cfRule type="expression" priority="39" dxfId="0" stopIfTrue="0">
      <formula>AND(NOT('QAQC-2021-08-10'!$L$539),'QAQC-2021-08-10'!$C$539="Highest")</formula>
    </cfRule>
    <cfRule type="expression" priority="119" dxfId="1" stopIfTrue="0">
      <formula>AND(NOT('QAQC-2021-08-10'!$L$539),'QAQC-2021-08-10'!$C$539="High")</formula>
    </cfRule>
    <cfRule type="expression" priority="199" dxfId="2" stopIfTrue="0">
      <formula>AND(NOT('QAQC-2021-08-10'!$L$539),'QAQC-2021-08-10'!$C$539="Medium")</formula>
    </cfRule>
    <cfRule type="expression" priority="279" dxfId="3" stopIfTrue="0">
      <formula>AND(NOT('QAQC-2021-08-10'!$L$539),'QAQC-2021-08-10'!$C$539="Medium Low")</formula>
    </cfRule>
    <cfRule type="expression" priority="359" dxfId="4" stopIfTrue="0">
      <formula>AND(NOT('QAQC-2021-08-10'!$L$539),'QAQC-2021-08-10'!$C$539="Low")</formula>
    </cfRule>
    <cfRule type="expression" priority="426" dxfId="4" stopIfTrue="0">
      <formula>LEFT(M12&amp;"")="["</formula>
    </cfRule>
    <cfRule type="expression" priority="505" dxfId="5" stopIfTrue="0">
      <formula>AND(NOT('QAQC-2021-08-10'!$L$539),'QAQC-2021-08-10'!$C$539="Very Low")</formula>
    </cfRule>
    <cfRule type="expression" priority="585" dxfId="6" stopIfTrue="0">
      <formula>AND(NOT('QAQC-2021-08-10'!$L$539),'QAQC-2021-08-10'!$C$539="Good")</formula>
    </cfRule>
  </conditionalFormatting>
  <conditionalFormatting sqref="M13">
    <cfRule type="expression" priority="40" dxfId="0" stopIfTrue="0">
      <formula>AND(NOT('QAQC-2021-08-10'!$L$540),'QAQC-2021-08-10'!$C$540="Highest")</formula>
    </cfRule>
    <cfRule type="expression" priority="120" dxfId="1" stopIfTrue="0">
      <formula>AND(NOT('QAQC-2021-08-10'!$L$540),'QAQC-2021-08-10'!$C$540="High")</formula>
    </cfRule>
    <cfRule type="expression" priority="200" dxfId="2" stopIfTrue="0">
      <formula>AND(NOT('QAQC-2021-08-10'!$L$540),'QAQC-2021-08-10'!$C$540="Medium")</formula>
    </cfRule>
    <cfRule type="expression" priority="280" dxfId="3" stopIfTrue="0">
      <formula>AND(NOT('QAQC-2021-08-10'!$L$540),'QAQC-2021-08-10'!$C$540="Medium Low")</formula>
    </cfRule>
    <cfRule type="expression" priority="360" dxfId="4" stopIfTrue="0">
      <formula>AND(NOT('QAQC-2021-08-10'!$L$540),'QAQC-2021-08-10'!$C$540="Low")</formula>
    </cfRule>
    <cfRule type="expression" priority="427" dxfId="4" stopIfTrue="0">
      <formula>LEFT(M13&amp;"")="["</formula>
    </cfRule>
    <cfRule type="expression" priority="506" dxfId="5" stopIfTrue="0">
      <formula>AND(NOT('QAQC-2021-08-10'!$L$540),'QAQC-2021-08-10'!$C$540="Very Low")</formula>
    </cfRule>
    <cfRule type="expression" priority="586" dxfId="6" stopIfTrue="0">
      <formula>AND(NOT('QAQC-2021-08-10'!$L$540),'QAQC-2021-08-10'!$C$540="Good")</formula>
    </cfRule>
  </conditionalFormatting>
  <conditionalFormatting sqref="M14">
    <cfRule type="expression" priority="41" dxfId="0" stopIfTrue="0">
      <formula>AND(NOT('QAQC-2021-08-10'!$L$541),'QAQC-2021-08-10'!$C$541="Highest")</formula>
    </cfRule>
    <cfRule type="expression" priority="121" dxfId="1" stopIfTrue="0">
      <formula>AND(NOT('QAQC-2021-08-10'!$L$541),'QAQC-2021-08-10'!$C$541="High")</formula>
    </cfRule>
    <cfRule type="expression" priority="201" dxfId="2" stopIfTrue="0">
      <formula>AND(NOT('QAQC-2021-08-10'!$L$541),'QAQC-2021-08-10'!$C$541="Medium")</formula>
    </cfRule>
    <cfRule type="expression" priority="281" dxfId="3" stopIfTrue="0">
      <formula>AND(NOT('QAQC-2021-08-10'!$L$541),'QAQC-2021-08-10'!$C$541="Medium Low")</formula>
    </cfRule>
    <cfRule type="expression" priority="361" dxfId="4" stopIfTrue="0">
      <formula>AND(NOT('QAQC-2021-08-10'!$L$541),'QAQC-2021-08-10'!$C$541="Low")</formula>
    </cfRule>
    <cfRule type="expression" priority="428" dxfId="4" stopIfTrue="0">
      <formula>LEFT(M14&amp;"")="["</formula>
    </cfRule>
    <cfRule type="expression" priority="507" dxfId="5" stopIfTrue="0">
      <formula>AND(NOT('QAQC-2021-08-10'!$L$541),'QAQC-2021-08-10'!$C$541="Very Low")</formula>
    </cfRule>
    <cfRule type="expression" priority="587" dxfId="6" stopIfTrue="0">
      <formula>AND(NOT('QAQC-2021-08-10'!$L$541),'QAQC-2021-08-10'!$C$541="Good")</formula>
    </cfRule>
  </conditionalFormatting>
  <conditionalFormatting sqref="M15">
    <cfRule type="expression" priority="42" dxfId="0" stopIfTrue="0">
      <formula>AND(NOT('QAQC-2021-08-10'!$L$542),'QAQC-2021-08-10'!$C$542="Highest")</formula>
    </cfRule>
    <cfRule type="expression" priority="122" dxfId="1" stopIfTrue="0">
      <formula>AND(NOT('QAQC-2021-08-10'!$L$542),'QAQC-2021-08-10'!$C$542="High")</formula>
    </cfRule>
    <cfRule type="expression" priority="202" dxfId="2" stopIfTrue="0">
      <formula>AND(NOT('QAQC-2021-08-10'!$L$542),'QAQC-2021-08-10'!$C$542="Medium")</formula>
    </cfRule>
    <cfRule type="expression" priority="282" dxfId="3" stopIfTrue="0">
      <formula>AND(NOT('QAQC-2021-08-10'!$L$542),'QAQC-2021-08-10'!$C$542="Medium Low")</formula>
    </cfRule>
    <cfRule type="expression" priority="362" dxfId="4" stopIfTrue="0">
      <formula>AND(NOT('QAQC-2021-08-10'!$L$542),'QAQC-2021-08-10'!$C$542="Low")</formula>
    </cfRule>
    <cfRule type="expression" priority="429" dxfId="4" stopIfTrue="0">
      <formula>LEFT(M15&amp;"")="["</formula>
    </cfRule>
    <cfRule type="expression" priority="508" dxfId="5" stopIfTrue="0">
      <formula>AND(NOT('QAQC-2021-08-10'!$L$542),'QAQC-2021-08-10'!$C$542="Very Low")</formula>
    </cfRule>
    <cfRule type="expression" priority="588" dxfId="6" stopIfTrue="0">
      <formula>AND(NOT('QAQC-2021-08-10'!$L$542),'QAQC-2021-08-10'!$C$542="Good")</formula>
    </cfRule>
  </conditionalFormatting>
  <conditionalFormatting sqref="M16">
    <cfRule type="expression" priority="43" dxfId="0" stopIfTrue="0">
      <formula>AND(NOT('QAQC-2021-08-10'!$L$543),'QAQC-2021-08-10'!$C$543="Highest")</formula>
    </cfRule>
    <cfRule type="expression" priority="123" dxfId="1" stopIfTrue="0">
      <formula>AND(NOT('QAQC-2021-08-10'!$L$543),'QAQC-2021-08-10'!$C$543="High")</formula>
    </cfRule>
    <cfRule type="expression" priority="203" dxfId="2" stopIfTrue="0">
      <formula>AND(NOT('QAQC-2021-08-10'!$L$543),'QAQC-2021-08-10'!$C$543="Medium")</formula>
    </cfRule>
    <cfRule type="expression" priority="283" dxfId="3" stopIfTrue="0">
      <formula>AND(NOT('QAQC-2021-08-10'!$L$543),'QAQC-2021-08-10'!$C$543="Medium Low")</formula>
    </cfRule>
    <cfRule type="expression" priority="363" dxfId="4" stopIfTrue="0">
      <formula>AND(NOT('QAQC-2021-08-10'!$L$543),'QAQC-2021-08-10'!$C$543="Low")</formula>
    </cfRule>
    <cfRule type="expression" priority="430" dxfId="4" stopIfTrue="0">
      <formula>LEFT(M16&amp;"")="["</formula>
    </cfRule>
    <cfRule type="expression" priority="509" dxfId="5" stopIfTrue="0">
      <formula>AND(NOT('QAQC-2021-08-10'!$L$543),'QAQC-2021-08-10'!$C$543="Very Low")</formula>
    </cfRule>
    <cfRule type="expression" priority="589" dxfId="6" stopIfTrue="0">
      <formula>AND(NOT('QAQC-2021-08-10'!$L$543),'QAQC-2021-08-10'!$C$543="Good")</formula>
    </cfRule>
  </conditionalFormatting>
  <conditionalFormatting sqref="W2">
    <cfRule type="expression" priority="44" dxfId="0" stopIfTrue="0">
      <formula>AND(NOT('QAQC-2021-08-10'!$L$544),'QAQC-2021-08-10'!$C$544="Highest")</formula>
    </cfRule>
    <cfRule type="expression" priority="124" dxfId="1" stopIfTrue="0">
      <formula>AND(NOT('QAQC-2021-08-10'!$L$544),'QAQC-2021-08-10'!$C$544="High")</formula>
    </cfRule>
    <cfRule type="expression" priority="204" dxfId="2" stopIfTrue="0">
      <formula>AND(NOT('QAQC-2021-08-10'!$L$544),'QAQC-2021-08-10'!$C$544="Medium")</formula>
    </cfRule>
    <cfRule type="expression" priority="284" dxfId="3" stopIfTrue="0">
      <formula>AND(NOT('QAQC-2021-08-10'!$L$544),'QAQC-2021-08-10'!$C$544="Medium Low")</formula>
    </cfRule>
    <cfRule type="expression" priority="364" dxfId="4" stopIfTrue="0">
      <formula>AND(NOT('QAQC-2021-08-10'!$L$544),'QAQC-2021-08-10'!$C$544="Low")</formula>
    </cfRule>
    <cfRule type="expression" priority="431" dxfId="4" stopIfTrue="0">
      <formula>LEFT(W2&amp;"")="["</formula>
    </cfRule>
    <cfRule type="expression" priority="510" dxfId="5" stopIfTrue="0">
      <formula>AND(NOT('QAQC-2021-08-10'!$L$544),'QAQC-2021-08-10'!$C$544="Very Low")</formula>
    </cfRule>
    <cfRule type="expression" priority="590" dxfId="6" stopIfTrue="0">
      <formula>AND(NOT('QAQC-2021-08-10'!$L$544),'QAQC-2021-08-10'!$C$544="Good")</formula>
    </cfRule>
  </conditionalFormatting>
  <conditionalFormatting sqref="W3">
    <cfRule type="expression" priority="45" dxfId="0" stopIfTrue="0">
      <formula>AND(NOT('QAQC-2021-08-10'!$L$545),'QAQC-2021-08-10'!$C$545="Highest")</formula>
    </cfRule>
    <cfRule type="expression" priority="125" dxfId="1" stopIfTrue="0">
      <formula>AND(NOT('QAQC-2021-08-10'!$L$545),'QAQC-2021-08-10'!$C$545="High")</formula>
    </cfRule>
    <cfRule type="expression" priority="205" dxfId="2" stopIfTrue="0">
      <formula>AND(NOT('QAQC-2021-08-10'!$L$545),'QAQC-2021-08-10'!$C$545="Medium")</formula>
    </cfRule>
    <cfRule type="expression" priority="285" dxfId="3" stopIfTrue="0">
      <formula>AND(NOT('QAQC-2021-08-10'!$L$545),'QAQC-2021-08-10'!$C$545="Medium Low")</formula>
    </cfRule>
    <cfRule type="expression" priority="365" dxfId="4" stopIfTrue="0">
      <formula>AND(NOT('QAQC-2021-08-10'!$L$545),'QAQC-2021-08-10'!$C$545="Low")</formula>
    </cfRule>
    <cfRule type="expression" priority="432" dxfId="4" stopIfTrue="0">
      <formula>LEFT(W3&amp;"")="["</formula>
    </cfRule>
    <cfRule type="expression" priority="511" dxfId="5" stopIfTrue="0">
      <formula>AND(NOT('QAQC-2021-08-10'!$L$545),'QAQC-2021-08-10'!$C$545="Very Low")</formula>
    </cfRule>
    <cfRule type="expression" priority="591" dxfId="6" stopIfTrue="0">
      <formula>AND(NOT('QAQC-2021-08-10'!$L$545),'QAQC-2021-08-10'!$C$545="Good")</formula>
    </cfRule>
  </conditionalFormatting>
  <conditionalFormatting sqref="W4">
    <cfRule type="expression" priority="46" dxfId="0" stopIfTrue="0">
      <formula>AND(NOT('QAQC-2021-08-10'!$L$546),'QAQC-2021-08-10'!$C$546="Highest")</formula>
    </cfRule>
    <cfRule type="expression" priority="126" dxfId="1" stopIfTrue="0">
      <formula>AND(NOT('QAQC-2021-08-10'!$L$546),'QAQC-2021-08-10'!$C$546="High")</formula>
    </cfRule>
    <cfRule type="expression" priority="206" dxfId="2" stopIfTrue="0">
      <formula>AND(NOT('QAQC-2021-08-10'!$L$546),'QAQC-2021-08-10'!$C$546="Medium")</formula>
    </cfRule>
    <cfRule type="expression" priority="286" dxfId="3" stopIfTrue="0">
      <formula>AND(NOT('QAQC-2021-08-10'!$L$546),'QAQC-2021-08-10'!$C$546="Medium Low")</formula>
    </cfRule>
    <cfRule type="expression" priority="366" dxfId="4" stopIfTrue="0">
      <formula>AND(NOT('QAQC-2021-08-10'!$L$546),'QAQC-2021-08-10'!$C$546="Low")</formula>
    </cfRule>
    <cfRule type="expression" priority="433" dxfId="4" stopIfTrue="0">
      <formula>LEFT(W4&amp;"")="["</formula>
    </cfRule>
    <cfRule type="expression" priority="512" dxfId="5" stopIfTrue="0">
      <formula>AND(NOT('QAQC-2021-08-10'!$L$546),'QAQC-2021-08-10'!$C$546="Very Low")</formula>
    </cfRule>
    <cfRule type="expression" priority="592" dxfId="6" stopIfTrue="0">
      <formula>AND(NOT('QAQC-2021-08-10'!$L$546),'QAQC-2021-08-10'!$C$546="Good")</formula>
    </cfRule>
  </conditionalFormatting>
  <conditionalFormatting sqref="W5">
    <cfRule type="expression" priority="47" dxfId="0" stopIfTrue="0">
      <formula>AND(NOT('QAQC-2021-08-10'!$L$547),'QAQC-2021-08-10'!$C$547="Highest")</formula>
    </cfRule>
    <cfRule type="expression" priority="127" dxfId="1" stopIfTrue="0">
      <formula>AND(NOT('QAQC-2021-08-10'!$L$547),'QAQC-2021-08-10'!$C$547="High")</formula>
    </cfRule>
    <cfRule type="expression" priority="207" dxfId="2" stopIfTrue="0">
      <formula>AND(NOT('QAQC-2021-08-10'!$L$547),'QAQC-2021-08-10'!$C$547="Medium")</formula>
    </cfRule>
    <cfRule type="expression" priority="287" dxfId="3" stopIfTrue="0">
      <formula>AND(NOT('QAQC-2021-08-10'!$L$547),'QAQC-2021-08-10'!$C$547="Medium Low")</formula>
    </cfRule>
    <cfRule type="expression" priority="367" dxfId="4" stopIfTrue="0">
      <formula>AND(NOT('QAQC-2021-08-10'!$L$547),'QAQC-2021-08-10'!$C$547="Low")</formula>
    </cfRule>
    <cfRule type="expression" priority="434" dxfId="4" stopIfTrue="0">
      <formula>LEFT(W5&amp;"")="["</formula>
    </cfRule>
    <cfRule type="expression" priority="513" dxfId="5" stopIfTrue="0">
      <formula>AND(NOT('QAQC-2021-08-10'!$L$547),'QAQC-2021-08-10'!$C$547="Very Low")</formula>
    </cfRule>
    <cfRule type="expression" priority="593" dxfId="6" stopIfTrue="0">
      <formula>AND(NOT('QAQC-2021-08-10'!$L$547),'QAQC-2021-08-10'!$C$547="Good")</formula>
    </cfRule>
  </conditionalFormatting>
  <conditionalFormatting sqref="W6">
    <cfRule type="expression" priority="48" dxfId="0" stopIfTrue="0">
      <formula>AND(NOT('QAQC-2021-08-10'!$L$548),'QAQC-2021-08-10'!$C$548="Highest")</formula>
    </cfRule>
    <cfRule type="expression" priority="128" dxfId="1" stopIfTrue="0">
      <formula>AND(NOT('QAQC-2021-08-10'!$L$548),'QAQC-2021-08-10'!$C$548="High")</formula>
    </cfRule>
    <cfRule type="expression" priority="208" dxfId="2" stopIfTrue="0">
      <formula>AND(NOT('QAQC-2021-08-10'!$L$548),'QAQC-2021-08-10'!$C$548="Medium")</formula>
    </cfRule>
    <cfRule type="expression" priority="288" dxfId="3" stopIfTrue="0">
      <formula>AND(NOT('QAQC-2021-08-10'!$L$548),'QAQC-2021-08-10'!$C$548="Medium Low")</formula>
    </cfRule>
    <cfRule type="expression" priority="368" dxfId="4" stopIfTrue="0">
      <formula>AND(NOT('QAQC-2021-08-10'!$L$548),'QAQC-2021-08-10'!$C$548="Low")</formula>
    </cfRule>
    <cfRule type="expression" priority="435" dxfId="4" stopIfTrue="0">
      <formula>LEFT(W6&amp;"")="["</formula>
    </cfRule>
    <cfRule type="expression" priority="514" dxfId="5" stopIfTrue="0">
      <formula>AND(NOT('QAQC-2021-08-10'!$L$548),'QAQC-2021-08-10'!$C$548="Very Low")</formula>
    </cfRule>
    <cfRule type="expression" priority="594" dxfId="6" stopIfTrue="0">
      <formula>AND(NOT('QAQC-2021-08-10'!$L$548),'QAQC-2021-08-10'!$C$548="Good")</formula>
    </cfRule>
  </conditionalFormatting>
  <conditionalFormatting sqref="W7">
    <cfRule type="expression" priority="49" dxfId="0" stopIfTrue="0">
      <formula>AND(NOT('QAQC-2021-08-10'!$L$549),'QAQC-2021-08-10'!$C$549="Highest")</formula>
    </cfRule>
    <cfRule type="expression" priority="129" dxfId="1" stopIfTrue="0">
      <formula>AND(NOT('QAQC-2021-08-10'!$L$549),'QAQC-2021-08-10'!$C$549="High")</formula>
    </cfRule>
    <cfRule type="expression" priority="209" dxfId="2" stopIfTrue="0">
      <formula>AND(NOT('QAQC-2021-08-10'!$L$549),'QAQC-2021-08-10'!$C$549="Medium")</formula>
    </cfRule>
    <cfRule type="expression" priority="289" dxfId="3" stopIfTrue="0">
      <formula>AND(NOT('QAQC-2021-08-10'!$L$549),'QAQC-2021-08-10'!$C$549="Medium Low")</formula>
    </cfRule>
    <cfRule type="expression" priority="369" dxfId="4" stopIfTrue="0">
      <formula>AND(NOT('QAQC-2021-08-10'!$L$549),'QAQC-2021-08-10'!$C$549="Low")</formula>
    </cfRule>
    <cfRule type="expression" priority="436" dxfId="4" stopIfTrue="0">
      <formula>LEFT(W7&amp;"")="["</formula>
    </cfRule>
    <cfRule type="expression" priority="515" dxfId="5" stopIfTrue="0">
      <formula>AND(NOT('QAQC-2021-08-10'!$L$549),'QAQC-2021-08-10'!$C$549="Very Low")</formula>
    </cfRule>
    <cfRule type="expression" priority="595" dxfId="6" stopIfTrue="0">
      <formula>AND(NOT('QAQC-2021-08-10'!$L$549),'QAQC-2021-08-10'!$C$549="Good")</formula>
    </cfRule>
  </conditionalFormatting>
  <conditionalFormatting sqref="W8">
    <cfRule type="expression" priority="50" dxfId="0" stopIfTrue="0">
      <formula>AND(NOT('QAQC-2021-08-10'!$L$550),'QAQC-2021-08-10'!$C$550="Highest")</formula>
    </cfRule>
    <cfRule type="expression" priority="130" dxfId="1" stopIfTrue="0">
      <formula>AND(NOT('QAQC-2021-08-10'!$L$550),'QAQC-2021-08-10'!$C$550="High")</formula>
    </cfRule>
    <cfRule type="expression" priority="210" dxfId="2" stopIfTrue="0">
      <formula>AND(NOT('QAQC-2021-08-10'!$L$550),'QAQC-2021-08-10'!$C$550="Medium")</formula>
    </cfRule>
    <cfRule type="expression" priority="290" dxfId="3" stopIfTrue="0">
      <formula>AND(NOT('QAQC-2021-08-10'!$L$550),'QAQC-2021-08-10'!$C$550="Medium Low")</formula>
    </cfRule>
    <cfRule type="expression" priority="370" dxfId="4" stopIfTrue="0">
      <formula>AND(NOT('QAQC-2021-08-10'!$L$550),'QAQC-2021-08-10'!$C$550="Low")</formula>
    </cfRule>
    <cfRule type="expression" priority="437" dxfId="4" stopIfTrue="0">
      <formula>LEFT(W8&amp;"")="["</formula>
    </cfRule>
    <cfRule type="expression" priority="516" dxfId="5" stopIfTrue="0">
      <formula>AND(NOT('QAQC-2021-08-10'!$L$550),'QAQC-2021-08-10'!$C$550="Very Low")</formula>
    </cfRule>
    <cfRule type="expression" priority="596" dxfId="6" stopIfTrue="0">
      <formula>AND(NOT('QAQC-2021-08-10'!$L$550),'QAQC-2021-08-10'!$C$550="Good")</formula>
    </cfRule>
  </conditionalFormatting>
  <conditionalFormatting sqref="W9">
    <cfRule type="expression" priority="51" dxfId="0" stopIfTrue="0">
      <formula>AND(NOT('QAQC-2021-08-10'!$L$551),'QAQC-2021-08-10'!$C$551="Highest")</formula>
    </cfRule>
    <cfRule type="expression" priority="131" dxfId="1" stopIfTrue="0">
      <formula>AND(NOT('QAQC-2021-08-10'!$L$551),'QAQC-2021-08-10'!$C$551="High")</formula>
    </cfRule>
    <cfRule type="expression" priority="211" dxfId="2" stopIfTrue="0">
      <formula>AND(NOT('QAQC-2021-08-10'!$L$551),'QAQC-2021-08-10'!$C$551="Medium")</formula>
    </cfRule>
    <cfRule type="expression" priority="291" dxfId="3" stopIfTrue="0">
      <formula>AND(NOT('QAQC-2021-08-10'!$L$551),'QAQC-2021-08-10'!$C$551="Medium Low")</formula>
    </cfRule>
    <cfRule type="expression" priority="371" dxfId="4" stopIfTrue="0">
      <formula>AND(NOT('QAQC-2021-08-10'!$L$551),'QAQC-2021-08-10'!$C$551="Low")</formula>
    </cfRule>
    <cfRule type="expression" priority="438" dxfId="4" stopIfTrue="0">
      <formula>LEFT(W9&amp;"")="["</formula>
    </cfRule>
    <cfRule type="expression" priority="517" dxfId="5" stopIfTrue="0">
      <formula>AND(NOT('QAQC-2021-08-10'!$L$551),'QAQC-2021-08-10'!$C$551="Very Low")</formula>
    </cfRule>
    <cfRule type="expression" priority="597" dxfId="6" stopIfTrue="0">
      <formula>AND(NOT('QAQC-2021-08-10'!$L$551),'QAQC-2021-08-10'!$C$551="Good")</formula>
    </cfRule>
  </conditionalFormatting>
  <conditionalFormatting sqref="W10">
    <cfRule type="expression" priority="52" dxfId="0" stopIfTrue="0">
      <formula>AND(NOT('QAQC-2021-08-10'!$L$552),'QAQC-2021-08-10'!$C$552="Highest")</formula>
    </cfRule>
    <cfRule type="expression" priority="132" dxfId="1" stopIfTrue="0">
      <formula>AND(NOT('QAQC-2021-08-10'!$L$552),'QAQC-2021-08-10'!$C$552="High")</formula>
    </cfRule>
    <cfRule type="expression" priority="212" dxfId="2" stopIfTrue="0">
      <formula>AND(NOT('QAQC-2021-08-10'!$L$552),'QAQC-2021-08-10'!$C$552="Medium")</formula>
    </cfRule>
    <cfRule type="expression" priority="292" dxfId="3" stopIfTrue="0">
      <formula>AND(NOT('QAQC-2021-08-10'!$L$552),'QAQC-2021-08-10'!$C$552="Medium Low")</formula>
    </cfRule>
    <cfRule type="expression" priority="372" dxfId="4" stopIfTrue="0">
      <formula>AND(NOT('QAQC-2021-08-10'!$L$552),'QAQC-2021-08-10'!$C$552="Low")</formula>
    </cfRule>
    <cfRule type="expression" priority="439" dxfId="4" stopIfTrue="0">
      <formula>LEFT(W10&amp;"")="["</formula>
    </cfRule>
    <cfRule type="expression" priority="518" dxfId="5" stopIfTrue="0">
      <formula>AND(NOT('QAQC-2021-08-10'!$L$552),'QAQC-2021-08-10'!$C$552="Very Low")</formula>
    </cfRule>
    <cfRule type="expression" priority="598" dxfId="6" stopIfTrue="0">
      <formula>AND(NOT('QAQC-2021-08-10'!$L$552),'QAQC-2021-08-10'!$C$552="Good")</formula>
    </cfRule>
  </conditionalFormatting>
  <conditionalFormatting sqref="W11">
    <cfRule type="expression" priority="53" dxfId="0" stopIfTrue="0">
      <formula>AND(NOT('QAQC-2021-08-10'!$L$553),'QAQC-2021-08-10'!$C$553="Highest")</formula>
    </cfRule>
    <cfRule type="expression" priority="133" dxfId="1" stopIfTrue="0">
      <formula>AND(NOT('QAQC-2021-08-10'!$L$553),'QAQC-2021-08-10'!$C$553="High")</formula>
    </cfRule>
    <cfRule type="expression" priority="213" dxfId="2" stopIfTrue="0">
      <formula>AND(NOT('QAQC-2021-08-10'!$L$553),'QAQC-2021-08-10'!$C$553="Medium")</formula>
    </cfRule>
    <cfRule type="expression" priority="293" dxfId="3" stopIfTrue="0">
      <formula>AND(NOT('QAQC-2021-08-10'!$L$553),'QAQC-2021-08-10'!$C$553="Medium Low")</formula>
    </cfRule>
    <cfRule type="expression" priority="373" dxfId="4" stopIfTrue="0">
      <formula>AND(NOT('QAQC-2021-08-10'!$L$553),'QAQC-2021-08-10'!$C$553="Low")</formula>
    </cfRule>
    <cfRule type="expression" priority="440" dxfId="4" stopIfTrue="0">
      <formula>LEFT(W11&amp;"")="["</formula>
    </cfRule>
    <cfRule type="expression" priority="519" dxfId="5" stopIfTrue="0">
      <formula>AND(NOT('QAQC-2021-08-10'!$L$553),'QAQC-2021-08-10'!$C$553="Very Low")</formula>
    </cfRule>
    <cfRule type="expression" priority="599" dxfId="6" stopIfTrue="0">
      <formula>AND(NOT('QAQC-2021-08-10'!$L$553),'QAQC-2021-08-10'!$C$553="Good")</formula>
    </cfRule>
  </conditionalFormatting>
  <conditionalFormatting sqref="W12">
    <cfRule type="expression" priority="54" dxfId="0" stopIfTrue="0">
      <formula>AND(NOT('QAQC-2021-08-10'!$L$554),'QAQC-2021-08-10'!$C$554="Highest")</formula>
    </cfRule>
    <cfRule type="expression" priority="134" dxfId="1" stopIfTrue="0">
      <formula>AND(NOT('QAQC-2021-08-10'!$L$554),'QAQC-2021-08-10'!$C$554="High")</formula>
    </cfRule>
    <cfRule type="expression" priority="214" dxfId="2" stopIfTrue="0">
      <formula>AND(NOT('QAQC-2021-08-10'!$L$554),'QAQC-2021-08-10'!$C$554="Medium")</formula>
    </cfRule>
    <cfRule type="expression" priority="294" dxfId="3" stopIfTrue="0">
      <formula>AND(NOT('QAQC-2021-08-10'!$L$554),'QAQC-2021-08-10'!$C$554="Medium Low")</formula>
    </cfRule>
    <cfRule type="expression" priority="374" dxfId="4" stopIfTrue="0">
      <formula>AND(NOT('QAQC-2021-08-10'!$L$554),'QAQC-2021-08-10'!$C$554="Low")</formula>
    </cfRule>
    <cfRule type="expression" priority="441" dxfId="4" stopIfTrue="0">
      <formula>LEFT(W12&amp;"")="["</formula>
    </cfRule>
    <cfRule type="expression" priority="520" dxfId="5" stopIfTrue="0">
      <formula>AND(NOT('QAQC-2021-08-10'!$L$554),'QAQC-2021-08-10'!$C$554="Very Low")</formula>
    </cfRule>
    <cfRule type="expression" priority="600" dxfId="6" stopIfTrue="0">
      <formula>AND(NOT('QAQC-2021-08-10'!$L$554),'QAQC-2021-08-10'!$C$554="Good")</formula>
    </cfRule>
  </conditionalFormatting>
  <conditionalFormatting sqref="W13">
    <cfRule type="expression" priority="55" dxfId="0" stopIfTrue="0">
      <formula>AND(NOT('QAQC-2021-08-10'!$L$555),'QAQC-2021-08-10'!$C$555="Highest")</formula>
    </cfRule>
    <cfRule type="expression" priority="135" dxfId="1" stopIfTrue="0">
      <formula>AND(NOT('QAQC-2021-08-10'!$L$555),'QAQC-2021-08-10'!$C$555="High")</formula>
    </cfRule>
    <cfRule type="expression" priority="215" dxfId="2" stopIfTrue="0">
      <formula>AND(NOT('QAQC-2021-08-10'!$L$555),'QAQC-2021-08-10'!$C$555="Medium")</formula>
    </cfRule>
    <cfRule type="expression" priority="295" dxfId="3" stopIfTrue="0">
      <formula>AND(NOT('QAQC-2021-08-10'!$L$555),'QAQC-2021-08-10'!$C$555="Medium Low")</formula>
    </cfRule>
    <cfRule type="expression" priority="375" dxfId="4" stopIfTrue="0">
      <formula>AND(NOT('QAQC-2021-08-10'!$L$555),'QAQC-2021-08-10'!$C$555="Low")</formula>
    </cfRule>
    <cfRule type="expression" priority="442" dxfId="4" stopIfTrue="0">
      <formula>LEFT(W13&amp;"")="["</formula>
    </cfRule>
    <cfRule type="expression" priority="521" dxfId="5" stopIfTrue="0">
      <formula>AND(NOT('QAQC-2021-08-10'!$L$555),'QAQC-2021-08-10'!$C$555="Very Low")</formula>
    </cfRule>
    <cfRule type="expression" priority="601" dxfId="6" stopIfTrue="0">
      <formula>AND(NOT('QAQC-2021-08-10'!$L$555),'QAQC-2021-08-10'!$C$555="Good")</formula>
    </cfRule>
  </conditionalFormatting>
  <conditionalFormatting sqref="W14">
    <cfRule type="expression" priority="56" dxfId="0" stopIfTrue="0">
      <formula>AND(NOT('QAQC-2021-08-10'!$L$556),'QAQC-2021-08-10'!$C$556="Highest")</formula>
    </cfRule>
    <cfRule type="expression" priority="136" dxfId="1" stopIfTrue="0">
      <formula>AND(NOT('QAQC-2021-08-10'!$L$556),'QAQC-2021-08-10'!$C$556="High")</formula>
    </cfRule>
    <cfRule type="expression" priority="216" dxfId="2" stopIfTrue="0">
      <formula>AND(NOT('QAQC-2021-08-10'!$L$556),'QAQC-2021-08-10'!$C$556="Medium")</formula>
    </cfRule>
    <cfRule type="expression" priority="296" dxfId="3" stopIfTrue="0">
      <formula>AND(NOT('QAQC-2021-08-10'!$L$556),'QAQC-2021-08-10'!$C$556="Medium Low")</formula>
    </cfRule>
    <cfRule type="expression" priority="376" dxfId="4" stopIfTrue="0">
      <formula>AND(NOT('QAQC-2021-08-10'!$L$556),'QAQC-2021-08-10'!$C$556="Low")</formula>
    </cfRule>
    <cfRule type="expression" priority="443" dxfId="4" stopIfTrue="0">
      <formula>LEFT(W14&amp;"")="["</formula>
    </cfRule>
    <cfRule type="expression" priority="522" dxfId="5" stopIfTrue="0">
      <formula>AND(NOT('QAQC-2021-08-10'!$L$556),'QAQC-2021-08-10'!$C$556="Very Low")</formula>
    </cfRule>
    <cfRule type="expression" priority="602" dxfId="6" stopIfTrue="0">
      <formula>AND(NOT('QAQC-2021-08-10'!$L$556),'QAQC-2021-08-10'!$C$556="Good")</formula>
    </cfRule>
  </conditionalFormatting>
  <conditionalFormatting sqref="W15">
    <cfRule type="expression" priority="57" dxfId="0" stopIfTrue="0">
      <formula>AND(NOT('QAQC-2021-08-10'!$L$557),'QAQC-2021-08-10'!$C$557="Highest")</formula>
    </cfRule>
    <cfRule type="expression" priority="137" dxfId="1" stopIfTrue="0">
      <formula>AND(NOT('QAQC-2021-08-10'!$L$557),'QAQC-2021-08-10'!$C$557="High")</formula>
    </cfRule>
    <cfRule type="expression" priority="217" dxfId="2" stopIfTrue="0">
      <formula>AND(NOT('QAQC-2021-08-10'!$L$557),'QAQC-2021-08-10'!$C$557="Medium")</formula>
    </cfRule>
    <cfRule type="expression" priority="297" dxfId="3" stopIfTrue="0">
      <formula>AND(NOT('QAQC-2021-08-10'!$L$557),'QAQC-2021-08-10'!$C$557="Medium Low")</formula>
    </cfRule>
    <cfRule type="expression" priority="377" dxfId="4" stopIfTrue="0">
      <formula>AND(NOT('QAQC-2021-08-10'!$L$557),'QAQC-2021-08-10'!$C$557="Low")</formula>
    </cfRule>
    <cfRule type="expression" priority="444" dxfId="4" stopIfTrue="0">
      <formula>LEFT(W15&amp;"")="["</formula>
    </cfRule>
    <cfRule type="expression" priority="523" dxfId="5" stopIfTrue="0">
      <formula>AND(NOT('QAQC-2021-08-10'!$L$557),'QAQC-2021-08-10'!$C$557="Very Low")</formula>
    </cfRule>
    <cfRule type="expression" priority="603" dxfId="6" stopIfTrue="0">
      <formula>AND(NOT('QAQC-2021-08-10'!$L$557),'QAQC-2021-08-10'!$C$557="Good")</formula>
    </cfRule>
  </conditionalFormatting>
  <conditionalFormatting sqref="W16">
    <cfRule type="expression" priority="58" dxfId="0" stopIfTrue="0">
      <formula>AND(NOT('QAQC-2021-08-10'!$L$558),'QAQC-2021-08-10'!$C$558="Highest")</formula>
    </cfRule>
    <cfRule type="expression" priority="138" dxfId="1" stopIfTrue="0">
      <formula>AND(NOT('QAQC-2021-08-10'!$L$558),'QAQC-2021-08-10'!$C$558="High")</formula>
    </cfRule>
    <cfRule type="expression" priority="218" dxfId="2" stopIfTrue="0">
      <formula>AND(NOT('QAQC-2021-08-10'!$L$558),'QAQC-2021-08-10'!$C$558="Medium")</formula>
    </cfRule>
    <cfRule type="expression" priority="298" dxfId="3" stopIfTrue="0">
      <formula>AND(NOT('QAQC-2021-08-10'!$L$558),'QAQC-2021-08-10'!$C$558="Medium Low")</formula>
    </cfRule>
    <cfRule type="expression" priority="378" dxfId="4" stopIfTrue="0">
      <formula>AND(NOT('QAQC-2021-08-10'!$L$558),'QAQC-2021-08-10'!$C$558="Low")</formula>
    </cfRule>
    <cfRule type="expression" priority="445" dxfId="4" stopIfTrue="0">
      <formula>LEFT(W16&amp;"")="["</formula>
    </cfRule>
    <cfRule type="expression" priority="524" dxfId="5" stopIfTrue="0">
      <formula>AND(NOT('QAQC-2021-08-10'!$L$558),'QAQC-2021-08-10'!$C$558="Very Low")</formula>
    </cfRule>
    <cfRule type="expression" priority="604" dxfId="6" stopIfTrue="0">
      <formula>AND(NOT('QAQC-2021-08-10'!$L$558),'QAQC-2021-08-10'!$C$558="Good")</formula>
    </cfRule>
  </conditionalFormatting>
  <conditionalFormatting sqref="W17">
    <cfRule type="expression" priority="59" dxfId="0" stopIfTrue="0">
      <formula>AND(NOT('QAQC-2021-08-10'!$L$559),'QAQC-2021-08-10'!$C$559="Highest")</formula>
    </cfRule>
    <cfRule type="expression" priority="139" dxfId="1" stopIfTrue="0">
      <formula>AND(NOT('QAQC-2021-08-10'!$L$559),'QAQC-2021-08-10'!$C$559="High")</formula>
    </cfRule>
    <cfRule type="expression" priority="219" dxfId="2" stopIfTrue="0">
      <formula>AND(NOT('QAQC-2021-08-10'!$L$559),'QAQC-2021-08-10'!$C$559="Medium")</formula>
    </cfRule>
    <cfRule type="expression" priority="299" dxfId="3" stopIfTrue="0">
      <formula>AND(NOT('QAQC-2021-08-10'!$L$559),'QAQC-2021-08-10'!$C$559="Medium Low")</formula>
    </cfRule>
    <cfRule type="expression" priority="379" dxfId="4" stopIfTrue="0">
      <formula>AND(NOT('QAQC-2021-08-10'!$L$559),'QAQC-2021-08-10'!$C$559="Low")</formula>
    </cfRule>
    <cfRule type="expression" priority="446" dxfId="4" stopIfTrue="0">
      <formula>LEFT(W17&amp;"")="["</formula>
    </cfRule>
    <cfRule type="expression" priority="525" dxfId="5" stopIfTrue="0">
      <formula>AND(NOT('QAQC-2021-08-10'!$L$559),'QAQC-2021-08-10'!$C$559="Very Low")</formula>
    </cfRule>
    <cfRule type="expression" priority="605" dxfId="6" stopIfTrue="0">
      <formula>AND(NOT('QAQC-2021-08-10'!$L$559),'QAQC-2021-08-10'!$C$559="Good")</formula>
    </cfRule>
  </conditionalFormatting>
  <conditionalFormatting sqref="W18">
    <cfRule type="expression" priority="60" dxfId="0" stopIfTrue="0">
      <formula>AND(NOT('QAQC-2021-08-10'!$L$560),'QAQC-2021-08-10'!$C$560="Highest")</formula>
    </cfRule>
    <cfRule type="expression" priority="140" dxfId="1" stopIfTrue="0">
      <formula>AND(NOT('QAQC-2021-08-10'!$L$560),'QAQC-2021-08-10'!$C$560="High")</formula>
    </cfRule>
    <cfRule type="expression" priority="220" dxfId="2" stopIfTrue="0">
      <formula>AND(NOT('QAQC-2021-08-10'!$L$560),'QAQC-2021-08-10'!$C$560="Medium")</formula>
    </cfRule>
    <cfRule type="expression" priority="300" dxfId="3" stopIfTrue="0">
      <formula>AND(NOT('QAQC-2021-08-10'!$L$560),'QAQC-2021-08-10'!$C$560="Medium Low")</formula>
    </cfRule>
    <cfRule type="expression" priority="380" dxfId="4" stopIfTrue="0">
      <formula>AND(NOT('QAQC-2021-08-10'!$L$560),'QAQC-2021-08-10'!$C$560="Low")</formula>
    </cfRule>
    <cfRule type="expression" priority="447" dxfId="4" stopIfTrue="0">
      <formula>LEFT(W18&amp;"")="["</formula>
    </cfRule>
    <cfRule type="expression" priority="526" dxfId="5" stopIfTrue="0">
      <formula>AND(NOT('QAQC-2021-08-10'!$L$560),'QAQC-2021-08-10'!$C$560="Very Low")</formula>
    </cfRule>
    <cfRule type="expression" priority="606" dxfId="6" stopIfTrue="0">
      <formula>AND(NOT('QAQC-2021-08-10'!$L$560),'QAQC-2021-08-10'!$C$560="Good")</formula>
    </cfRule>
  </conditionalFormatting>
  <conditionalFormatting sqref="W19">
    <cfRule type="expression" priority="61" dxfId="0" stopIfTrue="0">
      <formula>AND(NOT('QAQC-2021-08-10'!$L$561),'QAQC-2021-08-10'!$C$561="Highest")</formula>
    </cfRule>
    <cfRule type="expression" priority="141" dxfId="1" stopIfTrue="0">
      <formula>AND(NOT('QAQC-2021-08-10'!$L$561),'QAQC-2021-08-10'!$C$561="High")</formula>
    </cfRule>
    <cfRule type="expression" priority="221" dxfId="2" stopIfTrue="0">
      <formula>AND(NOT('QAQC-2021-08-10'!$L$561),'QAQC-2021-08-10'!$C$561="Medium")</formula>
    </cfRule>
    <cfRule type="expression" priority="301" dxfId="3" stopIfTrue="0">
      <formula>AND(NOT('QAQC-2021-08-10'!$L$561),'QAQC-2021-08-10'!$C$561="Medium Low")</formula>
    </cfRule>
    <cfRule type="expression" priority="381" dxfId="4" stopIfTrue="0">
      <formula>AND(NOT('QAQC-2021-08-10'!$L$561),'QAQC-2021-08-10'!$C$561="Low")</formula>
    </cfRule>
    <cfRule type="expression" priority="448" dxfId="4" stopIfTrue="0">
      <formula>LEFT(W19&amp;"")="["</formula>
    </cfRule>
    <cfRule type="expression" priority="527" dxfId="5" stopIfTrue="0">
      <formula>AND(NOT('QAQC-2021-08-10'!$L$561),'QAQC-2021-08-10'!$C$561="Very Low")</formula>
    </cfRule>
    <cfRule type="expression" priority="607" dxfId="6" stopIfTrue="0">
      <formula>AND(NOT('QAQC-2021-08-10'!$L$561),'QAQC-2021-08-10'!$C$561="Good")</formula>
    </cfRule>
  </conditionalFormatting>
  <conditionalFormatting sqref="AG2">
    <cfRule type="expression" priority="62" dxfId="0" stopIfTrue="0">
      <formula>AND(NOT('QAQC-2021-08-10'!$L$562),'QAQC-2021-08-10'!$C$562="Highest")</formula>
    </cfRule>
    <cfRule type="expression" priority="142" dxfId="1" stopIfTrue="0">
      <formula>AND(NOT('QAQC-2021-08-10'!$L$562),'QAQC-2021-08-10'!$C$562="High")</formula>
    </cfRule>
    <cfRule type="expression" priority="222" dxfId="2" stopIfTrue="0">
      <formula>AND(NOT('QAQC-2021-08-10'!$L$562),'QAQC-2021-08-10'!$C$562="Medium")</formula>
    </cfRule>
    <cfRule type="expression" priority="302" dxfId="3" stopIfTrue="0">
      <formula>AND(NOT('QAQC-2021-08-10'!$L$562),'QAQC-2021-08-10'!$C$562="Medium Low")</formula>
    </cfRule>
    <cfRule type="expression" priority="382" dxfId="4" stopIfTrue="0">
      <formula>AND(NOT('QAQC-2021-08-10'!$L$562),'QAQC-2021-08-10'!$C$562="Low")</formula>
    </cfRule>
    <cfRule type="expression" priority="449" dxfId="4" stopIfTrue="0">
      <formula>LEFT(AG2&amp;"")="["</formula>
    </cfRule>
    <cfRule type="expression" priority="528" dxfId="5" stopIfTrue="0">
      <formula>AND(NOT('QAQC-2021-08-10'!$L$562),'QAQC-2021-08-10'!$C$562="Very Low")</formula>
    </cfRule>
    <cfRule type="expression" priority="608" dxfId="6" stopIfTrue="0">
      <formula>AND(NOT('QAQC-2021-08-10'!$L$562),'QAQC-2021-08-10'!$C$562="Good")</formula>
    </cfRule>
  </conditionalFormatting>
  <conditionalFormatting sqref="AG3">
    <cfRule type="expression" priority="63" dxfId="0" stopIfTrue="0">
      <formula>AND(NOT('QAQC-2021-08-10'!$L$563),'QAQC-2021-08-10'!$C$563="Highest")</formula>
    </cfRule>
    <cfRule type="expression" priority="143" dxfId="1" stopIfTrue="0">
      <formula>AND(NOT('QAQC-2021-08-10'!$L$563),'QAQC-2021-08-10'!$C$563="High")</formula>
    </cfRule>
    <cfRule type="expression" priority="223" dxfId="2" stopIfTrue="0">
      <formula>AND(NOT('QAQC-2021-08-10'!$L$563),'QAQC-2021-08-10'!$C$563="Medium")</formula>
    </cfRule>
    <cfRule type="expression" priority="303" dxfId="3" stopIfTrue="0">
      <formula>AND(NOT('QAQC-2021-08-10'!$L$563),'QAQC-2021-08-10'!$C$563="Medium Low")</formula>
    </cfRule>
    <cfRule type="expression" priority="383" dxfId="4" stopIfTrue="0">
      <formula>AND(NOT('QAQC-2021-08-10'!$L$563),'QAQC-2021-08-10'!$C$563="Low")</formula>
    </cfRule>
    <cfRule type="expression" priority="450" dxfId="4" stopIfTrue="0">
      <formula>LEFT(AG3&amp;"")="["</formula>
    </cfRule>
    <cfRule type="expression" priority="529" dxfId="5" stopIfTrue="0">
      <formula>AND(NOT('QAQC-2021-08-10'!$L$563),'QAQC-2021-08-10'!$C$563="Very Low")</formula>
    </cfRule>
    <cfRule type="expression" priority="609" dxfId="6" stopIfTrue="0">
      <formula>AND(NOT('QAQC-2021-08-10'!$L$563),'QAQC-2021-08-10'!$C$563="Good")</formula>
    </cfRule>
  </conditionalFormatting>
  <conditionalFormatting sqref="AG4">
    <cfRule type="expression" priority="64" dxfId="0" stopIfTrue="0">
      <formula>AND(NOT('QAQC-2021-08-10'!$L$564),'QAQC-2021-08-10'!$C$564="Highest")</formula>
    </cfRule>
    <cfRule type="expression" priority="144" dxfId="1" stopIfTrue="0">
      <formula>AND(NOT('QAQC-2021-08-10'!$L$564),'QAQC-2021-08-10'!$C$564="High")</formula>
    </cfRule>
    <cfRule type="expression" priority="224" dxfId="2" stopIfTrue="0">
      <formula>AND(NOT('QAQC-2021-08-10'!$L$564),'QAQC-2021-08-10'!$C$564="Medium")</formula>
    </cfRule>
    <cfRule type="expression" priority="304" dxfId="3" stopIfTrue="0">
      <formula>AND(NOT('QAQC-2021-08-10'!$L$564),'QAQC-2021-08-10'!$C$564="Medium Low")</formula>
    </cfRule>
    <cfRule type="expression" priority="384" dxfId="4" stopIfTrue="0">
      <formula>AND(NOT('QAQC-2021-08-10'!$L$564),'QAQC-2021-08-10'!$C$564="Low")</formula>
    </cfRule>
    <cfRule type="expression" priority="451" dxfId="4" stopIfTrue="0">
      <formula>LEFT(AG4&amp;"")="["</formula>
    </cfRule>
    <cfRule type="expression" priority="530" dxfId="5" stopIfTrue="0">
      <formula>AND(NOT('QAQC-2021-08-10'!$L$564),'QAQC-2021-08-10'!$C$564="Very Low")</formula>
    </cfRule>
    <cfRule type="expression" priority="610" dxfId="6" stopIfTrue="0">
      <formula>AND(NOT('QAQC-2021-08-10'!$L$564),'QAQC-2021-08-10'!$C$564="Good")</formula>
    </cfRule>
  </conditionalFormatting>
  <conditionalFormatting sqref="AG5">
    <cfRule type="expression" priority="65" dxfId="0" stopIfTrue="0">
      <formula>AND(NOT('QAQC-2021-08-10'!$L$565),'QAQC-2021-08-10'!$C$565="Highest")</formula>
    </cfRule>
    <cfRule type="expression" priority="145" dxfId="1" stopIfTrue="0">
      <formula>AND(NOT('QAQC-2021-08-10'!$L$565),'QAQC-2021-08-10'!$C$565="High")</formula>
    </cfRule>
    <cfRule type="expression" priority="225" dxfId="2" stopIfTrue="0">
      <formula>AND(NOT('QAQC-2021-08-10'!$L$565),'QAQC-2021-08-10'!$C$565="Medium")</formula>
    </cfRule>
    <cfRule type="expression" priority="305" dxfId="3" stopIfTrue="0">
      <formula>AND(NOT('QAQC-2021-08-10'!$L$565),'QAQC-2021-08-10'!$C$565="Medium Low")</formula>
    </cfRule>
    <cfRule type="expression" priority="385" dxfId="4" stopIfTrue="0">
      <formula>AND(NOT('QAQC-2021-08-10'!$L$565),'QAQC-2021-08-10'!$C$565="Low")</formula>
    </cfRule>
    <cfRule type="expression" priority="452" dxfId="4" stopIfTrue="0">
      <formula>LEFT(AG5&amp;"")="["</formula>
    </cfRule>
    <cfRule type="expression" priority="531" dxfId="5" stopIfTrue="0">
      <formula>AND(NOT('QAQC-2021-08-10'!$L$565),'QAQC-2021-08-10'!$C$565="Very Low")</formula>
    </cfRule>
    <cfRule type="expression" priority="611" dxfId="6" stopIfTrue="0">
      <formula>AND(NOT('QAQC-2021-08-10'!$L$565),'QAQC-2021-08-10'!$C$565="Good")</formula>
    </cfRule>
  </conditionalFormatting>
  <conditionalFormatting sqref="AG6">
    <cfRule type="expression" priority="66" dxfId="0" stopIfTrue="0">
      <formula>AND(NOT('QAQC-2021-08-10'!$L$566),'QAQC-2021-08-10'!$C$566="Highest")</formula>
    </cfRule>
    <cfRule type="expression" priority="146" dxfId="1" stopIfTrue="0">
      <formula>AND(NOT('QAQC-2021-08-10'!$L$566),'QAQC-2021-08-10'!$C$566="High")</formula>
    </cfRule>
    <cfRule type="expression" priority="226" dxfId="2" stopIfTrue="0">
      <formula>AND(NOT('QAQC-2021-08-10'!$L$566),'QAQC-2021-08-10'!$C$566="Medium")</formula>
    </cfRule>
    <cfRule type="expression" priority="306" dxfId="3" stopIfTrue="0">
      <formula>AND(NOT('QAQC-2021-08-10'!$L$566),'QAQC-2021-08-10'!$C$566="Medium Low")</formula>
    </cfRule>
    <cfRule type="expression" priority="386" dxfId="4" stopIfTrue="0">
      <formula>AND(NOT('QAQC-2021-08-10'!$L$566),'QAQC-2021-08-10'!$C$566="Low")</formula>
    </cfRule>
    <cfRule type="expression" priority="453" dxfId="4" stopIfTrue="0">
      <formula>LEFT(AG6&amp;"")="["</formula>
    </cfRule>
    <cfRule type="expression" priority="532" dxfId="5" stopIfTrue="0">
      <formula>AND(NOT('QAQC-2021-08-10'!$L$566),'QAQC-2021-08-10'!$C$566="Very Low")</formula>
    </cfRule>
    <cfRule type="expression" priority="612" dxfId="6" stopIfTrue="0">
      <formula>AND(NOT('QAQC-2021-08-10'!$L$566),'QAQC-2021-08-10'!$C$566="Good")</formula>
    </cfRule>
  </conditionalFormatting>
  <conditionalFormatting sqref="AG7">
    <cfRule type="expression" priority="67" dxfId="0" stopIfTrue="0">
      <formula>AND(NOT('QAQC-2021-08-10'!$L$567),'QAQC-2021-08-10'!$C$567="Highest")</formula>
    </cfRule>
    <cfRule type="expression" priority="147" dxfId="1" stopIfTrue="0">
      <formula>AND(NOT('QAQC-2021-08-10'!$L$567),'QAQC-2021-08-10'!$C$567="High")</formula>
    </cfRule>
    <cfRule type="expression" priority="227" dxfId="2" stopIfTrue="0">
      <formula>AND(NOT('QAQC-2021-08-10'!$L$567),'QAQC-2021-08-10'!$C$567="Medium")</formula>
    </cfRule>
    <cfRule type="expression" priority="307" dxfId="3" stopIfTrue="0">
      <formula>AND(NOT('QAQC-2021-08-10'!$L$567),'QAQC-2021-08-10'!$C$567="Medium Low")</formula>
    </cfRule>
    <cfRule type="expression" priority="387" dxfId="4" stopIfTrue="0">
      <formula>AND(NOT('QAQC-2021-08-10'!$L$567),'QAQC-2021-08-10'!$C$567="Low")</formula>
    </cfRule>
    <cfRule type="expression" priority="454" dxfId="4" stopIfTrue="0">
      <formula>LEFT(AG7&amp;"")="["</formula>
    </cfRule>
    <cfRule type="expression" priority="533" dxfId="5" stopIfTrue="0">
      <formula>AND(NOT('QAQC-2021-08-10'!$L$567),'QAQC-2021-08-10'!$C$567="Very Low")</formula>
    </cfRule>
    <cfRule type="expression" priority="613" dxfId="6" stopIfTrue="0">
      <formula>AND(NOT('QAQC-2021-08-10'!$L$567),'QAQC-2021-08-10'!$C$567="Good")</formula>
    </cfRule>
  </conditionalFormatting>
  <conditionalFormatting sqref="AG8">
    <cfRule type="expression" priority="68" dxfId="0" stopIfTrue="0">
      <formula>AND(NOT('QAQC-2021-08-10'!$L$568),'QAQC-2021-08-10'!$C$568="Highest")</formula>
    </cfRule>
    <cfRule type="expression" priority="148" dxfId="1" stopIfTrue="0">
      <formula>AND(NOT('QAQC-2021-08-10'!$L$568),'QAQC-2021-08-10'!$C$568="High")</formula>
    </cfRule>
    <cfRule type="expression" priority="228" dxfId="2" stopIfTrue="0">
      <formula>AND(NOT('QAQC-2021-08-10'!$L$568),'QAQC-2021-08-10'!$C$568="Medium")</formula>
    </cfRule>
    <cfRule type="expression" priority="308" dxfId="3" stopIfTrue="0">
      <formula>AND(NOT('QAQC-2021-08-10'!$L$568),'QAQC-2021-08-10'!$C$568="Medium Low")</formula>
    </cfRule>
    <cfRule type="expression" priority="388" dxfId="4" stopIfTrue="0">
      <formula>AND(NOT('QAQC-2021-08-10'!$L$568),'QAQC-2021-08-10'!$C$568="Low")</formula>
    </cfRule>
    <cfRule type="expression" priority="455" dxfId="4" stopIfTrue="0">
      <formula>LEFT(AG8&amp;"")="["</formula>
    </cfRule>
    <cfRule type="expression" priority="534" dxfId="5" stopIfTrue="0">
      <formula>AND(NOT('QAQC-2021-08-10'!$L$568),'QAQC-2021-08-10'!$C$568="Very Low")</formula>
    </cfRule>
    <cfRule type="expression" priority="614" dxfId="6" stopIfTrue="0">
      <formula>AND(NOT('QAQC-2021-08-10'!$L$568),'QAQC-2021-08-10'!$C$568="Good")</formula>
    </cfRule>
  </conditionalFormatting>
  <conditionalFormatting sqref="AG9">
    <cfRule type="expression" priority="69" dxfId="0" stopIfTrue="0">
      <formula>AND(NOT('QAQC-2021-08-10'!$L$569),'QAQC-2021-08-10'!$C$569="Highest")</formula>
    </cfRule>
    <cfRule type="expression" priority="149" dxfId="1" stopIfTrue="0">
      <formula>AND(NOT('QAQC-2021-08-10'!$L$569),'QAQC-2021-08-10'!$C$569="High")</formula>
    </cfRule>
    <cfRule type="expression" priority="229" dxfId="2" stopIfTrue="0">
      <formula>AND(NOT('QAQC-2021-08-10'!$L$569),'QAQC-2021-08-10'!$C$569="Medium")</formula>
    </cfRule>
    <cfRule type="expression" priority="309" dxfId="3" stopIfTrue="0">
      <formula>AND(NOT('QAQC-2021-08-10'!$L$569),'QAQC-2021-08-10'!$C$569="Medium Low")</formula>
    </cfRule>
    <cfRule type="expression" priority="389" dxfId="4" stopIfTrue="0">
      <formula>AND(NOT('QAQC-2021-08-10'!$L$569),'QAQC-2021-08-10'!$C$569="Low")</formula>
    </cfRule>
    <cfRule type="expression" priority="456" dxfId="4" stopIfTrue="0">
      <formula>LEFT(AG9&amp;"")="["</formula>
    </cfRule>
    <cfRule type="expression" priority="535" dxfId="5" stopIfTrue="0">
      <formula>AND(NOT('QAQC-2021-08-10'!$L$569),'QAQC-2021-08-10'!$C$569="Very Low")</formula>
    </cfRule>
    <cfRule type="expression" priority="615" dxfId="6" stopIfTrue="0">
      <formula>AND(NOT('QAQC-2021-08-10'!$L$569),'QAQC-2021-08-10'!$C$569="Good")</formula>
    </cfRule>
  </conditionalFormatting>
  <conditionalFormatting sqref="AG10">
    <cfRule type="expression" priority="70" dxfId="0" stopIfTrue="0">
      <formula>AND(NOT('QAQC-2021-08-10'!$L$570),'QAQC-2021-08-10'!$C$570="Highest")</formula>
    </cfRule>
    <cfRule type="expression" priority="150" dxfId="1" stopIfTrue="0">
      <formula>AND(NOT('QAQC-2021-08-10'!$L$570),'QAQC-2021-08-10'!$C$570="High")</formula>
    </cfRule>
    <cfRule type="expression" priority="230" dxfId="2" stopIfTrue="0">
      <formula>AND(NOT('QAQC-2021-08-10'!$L$570),'QAQC-2021-08-10'!$C$570="Medium")</formula>
    </cfRule>
    <cfRule type="expression" priority="310" dxfId="3" stopIfTrue="0">
      <formula>AND(NOT('QAQC-2021-08-10'!$L$570),'QAQC-2021-08-10'!$C$570="Medium Low")</formula>
    </cfRule>
    <cfRule type="expression" priority="390" dxfId="4" stopIfTrue="0">
      <formula>AND(NOT('QAQC-2021-08-10'!$L$570),'QAQC-2021-08-10'!$C$570="Low")</formula>
    </cfRule>
    <cfRule type="expression" priority="457" dxfId="4" stopIfTrue="0">
      <formula>LEFT(AG10&amp;"")="["</formula>
    </cfRule>
    <cfRule type="expression" priority="536" dxfId="5" stopIfTrue="0">
      <formula>AND(NOT('QAQC-2021-08-10'!$L$570),'QAQC-2021-08-10'!$C$570="Very Low")</formula>
    </cfRule>
    <cfRule type="expression" priority="616" dxfId="6" stopIfTrue="0">
      <formula>AND(NOT('QAQC-2021-08-10'!$L$570),'QAQC-2021-08-10'!$C$570="Good")</formula>
    </cfRule>
  </conditionalFormatting>
  <conditionalFormatting sqref="AG11">
    <cfRule type="expression" priority="71" dxfId="0" stopIfTrue="0">
      <formula>AND(NOT('QAQC-2021-08-10'!$L$571),'QAQC-2021-08-10'!$C$571="Highest")</formula>
    </cfRule>
    <cfRule type="expression" priority="151" dxfId="1" stopIfTrue="0">
      <formula>AND(NOT('QAQC-2021-08-10'!$L$571),'QAQC-2021-08-10'!$C$571="High")</formula>
    </cfRule>
    <cfRule type="expression" priority="231" dxfId="2" stopIfTrue="0">
      <formula>AND(NOT('QAQC-2021-08-10'!$L$571),'QAQC-2021-08-10'!$C$571="Medium")</formula>
    </cfRule>
    <cfRule type="expression" priority="311" dxfId="3" stopIfTrue="0">
      <formula>AND(NOT('QAQC-2021-08-10'!$L$571),'QAQC-2021-08-10'!$C$571="Medium Low")</formula>
    </cfRule>
    <cfRule type="expression" priority="391" dxfId="4" stopIfTrue="0">
      <formula>AND(NOT('QAQC-2021-08-10'!$L$571),'QAQC-2021-08-10'!$C$571="Low")</formula>
    </cfRule>
    <cfRule type="expression" priority="458" dxfId="4" stopIfTrue="0">
      <formula>LEFT(AG11&amp;"")="["</formula>
    </cfRule>
    <cfRule type="expression" priority="537" dxfId="5" stopIfTrue="0">
      <formula>AND(NOT('QAQC-2021-08-10'!$L$571),'QAQC-2021-08-10'!$C$571="Very Low")</formula>
    </cfRule>
    <cfRule type="expression" priority="617" dxfId="6" stopIfTrue="0">
      <formula>AND(NOT('QAQC-2021-08-10'!$L$571),'QAQC-2021-08-10'!$C$571="Good")</formula>
    </cfRule>
  </conditionalFormatting>
  <conditionalFormatting sqref="AG12">
    <cfRule type="expression" priority="72" dxfId="0" stopIfTrue="0">
      <formula>AND(NOT('QAQC-2021-08-10'!$L$572),'QAQC-2021-08-10'!$C$572="Highest")</formula>
    </cfRule>
    <cfRule type="expression" priority="152" dxfId="1" stopIfTrue="0">
      <formula>AND(NOT('QAQC-2021-08-10'!$L$572),'QAQC-2021-08-10'!$C$572="High")</formula>
    </cfRule>
    <cfRule type="expression" priority="232" dxfId="2" stopIfTrue="0">
      <formula>AND(NOT('QAQC-2021-08-10'!$L$572),'QAQC-2021-08-10'!$C$572="Medium")</formula>
    </cfRule>
    <cfRule type="expression" priority="312" dxfId="3" stopIfTrue="0">
      <formula>AND(NOT('QAQC-2021-08-10'!$L$572),'QAQC-2021-08-10'!$C$572="Medium Low")</formula>
    </cfRule>
    <cfRule type="expression" priority="392" dxfId="4" stopIfTrue="0">
      <formula>AND(NOT('QAQC-2021-08-10'!$L$572),'QAQC-2021-08-10'!$C$572="Low")</formula>
    </cfRule>
    <cfRule type="expression" priority="459" dxfId="4" stopIfTrue="0">
      <formula>LEFT(AG12&amp;"")="["</formula>
    </cfRule>
    <cfRule type="expression" priority="538" dxfId="5" stopIfTrue="0">
      <formula>AND(NOT('QAQC-2021-08-10'!$L$572),'QAQC-2021-08-10'!$C$572="Very Low")</formula>
    </cfRule>
    <cfRule type="expression" priority="618" dxfId="6" stopIfTrue="0">
      <formula>AND(NOT('QAQC-2021-08-10'!$L$572),'QAQC-2021-08-10'!$C$572="Good")</formula>
    </cfRule>
  </conditionalFormatting>
  <conditionalFormatting sqref="AG13">
    <cfRule type="expression" priority="73" dxfId="0" stopIfTrue="0">
      <formula>AND(NOT('QAQC-2021-08-10'!$L$573),'QAQC-2021-08-10'!$C$573="Highest")</formula>
    </cfRule>
    <cfRule type="expression" priority="153" dxfId="1" stopIfTrue="0">
      <formula>AND(NOT('QAQC-2021-08-10'!$L$573),'QAQC-2021-08-10'!$C$573="High")</formula>
    </cfRule>
    <cfRule type="expression" priority="233" dxfId="2" stopIfTrue="0">
      <formula>AND(NOT('QAQC-2021-08-10'!$L$573),'QAQC-2021-08-10'!$C$573="Medium")</formula>
    </cfRule>
    <cfRule type="expression" priority="313" dxfId="3" stopIfTrue="0">
      <formula>AND(NOT('QAQC-2021-08-10'!$L$573),'QAQC-2021-08-10'!$C$573="Medium Low")</formula>
    </cfRule>
    <cfRule type="expression" priority="393" dxfId="4" stopIfTrue="0">
      <formula>AND(NOT('QAQC-2021-08-10'!$L$573),'QAQC-2021-08-10'!$C$573="Low")</formula>
    </cfRule>
    <cfRule type="expression" priority="460" dxfId="4" stopIfTrue="0">
      <formula>LEFT(AG13&amp;"")="["</formula>
    </cfRule>
    <cfRule type="expression" priority="539" dxfId="5" stopIfTrue="0">
      <formula>AND(NOT('QAQC-2021-08-10'!$L$573),'QAQC-2021-08-10'!$C$573="Very Low")</formula>
    </cfRule>
    <cfRule type="expression" priority="619" dxfId="6" stopIfTrue="0">
      <formula>AND(NOT('QAQC-2021-08-10'!$L$573),'QAQC-2021-08-10'!$C$573="Good")</formula>
    </cfRule>
  </conditionalFormatting>
  <conditionalFormatting sqref="AG14">
    <cfRule type="expression" priority="74" dxfId="0" stopIfTrue="0">
      <formula>AND(NOT('QAQC-2021-08-10'!$L$574),'QAQC-2021-08-10'!$C$574="Highest")</formula>
    </cfRule>
    <cfRule type="expression" priority="154" dxfId="1" stopIfTrue="0">
      <formula>AND(NOT('QAQC-2021-08-10'!$L$574),'QAQC-2021-08-10'!$C$574="High")</formula>
    </cfRule>
    <cfRule type="expression" priority="234" dxfId="2" stopIfTrue="0">
      <formula>AND(NOT('QAQC-2021-08-10'!$L$574),'QAQC-2021-08-10'!$C$574="Medium")</formula>
    </cfRule>
    <cfRule type="expression" priority="314" dxfId="3" stopIfTrue="0">
      <formula>AND(NOT('QAQC-2021-08-10'!$L$574),'QAQC-2021-08-10'!$C$574="Medium Low")</formula>
    </cfRule>
    <cfRule type="expression" priority="394" dxfId="4" stopIfTrue="0">
      <formula>AND(NOT('QAQC-2021-08-10'!$L$574),'QAQC-2021-08-10'!$C$574="Low")</formula>
    </cfRule>
    <cfRule type="expression" priority="461" dxfId="4" stopIfTrue="0">
      <formula>LEFT(AG14&amp;"")="["</formula>
    </cfRule>
    <cfRule type="expression" priority="540" dxfId="5" stopIfTrue="0">
      <formula>AND(NOT('QAQC-2021-08-10'!$L$574),'QAQC-2021-08-10'!$C$574="Very Low")</formula>
    </cfRule>
    <cfRule type="expression" priority="620" dxfId="6" stopIfTrue="0">
      <formula>AND(NOT('QAQC-2021-08-10'!$L$574),'QAQC-2021-08-10'!$C$574="Good")</formula>
    </cfRule>
  </conditionalFormatting>
  <conditionalFormatting sqref="AG15">
    <cfRule type="expression" priority="75" dxfId="0" stopIfTrue="0">
      <formula>AND(NOT('QAQC-2021-08-10'!$L$575),'QAQC-2021-08-10'!$C$575="Highest")</formula>
    </cfRule>
    <cfRule type="expression" priority="155" dxfId="1" stopIfTrue="0">
      <formula>AND(NOT('QAQC-2021-08-10'!$L$575),'QAQC-2021-08-10'!$C$575="High")</formula>
    </cfRule>
    <cfRule type="expression" priority="235" dxfId="2" stopIfTrue="0">
      <formula>AND(NOT('QAQC-2021-08-10'!$L$575),'QAQC-2021-08-10'!$C$575="Medium")</formula>
    </cfRule>
    <cfRule type="expression" priority="315" dxfId="3" stopIfTrue="0">
      <formula>AND(NOT('QAQC-2021-08-10'!$L$575),'QAQC-2021-08-10'!$C$575="Medium Low")</formula>
    </cfRule>
    <cfRule type="expression" priority="395" dxfId="4" stopIfTrue="0">
      <formula>AND(NOT('QAQC-2021-08-10'!$L$575),'QAQC-2021-08-10'!$C$575="Low")</formula>
    </cfRule>
    <cfRule type="expression" priority="462" dxfId="4" stopIfTrue="0">
      <formula>LEFT(AG15&amp;"")="["</formula>
    </cfRule>
    <cfRule type="expression" priority="541" dxfId="5" stopIfTrue="0">
      <formula>AND(NOT('QAQC-2021-08-10'!$L$575),'QAQC-2021-08-10'!$C$575="Very Low")</formula>
    </cfRule>
    <cfRule type="expression" priority="621" dxfId="6" stopIfTrue="0">
      <formula>AND(NOT('QAQC-2021-08-10'!$L$575),'QAQC-2021-08-10'!$C$575="Good")</formula>
    </cfRule>
  </conditionalFormatting>
  <conditionalFormatting sqref="AG16">
    <cfRule type="expression" priority="76" dxfId="0" stopIfTrue="0">
      <formula>AND(NOT('QAQC-2021-08-10'!$L$576),'QAQC-2021-08-10'!$C$576="Highest")</formula>
    </cfRule>
    <cfRule type="expression" priority="156" dxfId="1" stopIfTrue="0">
      <formula>AND(NOT('QAQC-2021-08-10'!$L$576),'QAQC-2021-08-10'!$C$576="High")</formula>
    </cfRule>
    <cfRule type="expression" priority="236" dxfId="2" stopIfTrue="0">
      <formula>AND(NOT('QAQC-2021-08-10'!$L$576),'QAQC-2021-08-10'!$C$576="Medium")</formula>
    </cfRule>
    <cfRule type="expression" priority="316" dxfId="3" stopIfTrue="0">
      <formula>AND(NOT('QAQC-2021-08-10'!$L$576),'QAQC-2021-08-10'!$C$576="Medium Low")</formula>
    </cfRule>
    <cfRule type="expression" priority="396" dxfId="4" stopIfTrue="0">
      <formula>AND(NOT('QAQC-2021-08-10'!$L$576),'QAQC-2021-08-10'!$C$576="Low")</formula>
    </cfRule>
    <cfRule type="expression" priority="463" dxfId="4" stopIfTrue="0">
      <formula>LEFT(AG16&amp;"")="["</formula>
    </cfRule>
    <cfRule type="expression" priority="542" dxfId="5" stopIfTrue="0">
      <formula>AND(NOT('QAQC-2021-08-10'!$L$576),'QAQC-2021-08-10'!$C$576="Very Low")</formula>
    </cfRule>
    <cfRule type="expression" priority="622" dxfId="6" stopIfTrue="0">
      <formula>AND(NOT('QAQC-2021-08-10'!$L$576),'QAQC-2021-08-10'!$C$576="Good")</formula>
    </cfRule>
  </conditionalFormatting>
  <conditionalFormatting sqref="AG17">
    <cfRule type="expression" priority="77" dxfId="0" stopIfTrue="0">
      <formula>AND(NOT('QAQC-2021-08-10'!$L$577),'QAQC-2021-08-10'!$C$577="Highest")</formula>
    </cfRule>
    <cfRule type="expression" priority="157" dxfId="1" stopIfTrue="0">
      <formula>AND(NOT('QAQC-2021-08-10'!$L$577),'QAQC-2021-08-10'!$C$577="High")</formula>
    </cfRule>
    <cfRule type="expression" priority="237" dxfId="2" stopIfTrue="0">
      <formula>AND(NOT('QAQC-2021-08-10'!$L$577),'QAQC-2021-08-10'!$C$577="Medium")</formula>
    </cfRule>
    <cfRule type="expression" priority="317" dxfId="3" stopIfTrue="0">
      <formula>AND(NOT('QAQC-2021-08-10'!$L$577),'QAQC-2021-08-10'!$C$577="Medium Low")</formula>
    </cfRule>
    <cfRule type="expression" priority="397" dxfId="4" stopIfTrue="0">
      <formula>AND(NOT('QAQC-2021-08-10'!$L$577),'QAQC-2021-08-10'!$C$577="Low")</formula>
    </cfRule>
    <cfRule type="expression" priority="464" dxfId="4" stopIfTrue="0">
      <formula>LEFT(AG17&amp;"")="["</formula>
    </cfRule>
    <cfRule type="expression" priority="543" dxfId="5" stopIfTrue="0">
      <formula>AND(NOT('QAQC-2021-08-10'!$L$577),'QAQC-2021-08-10'!$C$577="Very Low")</formula>
    </cfRule>
    <cfRule type="expression" priority="623" dxfId="6" stopIfTrue="0">
      <formula>AND(NOT('QAQC-2021-08-10'!$L$577),'QAQC-2021-08-10'!$C$577="Good")</formula>
    </cfRule>
  </conditionalFormatting>
  <conditionalFormatting sqref="AG18">
    <cfRule type="expression" priority="78" dxfId="0" stopIfTrue="0">
      <formula>AND(NOT('QAQC-2021-08-10'!$L$578),'QAQC-2021-08-10'!$C$578="Highest")</formula>
    </cfRule>
    <cfRule type="expression" priority="158" dxfId="1" stopIfTrue="0">
      <formula>AND(NOT('QAQC-2021-08-10'!$L$578),'QAQC-2021-08-10'!$C$578="High")</formula>
    </cfRule>
    <cfRule type="expression" priority="238" dxfId="2" stopIfTrue="0">
      <formula>AND(NOT('QAQC-2021-08-10'!$L$578),'QAQC-2021-08-10'!$C$578="Medium")</formula>
    </cfRule>
    <cfRule type="expression" priority="318" dxfId="3" stopIfTrue="0">
      <formula>AND(NOT('QAQC-2021-08-10'!$L$578),'QAQC-2021-08-10'!$C$578="Medium Low")</formula>
    </cfRule>
    <cfRule type="expression" priority="398" dxfId="4" stopIfTrue="0">
      <formula>AND(NOT('QAQC-2021-08-10'!$L$578),'QAQC-2021-08-10'!$C$578="Low")</formula>
    </cfRule>
    <cfRule type="expression" priority="465" dxfId="4" stopIfTrue="0">
      <formula>LEFT(AG18&amp;"")="["</formula>
    </cfRule>
    <cfRule type="expression" priority="544" dxfId="5" stopIfTrue="0">
      <formula>AND(NOT('QAQC-2021-08-10'!$L$578),'QAQC-2021-08-10'!$C$578="Very Low")</formula>
    </cfRule>
    <cfRule type="expression" priority="624" dxfId="6" stopIfTrue="0">
      <formula>AND(NOT('QAQC-2021-08-10'!$L$578),'QAQC-2021-08-10'!$C$578="Good")</formula>
    </cfRule>
  </conditionalFormatting>
  <conditionalFormatting sqref="AG19">
    <cfRule type="expression" priority="79" dxfId="0" stopIfTrue="0">
      <formula>AND(NOT('QAQC-2021-08-10'!$L$579),'QAQC-2021-08-10'!$C$579="Highest")</formula>
    </cfRule>
    <cfRule type="expression" priority="159" dxfId="1" stopIfTrue="0">
      <formula>AND(NOT('QAQC-2021-08-10'!$L$579),'QAQC-2021-08-10'!$C$579="High")</formula>
    </cfRule>
    <cfRule type="expression" priority="239" dxfId="2" stopIfTrue="0">
      <formula>AND(NOT('QAQC-2021-08-10'!$L$579),'QAQC-2021-08-10'!$C$579="Medium")</formula>
    </cfRule>
    <cfRule type="expression" priority="319" dxfId="3" stopIfTrue="0">
      <formula>AND(NOT('QAQC-2021-08-10'!$L$579),'QAQC-2021-08-10'!$C$579="Medium Low")</formula>
    </cfRule>
    <cfRule type="expression" priority="399" dxfId="4" stopIfTrue="0">
      <formula>AND(NOT('QAQC-2021-08-10'!$L$579),'QAQC-2021-08-10'!$C$579="Low")</formula>
    </cfRule>
    <cfRule type="expression" priority="466" dxfId="4" stopIfTrue="0">
      <formula>LEFT(AG19&amp;"")="["</formula>
    </cfRule>
    <cfRule type="expression" priority="545" dxfId="5" stopIfTrue="0">
      <formula>AND(NOT('QAQC-2021-08-10'!$L$579),'QAQC-2021-08-10'!$C$579="Very Low")</formula>
    </cfRule>
    <cfRule type="expression" priority="625" dxfId="6" stopIfTrue="0">
      <formula>AND(NOT('QAQC-2021-08-10'!$L$579),'QAQC-2021-08-10'!$C$579="Good")</formula>
    </cfRule>
  </conditionalFormatting>
  <conditionalFormatting sqref="AI4">
    <cfRule type="expression" priority="80" dxfId="0" stopIfTrue="0">
      <formula>AND(NOT('QAQC-2021-08-10'!$L$45),'QAQC-2021-08-10'!$C$45="Highest")</formula>
    </cfRule>
    <cfRule type="expression" priority="160" dxfId="1" stopIfTrue="0">
      <formula>AND(NOT('QAQC-2021-08-10'!$L$45),'QAQC-2021-08-10'!$C$45="High")</formula>
    </cfRule>
    <cfRule type="expression" priority="240" dxfId="2" stopIfTrue="0">
      <formula>AND(NOT('QAQC-2021-08-10'!$L$45),'QAQC-2021-08-10'!$C$45="Medium")</formula>
    </cfRule>
    <cfRule type="expression" priority="320" dxfId="3" stopIfTrue="0">
      <formula>AND(NOT('QAQC-2021-08-10'!$L$45),'QAQC-2021-08-10'!$C$45="Medium Low")</formula>
    </cfRule>
    <cfRule type="expression" priority="400" dxfId="4" stopIfTrue="0">
      <formula>AND(NOT('QAQC-2021-08-10'!$L$45),'QAQC-2021-08-10'!$C$45="Low")</formula>
    </cfRule>
    <cfRule type="expression" priority="546" dxfId="5" stopIfTrue="0">
      <formula>AND(NOT('QAQC-2021-08-10'!$L$45),'QAQC-2021-08-10'!$C$45="Very Low")</formula>
    </cfRule>
    <cfRule type="expression" priority="626" dxfId="6" stopIfTrue="0">
      <formula>AND(NOT('QAQC-2021-08-10'!$L$45),'QAQC-2021-08-10'!$C$45="Good")</formula>
    </cfRule>
  </conditionalFormatting>
  <conditionalFormatting sqref="Y48">
    <cfRule type="expression" priority="627" dxfId="0" stopIfTrue="0">
      <formula>AND(NOT('QAQC-NaT'!$L$28),'QAQC-NaT'!$C$28="Highest")</formula>
    </cfRule>
    <cfRule type="expression" priority="707" dxfId="1" stopIfTrue="0">
      <formula>AND(NOT('QAQC-NaT'!$L$28),'QAQC-NaT'!$C$28="High")</formula>
    </cfRule>
    <cfRule type="expression" priority="787" dxfId="2" stopIfTrue="0">
      <formula>AND(NOT('QAQC-NaT'!$L$28),'QAQC-NaT'!$C$28="Medium")</formula>
    </cfRule>
    <cfRule type="expression" priority="867" dxfId="3" stopIfTrue="0">
      <formula>AND(NOT('QAQC-NaT'!$L$28),'QAQC-NaT'!$C$28="Medium Low")</formula>
    </cfRule>
    <cfRule type="expression" priority="947" dxfId="4" stopIfTrue="0">
      <formula>AND(NOT('QAQC-NaT'!$L$28),'QAQC-NaT'!$C$28="Low")</formula>
    </cfRule>
    <cfRule type="expression" priority="1093" dxfId="5" stopIfTrue="0">
      <formula>AND(NOT('QAQC-NaT'!$L$28),'QAQC-NaT'!$C$28="Very Low")</formula>
    </cfRule>
    <cfRule type="expression" priority="1173" dxfId="6" stopIfTrue="0">
      <formula>AND(NOT('QAQC-NaT'!$L$28),'QAQC-NaT'!$C$28="Good")</formula>
    </cfRule>
  </conditionalFormatting>
  <conditionalFormatting sqref="Y45">
    <cfRule type="expression" priority="628" dxfId="0" stopIfTrue="0">
      <formula>AND(NOT('QAQC-NaT'!$L$29),'QAQC-NaT'!$C$29="Highest")</formula>
    </cfRule>
    <cfRule type="expression" priority="708" dxfId="1" stopIfTrue="0">
      <formula>AND(NOT('QAQC-NaT'!$L$29),'QAQC-NaT'!$C$29="High")</formula>
    </cfRule>
    <cfRule type="expression" priority="788" dxfId="2" stopIfTrue="0">
      <formula>AND(NOT('QAQC-NaT'!$L$29),'QAQC-NaT'!$C$29="Medium")</formula>
    </cfRule>
    <cfRule type="expression" priority="868" dxfId="3" stopIfTrue="0">
      <formula>AND(NOT('QAQC-NaT'!$L$29),'QAQC-NaT'!$C$29="Medium Low")</formula>
    </cfRule>
    <cfRule type="expression" priority="948" dxfId="4" stopIfTrue="0">
      <formula>AND(NOT('QAQC-NaT'!$L$29),'QAQC-NaT'!$C$29="Low")</formula>
    </cfRule>
    <cfRule type="expression" priority="1094" dxfId="5" stopIfTrue="0">
      <formula>AND(NOT('QAQC-NaT'!$L$29),'QAQC-NaT'!$C$29="Very Low")</formula>
    </cfRule>
    <cfRule type="expression" priority="1174" dxfId="6" stopIfTrue="0">
      <formula>AND(NOT('QAQC-NaT'!$L$29),'QAQC-NaT'!$C$29="Good")</formula>
    </cfRule>
  </conditionalFormatting>
  <conditionalFormatting sqref="Y46">
    <cfRule type="expression" priority="629" dxfId="0" stopIfTrue="0">
      <formula>AND(NOT('QAQC-NaT'!$L$30),'QAQC-NaT'!$C$30="Highest")</formula>
    </cfRule>
    <cfRule type="expression" priority="709" dxfId="1" stopIfTrue="0">
      <formula>AND(NOT('QAQC-NaT'!$L$30),'QAQC-NaT'!$C$30="High")</formula>
    </cfRule>
    <cfRule type="expression" priority="789" dxfId="2" stopIfTrue="0">
      <formula>AND(NOT('QAQC-NaT'!$L$30),'QAQC-NaT'!$C$30="Medium")</formula>
    </cfRule>
    <cfRule type="expression" priority="869" dxfId="3" stopIfTrue="0">
      <formula>AND(NOT('QAQC-NaT'!$L$30),'QAQC-NaT'!$C$30="Medium Low")</formula>
    </cfRule>
    <cfRule type="expression" priority="949" dxfId="4" stopIfTrue="0">
      <formula>AND(NOT('QAQC-NaT'!$L$30),'QAQC-NaT'!$C$30="Low")</formula>
    </cfRule>
    <cfRule type="expression" priority="1095" dxfId="5" stopIfTrue="0">
      <formula>AND(NOT('QAQC-NaT'!$L$30),'QAQC-NaT'!$C$30="Very Low")</formula>
    </cfRule>
    <cfRule type="expression" priority="1175" dxfId="6" stopIfTrue="0">
      <formula>AND(NOT('QAQC-NaT'!$L$30),'QAQC-NaT'!$C$30="Good")</formula>
    </cfRule>
  </conditionalFormatting>
  <conditionalFormatting sqref="AI48">
    <cfRule type="expression" priority="630" dxfId="0" stopIfTrue="0">
      <formula>AND(NOT('QAQC-NaT'!$L$31),'QAQC-NaT'!$C$31="Highest")</formula>
    </cfRule>
    <cfRule type="expression" priority="710" dxfId="1" stopIfTrue="0">
      <formula>AND(NOT('QAQC-NaT'!$L$31),'QAQC-NaT'!$C$31="High")</formula>
    </cfRule>
    <cfRule type="expression" priority="790" dxfId="2" stopIfTrue="0">
      <formula>AND(NOT('QAQC-NaT'!$L$31),'QAQC-NaT'!$C$31="Medium")</formula>
    </cfRule>
    <cfRule type="expression" priority="870" dxfId="3" stopIfTrue="0">
      <formula>AND(NOT('QAQC-NaT'!$L$31),'QAQC-NaT'!$C$31="Medium Low")</formula>
    </cfRule>
    <cfRule type="expression" priority="950" dxfId="4" stopIfTrue="0">
      <formula>AND(NOT('QAQC-NaT'!$L$31),'QAQC-NaT'!$C$31="Low")</formula>
    </cfRule>
    <cfRule type="expression" priority="1096" dxfId="5" stopIfTrue="0">
      <formula>AND(NOT('QAQC-NaT'!$L$31),'QAQC-NaT'!$C$31="Very Low")</formula>
    </cfRule>
    <cfRule type="expression" priority="1176" dxfId="6" stopIfTrue="0">
      <formula>AND(NOT('QAQC-NaT'!$L$31),'QAQC-NaT'!$C$31="Good")</formula>
    </cfRule>
  </conditionalFormatting>
  <conditionalFormatting sqref="AI45">
    <cfRule type="expression" priority="631" dxfId="0" stopIfTrue="0">
      <formula>AND(NOT('QAQC-NaT'!$L$32),'QAQC-NaT'!$C$32="Highest")</formula>
    </cfRule>
    <cfRule type="expression" priority="711" dxfId="1" stopIfTrue="0">
      <formula>AND(NOT('QAQC-NaT'!$L$32),'QAQC-NaT'!$C$32="High")</formula>
    </cfRule>
    <cfRule type="expression" priority="791" dxfId="2" stopIfTrue="0">
      <formula>AND(NOT('QAQC-NaT'!$L$32),'QAQC-NaT'!$C$32="Medium")</formula>
    </cfRule>
    <cfRule type="expression" priority="871" dxfId="3" stopIfTrue="0">
      <formula>AND(NOT('QAQC-NaT'!$L$32),'QAQC-NaT'!$C$32="Medium Low")</formula>
    </cfRule>
    <cfRule type="expression" priority="951" dxfId="4" stopIfTrue="0">
      <formula>AND(NOT('QAQC-NaT'!$L$32),'QAQC-NaT'!$C$32="Low")</formula>
    </cfRule>
    <cfRule type="expression" priority="1097" dxfId="5" stopIfTrue="0">
      <formula>AND(NOT('QAQC-NaT'!$L$32),'QAQC-NaT'!$C$32="Very Low")</formula>
    </cfRule>
    <cfRule type="expression" priority="1177" dxfId="6" stopIfTrue="0">
      <formula>AND(NOT('QAQC-NaT'!$L$32),'QAQC-NaT'!$C$32="Good")</formula>
    </cfRule>
  </conditionalFormatting>
  <conditionalFormatting sqref="AI46">
    <cfRule type="expression" priority="632" dxfId="0" stopIfTrue="0">
      <formula>AND(NOT('QAQC-NaT'!$L$33),'QAQC-NaT'!$C$33="Highest")</formula>
    </cfRule>
    <cfRule type="expression" priority="712" dxfId="1" stopIfTrue="0">
      <formula>AND(NOT('QAQC-NaT'!$L$33),'QAQC-NaT'!$C$33="High")</formula>
    </cfRule>
    <cfRule type="expression" priority="792" dxfId="2" stopIfTrue="0">
      <formula>AND(NOT('QAQC-NaT'!$L$33),'QAQC-NaT'!$C$33="Medium")</formula>
    </cfRule>
    <cfRule type="expression" priority="872" dxfId="3" stopIfTrue="0">
      <formula>AND(NOT('QAQC-NaT'!$L$33),'QAQC-NaT'!$C$33="Medium Low")</formula>
    </cfRule>
    <cfRule type="expression" priority="952" dxfId="4" stopIfTrue="0">
      <formula>AND(NOT('QAQC-NaT'!$L$33),'QAQC-NaT'!$C$33="Low")</formula>
    </cfRule>
    <cfRule type="expression" priority="1098" dxfId="5" stopIfTrue="0">
      <formula>AND(NOT('QAQC-NaT'!$L$33),'QAQC-NaT'!$C$33="Very Low")</formula>
    </cfRule>
    <cfRule type="expression" priority="1178" dxfId="6" stopIfTrue="0">
      <formula>AND(NOT('QAQC-NaT'!$L$33),'QAQC-NaT'!$C$33="Good")</formula>
    </cfRule>
  </conditionalFormatting>
  <conditionalFormatting sqref="E45">
    <cfRule type="expression" priority="633" dxfId="0" stopIfTrue="0">
      <formula>AND(NOT('QAQC-NaT'!$L$34),'QAQC-NaT'!$C$34="Highest")</formula>
    </cfRule>
    <cfRule type="expression" priority="713" dxfId="1" stopIfTrue="0">
      <formula>AND(NOT('QAQC-NaT'!$L$34),'QAQC-NaT'!$C$34="High")</formula>
    </cfRule>
    <cfRule type="expression" priority="793" dxfId="2" stopIfTrue="0">
      <formula>AND(NOT('QAQC-NaT'!$L$34),'QAQC-NaT'!$C$34="Medium")</formula>
    </cfRule>
    <cfRule type="expression" priority="873" dxfId="3" stopIfTrue="0">
      <formula>AND(NOT('QAQC-NaT'!$L$34),'QAQC-NaT'!$C$34="Medium Low")</formula>
    </cfRule>
    <cfRule type="expression" priority="953" dxfId="4" stopIfTrue="0">
      <formula>AND(NOT('QAQC-NaT'!$L$34),'QAQC-NaT'!$C$34="Low")</formula>
    </cfRule>
    <cfRule type="expression" priority="1099" dxfId="5" stopIfTrue="0">
      <formula>AND(NOT('QAQC-NaT'!$L$34),'QAQC-NaT'!$C$34="Very Low")</formula>
    </cfRule>
    <cfRule type="expression" priority="1179" dxfId="6" stopIfTrue="0">
      <formula>AND(NOT('QAQC-NaT'!$L$34),'QAQC-NaT'!$C$34="Good")</formula>
    </cfRule>
  </conditionalFormatting>
  <conditionalFormatting sqref="E42">
    <cfRule type="expression" priority="634" dxfId="0" stopIfTrue="0">
      <formula>AND(NOT('QAQC-NaT'!$L$35),'QAQC-NaT'!$C$35="Highest")</formula>
    </cfRule>
    <cfRule type="expression" priority="714" dxfId="1" stopIfTrue="0">
      <formula>AND(NOT('QAQC-NaT'!$L$35),'QAQC-NaT'!$C$35="High")</formula>
    </cfRule>
    <cfRule type="expression" priority="794" dxfId="2" stopIfTrue="0">
      <formula>AND(NOT('QAQC-NaT'!$L$35),'QAQC-NaT'!$C$35="Medium")</formula>
    </cfRule>
    <cfRule type="expression" priority="874" dxfId="3" stopIfTrue="0">
      <formula>AND(NOT('QAQC-NaT'!$L$35),'QAQC-NaT'!$C$35="Medium Low")</formula>
    </cfRule>
    <cfRule type="expression" priority="954" dxfId="4" stopIfTrue="0">
      <formula>AND(NOT('QAQC-NaT'!$L$35),'QAQC-NaT'!$C$35="Low")</formula>
    </cfRule>
    <cfRule type="expression" priority="1100" dxfId="5" stopIfTrue="0">
      <formula>AND(NOT('QAQC-NaT'!$L$35),'QAQC-NaT'!$C$35="Very Low")</formula>
    </cfRule>
    <cfRule type="expression" priority="1180" dxfId="6" stopIfTrue="0">
      <formula>AND(NOT('QAQC-NaT'!$L$35),'QAQC-NaT'!$C$35="Good")</formula>
    </cfRule>
  </conditionalFormatting>
  <conditionalFormatting sqref="E43">
    <cfRule type="expression" priority="635" dxfId="0" stopIfTrue="0">
      <formula>AND(NOT('QAQC-NaT'!$L$36),'QAQC-NaT'!$C$36="Highest")</formula>
    </cfRule>
    <cfRule type="expression" priority="715" dxfId="1" stopIfTrue="0">
      <formula>AND(NOT('QAQC-NaT'!$L$36),'QAQC-NaT'!$C$36="High")</formula>
    </cfRule>
    <cfRule type="expression" priority="795" dxfId="2" stopIfTrue="0">
      <formula>AND(NOT('QAQC-NaT'!$L$36),'QAQC-NaT'!$C$36="Medium")</formula>
    </cfRule>
    <cfRule type="expression" priority="875" dxfId="3" stopIfTrue="0">
      <formula>AND(NOT('QAQC-NaT'!$L$36),'QAQC-NaT'!$C$36="Medium Low")</formula>
    </cfRule>
    <cfRule type="expression" priority="955" dxfId="4" stopIfTrue="0">
      <formula>AND(NOT('QAQC-NaT'!$L$36),'QAQC-NaT'!$C$36="Low")</formula>
    </cfRule>
    <cfRule type="expression" priority="1101" dxfId="5" stopIfTrue="0">
      <formula>AND(NOT('QAQC-NaT'!$L$36),'QAQC-NaT'!$C$36="Very Low")</formula>
    </cfRule>
    <cfRule type="expression" priority="1181" dxfId="6" stopIfTrue="0">
      <formula>AND(NOT('QAQC-NaT'!$L$36),'QAQC-NaT'!$C$36="Good")</formula>
    </cfRule>
  </conditionalFormatting>
  <conditionalFormatting sqref="O45">
    <cfRule type="expression" priority="636" dxfId="0" stopIfTrue="0">
      <formula>AND(NOT('QAQC-NaT'!$L$37),'QAQC-NaT'!$C$37="Highest")</formula>
    </cfRule>
    <cfRule type="expression" priority="716" dxfId="1" stopIfTrue="0">
      <formula>AND(NOT('QAQC-NaT'!$L$37),'QAQC-NaT'!$C$37="High")</formula>
    </cfRule>
    <cfRule type="expression" priority="796" dxfId="2" stopIfTrue="0">
      <formula>AND(NOT('QAQC-NaT'!$L$37),'QAQC-NaT'!$C$37="Medium")</formula>
    </cfRule>
    <cfRule type="expression" priority="876" dxfId="3" stopIfTrue="0">
      <formula>AND(NOT('QAQC-NaT'!$L$37),'QAQC-NaT'!$C$37="Medium Low")</formula>
    </cfRule>
    <cfRule type="expression" priority="956" dxfId="4" stopIfTrue="0">
      <formula>AND(NOT('QAQC-NaT'!$L$37),'QAQC-NaT'!$C$37="Low")</formula>
    </cfRule>
    <cfRule type="expression" priority="1102" dxfId="5" stopIfTrue="0">
      <formula>AND(NOT('QAQC-NaT'!$L$37),'QAQC-NaT'!$C$37="Very Low")</formula>
    </cfRule>
    <cfRule type="expression" priority="1182" dxfId="6" stopIfTrue="0">
      <formula>AND(NOT('QAQC-NaT'!$L$37),'QAQC-NaT'!$C$37="Good")</formula>
    </cfRule>
  </conditionalFormatting>
  <conditionalFormatting sqref="O42">
    <cfRule type="expression" priority="637" dxfId="0" stopIfTrue="0">
      <formula>AND(NOT('QAQC-NaT'!$L$38),'QAQC-NaT'!$C$38="Highest")</formula>
    </cfRule>
    <cfRule type="expression" priority="717" dxfId="1" stopIfTrue="0">
      <formula>AND(NOT('QAQC-NaT'!$L$38),'QAQC-NaT'!$C$38="High")</formula>
    </cfRule>
    <cfRule type="expression" priority="797" dxfId="2" stopIfTrue="0">
      <formula>AND(NOT('QAQC-NaT'!$L$38),'QAQC-NaT'!$C$38="Medium")</formula>
    </cfRule>
    <cfRule type="expression" priority="877" dxfId="3" stopIfTrue="0">
      <formula>AND(NOT('QAQC-NaT'!$L$38),'QAQC-NaT'!$C$38="Medium Low")</formula>
    </cfRule>
    <cfRule type="expression" priority="957" dxfId="4" stopIfTrue="0">
      <formula>AND(NOT('QAQC-NaT'!$L$38),'QAQC-NaT'!$C$38="Low")</formula>
    </cfRule>
    <cfRule type="expression" priority="1103" dxfId="5" stopIfTrue="0">
      <formula>AND(NOT('QAQC-NaT'!$L$38),'QAQC-NaT'!$C$38="Very Low")</formula>
    </cfRule>
    <cfRule type="expression" priority="1183" dxfId="6" stopIfTrue="0">
      <formula>AND(NOT('QAQC-NaT'!$L$38),'QAQC-NaT'!$C$38="Good")</formula>
    </cfRule>
  </conditionalFormatting>
  <conditionalFormatting sqref="O43">
    <cfRule type="expression" priority="638" dxfId="0" stopIfTrue="0">
      <formula>AND(NOT('QAQC-NaT'!$L$39),'QAQC-NaT'!$C$39="Highest")</formula>
    </cfRule>
    <cfRule type="expression" priority="718" dxfId="1" stopIfTrue="0">
      <formula>AND(NOT('QAQC-NaT'!$L$39),'QAQC-NaT'!$C$39="High")</formula>
    </cfRule>
    <cfRule type="expression" priority="798" dxfId="2" stopIfTrue="0">
      <formula>AND(NOT('QAQC-NaT'!$L$39),'QAQC-NaT'!$C$39="Medium")</formula>
    </cfRule>
    <cfRule type="expression" priority="878" dxfId="3" stopIfTrue="0">
      <formula>AND(NOT('QAQC-NaT'!$L$39),'QAQC-NaT'!$C$39="Medium Low")</formula>
    </cfRule>
    <cfRule type="expression" priority="958" dxfId="4" stopIfTrue="0">
      <formula>AND(NOT('QAQC-NaT'!$L$39),'QAQC-NaT'!$C$39="Low")</formula>
    </cfRule>
    <cfRule type="expression" priority="1104" dxfId="5" stopIfTrue="0">
      <formula>AND(NOT('QAQC-NaT'!$L$39),'QAQC-NaT'!$C$39="Very Low")</formula>
    </cfRule>
    <cfRule type="expression" priority="1184" dxfId="6" stopIfTrue="0">
      <formula>AND(NOT('QAQC-NaT'!$L$39),'QAQC-NaT'!$C$39="Good")</formula>
    </cfRule>
  </conditionalFormatting>
  <conditionalFormatting sqref="Y29">
    <cfRule type="expression" priority="639" dxfId="0" stopIfTrue="0">
      <formula>AND(NOT('QAQC-NaT'!$L$40),'QAQC-NaT'!$C$40="Highest")</formula>
    </cfRule>
    <cfRule type="expression" priority="719" dxfId="1" stopIfTrue="0">
      <formula>AND(NOT('QAQC-NaT'!$L$40),'QAQC-NaT'!$C$40="High")</formula>
    </cfRule>
    <cfRule type="expression" priority="799" dxfId="2" stopIfTrue="0">
      <formula>AND(NOT('QAQC-NaT'!$L$40),'QAQC-NaT'!$C$40="Medium")</formula>
    </cfRule>
    <cfRule type="expression" priority="879" dxfId="3" stopIfTrue="0">
      <formula>AND(NOT('QAQC-NaT'!$L$40),'QAQC-NaT'!$C$40="Medium Low")</formula>
    </cfRule>
    <cfRule type="expression" priority="959" dxfId="4" stopIfTrue="0">
      <formula>AND(NOT('QAQC-NaT'!$L$40),'QAQC-NaT'!$C$40="Low")</formula>
    </cfRule>
    <cfRule type="expression" priority="1105" dxfId="5" stopIfTrue="0">
      <formula>AND(NOT('QAQC-NaT'!$L$40),'QAQC-NaT'!$C$40="Very Low")</formula>
    </cfRule>
    <cfRule type="expression" priority="1185" dxfId="6" stopIfTrue="0">
      <formula>AND(NOT('QAQC-NaT'!$L$40),'QAQC-NaT'!$C$40="Good")</formula>
    </cfRule>
  </conditionalFormatting>
  <conditionalFormatting sqref="C27">
    <cfRule type="expression" priority="640" dxfId="0" stopIfTrue="0">
      <formula>AND(NOT('QAQC-NaT'!$L$329),'QAQC-NaT'!$C$329="Highest")</formula>
    </cfRule>
    <cfRule type="expression" priority="720" dxfId="1" stopIfTrue="0">
      <formula>AND(NOT('QAQC-NaT'!$L$329),'QAQC-NaT'!$C$329="High")</formula>
    </cfRule>
    <cfRule type="expression" priority="800" dxfId="2" stopIfTrue="0">
      <formula>AND(NOT('QAQC-NaT'!$L$329),'QAQC-NaT'!$C$329="Medium")</formula>
    </cfRule>
    <cfRule type="expression" priority="880" dxfId="3" stopIfTrue="0">
      <formula>AND(NOT('QAQC-NaT'!$L$329),'QAQC-NaT'!$C$329="Medium Low")</formula>
    </cfRule>
    <cfRule type="expression" priority="960" dxfId="4" stopIfTrue="0">
      <formula>AND(NOT('QAQC-NaT'!$L$329),'QAQC-NaT'!$C$329="Low")</formula>
    </cfRule>
    <cfRule type="expression" priority="1027" dxfId="4" stopIfTrue="0">
      <formula>LEFT(C27&amp;"")="["</formula>
    </cfRule>
    <cfRule type="expression" priority="1106" dxfId="5" stopIfTrue="0">
      <formula>AND(NOT('QAQC-NaT'!$L$329),'QAQC-NaT'!$C$329="Very Low")</formula>
    </cfRule>
    <cfRule type="expression" priority="1186" dxfId="6" stopIfTrue="0">
      <formula>AND(NOT('QAQC-NaT'!$L$329),'QAQC-NaT'!$C$329="Good")</formula>
    </cfRule>
  </conditionalFormatting>
  <conditionalFormatting sqref="C28">
    <cfRule type="expression" priority="641" dxfId="0" stopIfTrue="0">
      <formula>AND(NOT('QAQC-NaT'!$L$330),'QAQC-NaT'!$C$330="Highest")</formula>
    </cfRule>
    <cfRule type="expression" priority="721" dxfId="1" stopIfTrue="0">
      <formula>AND(NOT('QAQC-NaT'!$L$330),'QAQC-NaT'!$C$330="High")</formula>
    </cfRule>
    <cfRule type="expression" priority="801" dxfId="2" stopIfTrue="0">
      <formula>AND(NOT('QAQC-NaT'!$L$330),'QAQC-NaT'!$C$330="Medium")</formula>
    </cfRule>
    <cfRule type="expression" priority="881" dxfId="3" stopIfTrue="0">
      <formula>AND(NOT('QAQC-NaT'!$L$330),'QAQC-NaT'!$C$330="Medium Low")</formula>
    </cfRule>
    <cfRule type="expression" priority="961" dxfId="4" stopIfTrue="0">
      <formula>AND(NOT('QAQC-NaT'!$L$330),'QAQC-NaT'!$C$330="Low")</formula>
    </cfRule>
    <cfRule type="expression" priority="1028" dxfId="4" stopIfTrue="0">
      <formula>LEFT(C28&amp;"")="["</formula>
    </cfRule>
    <cfRule type="expression" priority="1107" dxfId="5" stopIfTrue="0">
      <formula>AND(NOT('QAQC-NaT'!$L$330),'QAQC-NaT'!$C$330="Very Low")</formula>
    </cfRule>
    <cfRule type="expression" priority="1187" dxfId="6" stopIfTrue="0">
      <formula>AND(NOT('QAQC-NaT'!$L$330),'QAQC-NaT'!$C$330="Good")</formula>
    </cfRule>
  </conditionalFormatting>
  <conditionalFormatting sqref="C29">
    <cfRule type="expression" priority="642" dxfId="0" stopIfTrue="0">
      <formula>AND(NOT('QAQC-NaT'!$L$331),'QAQC-NaT'!$C$331="Highest")</formula>
    </cfRule>
    <cfRule type="expression" priority="722" dxfId="1" stopIfTrue="0">
      <formula>AND(NOT('QAQC-NaT'!$L$331),'QAQC-NaT'!$C$331="High")</formula>
    </cfRule>
    <cfRule type="expression" priority="802" dxfId="2" stopIfTrue="0">
      <formula>AND(NOT('QAQC-NaT'!$L$331),'QAQC-NaT'!$C$331="Medium")</formula>
    </cfRule>
    <cfRule type="expression" priority="882" dxfId="3" stopIfTrue="0">
      <formula>AND(NOT('QAQC-NaT'!$L$331),'QAQC-NaT'!$C$331="Medium Low")</formula>
    </cfRule>
    <cfRule type="expression" priority="962" dxfId="4" stopIfTrue="0">
      <formula>AND(NOT('QAQC-NaT'!$L$331),'QAQC-NaT'!$C$331="Low")</formula>
    </cfRule>
    <cfRule type="expression" priority="1029" dxfId="4" stopIfTrue="0">
      <formula>LEFT(C29&amp;"")="["</formula>
    </cfRule>
    <cfRule type="expression" priority="1108" dxfId="5" stopIfTrue="0">
      <formula>AND(NOT('QAQC-NaT'!$L$331),'QAQC-NaT'!$C$331="Very Low")</formula>
    </cfRule>
    <cfRule type="expression" priority="1188" dxfId="6" stopIfTrue="0">
      <formula>AND(NOT('QAQC-NaT'!$L$331),'QAQC-NaT'!$C$331="Good")</formula>
    </cfRule>
  </conditionalFormatting>
  <conditionalFormatting sqref="C30">
    <cfRule type="expression" priority="643" dxfId="0" stopIfTrue="0">
      <formula>AND(NOT('QAQC-NaT'!$L$332),'QAQC-NaT'!$C$332="Highest")</formula>
    </cfRule>
    <cfRule type="expression" priority="723" dxfId="1" stopIfTrue="0">
      <formula>AND(NOT('QAQC-NaT'!$L$332),'QAQC-NaT'!$C$332="High")</formula>
    </cfRule>
    <cfRule type="expression" priority="803" dxfId="2" stopIfTrue="0">
      <formula>AND(NOT('QAQC-NaT'!$L$332),'QAQC-NaT'!$C$332="Medium")</formula>
    </cfRule>
    <cfRule type="expression" priority="883" dxfId="3" stopIfTrue="0">
      <formula>AND(NOT('QAQC-NaT'!$L$332),'QAQC-NaT'!$C$332="Medium Low")</formula>
    </cfRule>
    <cfRule type="expression" priority="963" dxfId="4" stopIfTrue="0">
      <formula>AND(NOT('QAQC-NaT'!$L$332),'QAQC-NaT'!$C$332="Low")</formula>
    </cfRule>
    <cfRule type="expression" priority="1030" dxfId="4" stopIfTrue="0">
      <formula>LEFT(C30&amp;"")="["</formula>
    </cfRule>
    <cfRule type="expression" priority="1109" dxfId="5" stopIfTrue="0">
      <formula>AND(NOT('QAQC-NaT'!$L$332),'QAQC-NaT'!$C$332="Very Low")</formula>
    </cfRule>
    <cfRule type="expression" priority="1189" dxfId="6" stopIfTrue="0">
      <formula>AND(NOT('QAQC-NaT'!$L$332),'QAQC-NaT'!$C$332="Good")</formula>
    </cfRule>
  </conditionalFormatting>
  <conditionalFormatting sqref="C31">
    <cfRule type="expression" priority="644" dxfId="0" stopIfTrue="0">
      <formula>AND(NOT('QAQC-NaT'!$L$333),'QAQC-NaT'!$C$333="Highest")</formula>
    </cfRule>
    <cfRule type="expression" priority="724" dxfId="1" stopIfTrue="0">
      <formula>AND(NOT('QAQC-NaT'!$L$333),'QAQC-NaT'!$C$333="High")</formula>
    </cfRule>
    <cfRule type="expression" priority="804" dxfId="2" stopIfTrue="0">
      <formula>AND(NOT('QAQC-NaT'!$L$333),'QAQC-NaT'!$C$333="Medium")</formula>
    </cfRule>
    <cfRule type="expression" priority="884" dxfId="3" stopIfTrue="0">
      <formula>AND(NOT('QAQC-NaT'!$L$333),'QAQC-NaT'!$C$333="Medium Low")</formula>
    </cfRule>
    <cfRule type="expression" priority="964" dxfId="4" stopIfTrue="0">
      <formula>AND(NOT('QAQC-NaT'!$L$333),'QAQC-NaT'!$C$333="Low")</formula>
    </cfRule>
    <cfRule type="expression" priority="1031" dxfId="4" stopIfTrue="0">
      <formula>LEFT(C31&amp;"")="["</formula>
    </cfRule>
    <cfRule type="expression" priority="1110" dxfId="5" stopIfTrue="0">
      <formula>AND(NOT('QAQC-NaT'!$L$333),'QAQC-NaT'!$C$333="Very Low")</formula>
    </cfRule>
    <cfRule type="expression" priority="1190" dxfId="6" stopIfTrue="0">
      <formula>AND(NOT('QAQC-NaT'!$L$333),'QAQC-NaT'!$C$333="Good")</formula>
    </cfRule>
  </conditionalFormatting>
  <conditionalFormatting sqref="C32">
    <cfRule type="expression" priority="645" dxfId="0" stopIfTrue="0">
      <formula>AND(NOT('QAQC-NaT'!$L$334),'QAQC-NaT'!$C$334="Highest")</formula>
    </cfRule>
    <cfRule type="expression" priority="725" dxfId="1" stopIfTrue="0">
      <formula>AND(NOT('QAQC-NaT'!$L$334),'QAQC-NaT'!$C$334="High")</formula>
    </cfRule>
    <cfRule type="expression" priority="805" dxfId="2" stopIfTrue="0">
      <formula>AND(NOT('QAQC-NaT'!$L$334),'QAQC-NaT'!$C$334="Medium")</formula>
    </cfRule>
    <cfRule type="expression" priority="885" dxfId="3" stopIfTrue="0">
      <formula>AND(NOT('QAQC-NaT'!$L$334),'QAQC-NaT'!$C$334="Medium Low")</formula>
    </cfRule>
    <cfRule type="expression" priority="965" dxfId="4" stopIfTrue="0">
      <formula>AND(NOT('QAQC-NaT'!$L$334),'QAQC-NaT'!$C$334="Low")</formula>
    </cfRule>
    <cfRule type="expression" priority="1032" dxfId="4" stopIfTrue="0">
      <formula>LEFT(C32&amp;"")="["</formula>
    </cfRule>
    <cfRule type="expression" priority="1111" dxfId="5" stopIfTrue="0">
      <formula>AND(NOT('QAQC-NaT'!$L$334),'QAQC-NaT'!$C$334="Very Low")</formula>
    </cfRule>
    <cfRule type="expression" priority="1191" dxfId="6" stopIfTrue="0">
      <formula>AND(NOT('QAQC-NaT'!$L$334),'QAQC-NaT'!$C$334="Good")</formula>
    </cfRule>
  </conditionalFormatting>
  <conditionalFormatting sqref="C33">
    <cfRule type="expression" priority="646" dxfId="0" stopIfTrue="0">
      <formula>AND(NOT('QAQC-NaT'!$L$335),'QAQC-NaT'!$C$335="Highest")</formula>
    </cfRule>
    <cfRule type="expression" priority="726" dxfId="1" stopIfTrue="0">
      <formula>AND(NOT('QAQC-NaT'!$L$335),'QAQC-NaT'!$C$335="High")</formula>
    </cfRule>
    <cfRule type="expression" priority="806" dxfId="2" stopIfTrue="0">
      <formula>AND(NOT('QAQC-NaT'!$L$335),'QAQC-NaT'!$C$335="Medium")</formula>
    </cfRule>
    <cfRule type="expression" priority="886" dxfId="3" stopIfTrue="0">
      <formula>AND(NOT('QAQC-NaT'!$L$335),'QAQC-NaT'!$C$335="Medium Low")</formula>
    </cfRule>
    <cfRule type="expression" priority="966" dxfId="4" stopIfTrue="0">
      <formula>AND(NOT('QAQC-NaT'!$L$335),'QAQC-NaT'!$C$335="Low")</formula>
    </cfRule>
    <cfRule type="expression" priority="1033" dxfId="4" stopIfTrue="0">
      <formula>LEFT(C33&amp;"")="["</formula>
    </cfRule>
    <cfRule type="expression" priority="1112" dxfId="5" stopIfTrue="0">
      <formula>AND(NOT('QAQC-NaT'!$L$335),'QAQC-NaT'!$C$335="Very Low")</formula>
    </cfRule>
    <cfRule type="expression" priority="1192" dxfId="6" stopIfTrue="0">
      <formula>AND(NOT('QAQC-NaT'!$L$335),'QAQC-NaT'!$C$335="Good")</formula>
    </cfRule>
  </conditionalFormatting>
  <conditionalFormatting sqref="C34">
    <cfRule type="expression" priority="647" dxfId="0" stopIfTrue="0">
      <formula>AND(NOT('QAQC-NaT'!$L$336),'QAQC-NaT'!$C$336="Highest")</formula>
    </cfRule>
    <cfRule type="expression" priority="727" dxfId="1" stopIfTrue="0">
      <formula>AND(NOT('QAQC-NaT'!$L$336),'QAQC-NaT'!$C$336="High")</formula>
    </cfRule>
    <cfRule type="expression" priority="807" dxfId="2" stopIfTrue="0">
      <formula>AND(NOT('QAQC-NaT'!$L$336),'QAQC-NaT'!$C$336="Medium")</formula>
    </cfRule>
    <cfRule type="expression" priority="887" dxfId="3" stopIfTrue="0">
      <formula>AND(NOT('QAQC-NaT'!$L$336),'QAQC-NaT'!$C$336="Medium Low")</formula>
    </cfRule>
    <cfRule type="expression" priority="967" dxfId="4" stopIfTrue="0">
      <formula>AND(NOT('QAQC-NaT'!$L$336),'QAQC-NaT'!$C$336="Low")</formula>
    </cfRule>
    <cfRule type="expression" priority="1034" dxfId="4" stopIfTrue="0">
      <formula>LEFT(C34&amp;"")="["</formula>
    </cfRule>
    <cfRule type="expression" priority="1113" dxfId="5" stopIfTrue="0">
      <formula>AND(NOT('QAQC-NaT'!$L$336),'QAQC-NaT'!$C$336="Very Low")</formula>
    </cfRule>
    <cfRule type="expression" priority="1193" dxfId="6" stopIfTrue="0">
      <formula>AND(NOT('QAQC-NaT'!$L$336),'QAQC-NaT'!$C$336="Good")</formula>
    </cfRule>
  </conditionalFormatting>
  <conditionalFormatting sqref="C35">
    <cfRule type="expression" priority="648" dxfId="0" stopIfTrue="0">
      <formula>AND(NOT('QAQC-NaT'!$L$337),'QAQC-NaT'!$C$337="Highest")</formula>
    </cfRule>
    <cfRule type="expression" priority="728" dxfId="1" stopIfTrue="0">
      <formula>AND(NOT('QAQC-NaT'!$L$337),'QAQC-NaT'!$C$337="High")</formula>
    </cfRule>
    <cfRule type="expression" priority="808" dxfId="2" stopIfTrue="0">
      <formula>AND(NOT('QAQC-NaT'!$L$337),'QAQC-NaT'!$C$337="Medium")</formula>
    </cfRule>
    <cfRule type="expression" priority="888" dxfId="3" stopIfTrue="0">
      <formula>AND(NOT('QAQC-NaT'!$L$337),'QAQC-NaT'!$C$337="Medium Low")</formula>
    </cfRule>
    <cfRule type="expression" priority="968" dxfId="4" stopIfTrue="0">
      <formula>AND(NOT('QAQC-NaT'!$L$337),'QAQC-NaT'!$C$337="Low")</formula>
    </cfRule>
    <cfRule type="expression" priority="1035" dxfId="4" stopIfTrue="0">
      <formula>LEFT(C35&amp;"")="["</formula>
    </cfRule>
    <cfRule type="expression" priority="1114" dxfId="5" stopIfTrue="0">
      <formula>AND(NOT('QAQC-NaT'!$L$337),'QAQC-NaT'!$C$337="Very Low")</formula>
    </cfRule>
    <cfRule type="expression" priority="1194" dxfId="6" stopIfTrue="0">
      <formula>AND(NOT('QAQC-NaT'!$L$337),'QAQC-NaT'!$C$337="Good")</formula>
    </cfRule>
  </conditionalFormatting>
  <conditionalFormatting sqref="C36">
    <cfRule type="expression" priority="649" dxfId="0" stopIfTrue="0">
      <formula>AND(NOT('QAQC-NaT'!$L$338),'QAQC-NaT'!$C$338="Highest")</formula>
    </cfRule>
    <cfRule type="expression" priority="729" dxfId="1" stopIfTrue="0">
      <formula>AND(NOT('QAQC-NaT'!$L$338),'QAQC-NaT'!$C$338="High")</formula>
    </cfRule>
    <cfRule type="expression" priority="809" dxfId="2" stopIfTrue="0">
      <formula>AND(NOT('QAQC-NaT'!$L$338),'QAQC-NaT'!$C$338="Medium")</formula>
    </cfRule>
    <cfRule type="expression" priority="889" dxfId="3" stopIfTrue="0">
      <formula>AND(NOT('QAQC-NaT'!$L$338),'QAQC-NaT'!$C$338="Medium Low")</formula>
    </cfRule>
    <cfRule type="expression" priority="969" dxfId="4" stopIfTrue="0">
      <formula>AND(NOT('QAQC-NaT'!$L$338),'QAQC-NaT'!$C$338="Low")</formula>
    </cfRule>
    <cfRule type="expression" priority="1036" dxfId="4" stopIfTrue="0">
      <formula>LEFT(C36&amp;"")="["</formula>
    </cfRule>
    <cfRule type="expression" priority="1115" dxfId="5" stopIfTrue="0">
      <formula>AND(NOT('QAQC-NaT'!$L$338),'QAQC-NaT'!$C$338="Very Low")</formula>
    </cfRule>
    <cfRule type="expression" priority="1195" dxfId="6" stopIfTrue="0">
      <formula>AND(NOT('QAQC-NaT'!$L$338),'QAQC-NaT'!$C$338="Good")</formula>
    </cfRule>
  </conditionalFormatting>
  <conditionalFormatting sqref="C37">
    <cfRule type="expression" priority="650" dxfId="0" stopIfTrue="0">
      <formula>AND(NOT('QAQC-NaT'!$L$339),'QAQC-NaT'!$C$339="Highest")</formula>
    </cfRule>
    <cfRule type="expression" priority="730" dxfId="1" stopIfTrue="0">
      <formula>AND(NOT('QAQC-NaT'!$L$339),'QAQC-NaT'!$C$339="High")</formula>
    </cfRule>
    <cfRule type="expression" priority="810" dxfId="2" stopIfTrue="0">
      <formula>AND(NOT('QAQC-NaT'!$L$339),'QAQC-NaT'!$C$339="Medium")</formula>
    </cfRule>
    <cfRule type="expression" priority="890" dxfId="3" stopIfTrue="0">
      <formula>AND(NOT('QAQC-NaT'!$L$339),'QAQC-NaT'!$C$339="Medium Low")</formula>
    </cfRule>
    <cfRule type="expression" priority="970" dxfId="4" stopIfTrue="0">
      <formula>AND(NOT('QAQC-NaT'!$L$339),'QAQC-NaT'!$C$339="Low")</formula>
    </cfRule>
    <cfRule type="expression" priority="1037" dxfId="4" stopIfTrue="0">
      <formula>LEFT(C37&amp;"")="["</formula>
    </cfRule>
    <cfRule type="expression" priority="1116" dxfId="5" stopIfTrue="0">
      <formula>AND(NOT('QAQC-NaT'!$L$339),'QAQC-NaT'!$C$339="Very Low")</formula>
    </cfRule>
    <cfRule type="expression" priority="1196" dxfId="6" stopIfTrue="0">
      <formula>AND(NOT('QAQC-NaT'!$L$339),'QAQC-NaT'!$C$339="Good")</formula>
    </cfRule>
  </conditionalFormatting>
  <conditionalFormatting sqref="C38">
    <cfRule type="expression" priority="651" dxfId="0" stopIfTrue="0">
      <formula>AND(NOT('QAQC-NaT'!$L$340),'QAQC-NaT'!$C$340="Highest")</formula>
    </cfRule>
    <cfRule type="expression" priority="731" dxfId="1" stopIfTrue="0">
      <formula>AND(NOT('QAQC-NaT'!$L$340),'QAQC-NaT'!$C$340="High")</formula>
    </cfRule>
    <cfRule type="expression" priority="811" dxfId="2" stopIfTrue="0">
      <formula>AND(NOT('QAQC-NaT'!$L$340),'QAQC-NaT'!$C$340="Medium")</formula>
    </cfRule>
    <cfRule type="expression" priority="891" dxfId="3" stopIfTrue="0">
      <formula>AND(NOT('QAQC-NaT'!$L$340),'QAQC-NaT'!$C$340="Medium Low")</formula>
    </cfRule>
    <cfRule type="expression" priority="971" dxfId="4" stopIfTrue="0">
      <formula>AND(NOT('QAQC-NaT'!$L$340),'QAQC-NaT'!$C$340="Low")</formula>
    </cfRule>
    <cfRule type="expression" priority="1038" dxfId="4" stopIfTrue="0">
      <formula>LEFT(C38&amp;"")="["</formula>
    </cfRule>
    <cfRule type="expression" priority="1117" dxfId="5" stopIfTrue="0">
      <formula>AND(NOT('QAQC-NaT'!$L$340),'QAQC-NaT'!$C$340="Very Low")</formula>
    </cfRule>
    <cfRule type="expression" priority="1197" dxfId="6" stopIfTrue="0">
      <formula>AND(NOT('QAQC-NaT'!$L$340),'QAQC-NaT'!$C$340="Good")</formula>
    </cfRule>
  </conditionalFormatting>
  <conditionalFormatting sqref="C39">
    <cfRule type="expression" priority="652" dxfId="0" stopIfTrue="0">
      <formula>AND(NOT('QAQC-NaT'!$L$341),'QAQC-NaT'!$C$341="Highest")</formula>
    </cfRule>
    <cfRule type="expression" priority="732" dxfId="1" stopIfTrue="0">
      <formula>AND(NOT('QAQC-NaT'!$L$341),'QAQC-NaT'!$C$341="High")</formula>
    </cfRule>
    <cfRule type="expression" priority="812" dxfId="2" stopIfTrue="0">
      <formula>AND(NOT('QAQC-NaT'!$L$341),'QAQC-NaT'!$C$341="Medium")</formula>
    </cfRule>
    <cfRule type="expression" priority="892" dxfId="3" stopIfTrue="0">
      <formula>AND(NOT('QAQC-NaT'!$L$341),'QAQC-NaT'!$C$341="Medium Low")</formula>
    </cfRule>
    <cfRule type="expression" priority="972" dxfId="4" stopIfTrue="0">
      <formula>AND(NOT('QAQC-NaT'!$L$341),'QAQC-NaT'!$C$341="Low")</formula>
    </cfRule>
    <cfRule type="expression" priority="1039" dxfId="4" stopIfTrue="0">
      <formula>LEFT(C39&amp;"")="["</formula>
    </cfRule>
    <cfRule type="expression" priority="1118" dxfId="5" stopIfTrue="0">
      <formula>AND(NOT('QAQC-NaT'!$L$341),'QAQC-NaT'!$C$341="Very Low")</formula>
    </cfRule>
    <cfRule type="expression" priority="1198" dxfId="6" stopIfTrue="0">
      <formula>AND(NOT('QAQC-NaT'!$L$341),'QAQC-NaT'!$C$341="Good")</formula>
    </cfRule>
  </conditionalFormatting>
  <conditionalFormatting sqref="C40">
    <cfRule type="expression" priority="653" dxfId="0" stopIfTrue="0">
      <formula>AND(NOT('QAQC-NaT'!$L$342),'QAQC-NaT'!$C$342="Highest")</formula>
    </cfRule>
    <cfRule type="expression" priority="733" dxfId="1" stopIfTrue="0">
      <formula>AND(NOT('QAQC-NaT'!$L$342),'QAQC-NaT'!$C$342="High")</formula>
    </cfRule>
    <cfRule type="expression" priority="813" dxfId="2" stopIfTrue="0">
      <formula>AND(NOT('QAQC-NaT'!$L$342),'QAQC-NaT'!$C$342="Medium")</formula>
    </cfRule>
    <cfRule type="expression" priority="893" dxfId="3" stopIfTrue="0">
      <formula>AND(NOT('QAQC-NaT'!$L$342),'QAQC-NaT'!$C$342="Medium Low")</formula>
    </cfRule>
    <cfRule type="expression" priority="973" dxfId="4" stopIfTrue="0">
      <formula>AND(NOT('QAQC-NaT'!$L$342),'QAQC-NaT'!$C$342="Low")</formula>
    </cfRule>
    <cfRule type="expression" priority="1040" dxfId="4" stopIfTrue="0">
      <formula>LEFT(C40&amp;"")="["</formula>
    </cfRule>
    <cfRule type="expression" priority="1119" dxfId="5" stopIfTrue="0">
      <formula>AND(NOT('QAQC-NaT'!$L$342),'QAQC-NaT'!$C$342="Very Low")</formula>
    </cfRule>
    <cfRule type="expression" priority="1199" dxfId="6" stopIfTrue="0">
      <formula>AND(NOT('QAQC-NaT'!$L$342),'QAQC-NaT'!$C$342="Good")</formula>
    </cfRule>
  </conditionalFormatting>
  <conditionalFormatting sqref="C41">
    <cfRule type="expression" priority="654" dxfId="0" stopIfTrue="0">
      <formula>AND(NOT('QAQC-NaT'!$L$343),'QAQC-NaT'!$C$343="Highest")</formula>
    </cfRule>
    <cfRule type="expression" priority="734" dxfId="1" stopIfTrue="0">
      <formula>AND(NOT('QAQC-NaT'!$L$343),'QAQC-NaT'!$C$343="High")</formula>
    </cfRule>
    <cfRule type="expression" priority="814" dxfId="2" stopIfTrue="0">
      <formula>AND(NOT('QAQC-NaT'!$L$343),'QAQC-NaT'!$C$343="Medium")</formula>
    </cfRule>
    <cfRule type="expression" priority="894" dxfId="3" stopIfTrue="0">
      <formula>AND(NOT('QAQC-NaT'!$L$343),'QAQC-NaT'!$C$343="Medium Low")</formula>
    </cfRule>
    <cfRule type="expression" priority="974" dxfId="4" stopIfTrue="0">
      <formula>AND(NOT('QAQC-NaT'!$L$343),'QAQC-NaT'!$C$343="Low")</formula>
    </cfRule>
    <cfRule type="expression" priority="1041" dxfId="4" stopIfTrue="0">
      <formula>LEFT(C41&amp;"")="["</formula>
    </cfRule>
    <cfRule type="expression" priority="1120" dxfId="5" stopIfTrue="0">
      <formula>AND(NOT('QAQC-NaT'!$L$343),'QAQC-NaT'!$C$343="Very Low")</formula>
    </cfRule>
    <cfRule type="expression" priority="1200" dxfId="6" stopIfTrue="0">
      <formula>AND(NOT('QAQC-NaT'!$L$343),'QAQC-NaT'!$C$343="Good")</formula>
    </cfRule>
  </conditionalFormatting>
  <conditionalFormatting sqref="M27">
    <cfRule type="expression" priority="655" dxfId="0" stopIfTrue="0">
      <formula>AND(NOT('QAQC-NaT'!$L$344),'QAQC-NaT'!$C$344="Highest")</formula>
    </cfRule>
    <cfRule type="expression" priority="735" dxfId="1" stopIfTrue="0">
      <formula>AND(NOT('QAQC-NaT'!$L$344),'QAQC-NaT'!$C$344="High")</formula>
    </cfRule>
    <cfRule type="expression" priority="815" dxfId="2" stopIfTrue="0">
      <formula>AND(NOT('QAQC-NaT'!$L$344),'QAQC-NaT'!$C$344="Medium")</formula>
    </cfRule>
    <cfRule type="expression" priority="895" dxfId="3" stopIfTrue="0">
      <formula>AND(NOT('QAQC-NaT'!$L$344),'QAQC-NaT'!$C$344="Medium Low")</formula>
    </cfRule>
    <cfRule type="expression" priority="975" dxfId="4" stopIfTrue="0">
      <formula>AND(NOT('QAQC-NaT'!$L$344),'QAQC-NaT'!$C$344="Low")</formula>
    </cfRule>
    <cfRule type="expression" priority="1042" dxfId="4" stopIfTrue="0">
      <formula>LEFT(M27&amp;"")="["</formula>
    </cfRule>
    <cfRule type="expression" priority="1121" dxfId="5" stopIfTrue="0">
      <formula>AND(NOT('QAQC-NaT'!$L$344),'QAQC-NaT'!$C$344="Very Low")</formula>
    </cfRule>
    <cfRule type="expression" priority="1201" dxfId="6" stopIfTrue="0">
      <formula>AND(NOT('QAQC-NaT'!$L$344),'QAQC-NaT'!$C$344="Good")</formula>
    </cfRule>
  </conditionalFormatting>
  <conditionalFormatting sqref="M28">
    <cfRule type="expression" priority="656" dxfId="0" stopIfTrue="0">
      <formula>AND(NOT('QAQC-NaT'!$L$345),'QAQC-NaT'!$C$345="Highest")</formula>
    </cfRule>
    <cfRule type="expression" priority="736" dxfId="1" stopIfTrue="0">
      <formula>AND(NOT('QAQC-NaT'!$L$345),'QAQC-NaT'!$C$345="High")</formula>
    </cfRule>
    <cfRule type="expression" priority="816" dxfId="2" stopIfTrue="0">
      <formula>AND(NOT('QAQC-NaT'!$L$345),'QAQC-NaT'!$C$345="Medium")</formula>
    </cfRule>
    <cfRule type="expression" priority="896" dxfId="3" stopIfTrue="0">
      <formula>AND(NOT('QAQC-NaT'!$L$345),'QAQC-NaT'!$C$345="Medium Low")</formula>
    </cfRule>
    <cfRule type="expression" priority="976" dxfId="4" stopIfTrue="0">
      <formula>AND(NOT('QAQC-NaT'!$L$345),'QAQC-NaT'!$C$345="Low")</formula>
    </cfRule>
    <cfRule type="expression" priority="1043" dxfId="4" stopIfTrue="0">
      <formula>LEFT(M28&amp;"")="["</formula>
    </cfRule>
    <cfRule type="expression" priority="1122" dxfId="5" stopIfTrue="0">
      <formula>AND(NOT('QAQC-NaT'!$L$345),'QAQC-NaT'!$C$345="Very Low")</formula>
    </cfRule>
    <cfRule type="expression" priority="1202" dxfId="6" stopIfTrue="0">
      <formula>AND(NOT('QAQC-NaT'!$L$345),'QAQC-NaT'!$C$345="Good")</formula>
    </cfRule>
  </conditionalFormatting>
  <conditionalFormatting sqref="M29">
    <cfRule type="expression" priority="657" dxfId="0" stopIfTrue="0">
      <formula>AND(NOT('QAQC-NaT'!$L$346),'QAQC-NaT'!$C$346="Highest")</formula>
    </cfRule>
    <cfRule type="expression" priority="737" dxfId="1" stopIfTrue="0">
      <formula>AND(NOT('QAQC-NaT'!$L$346),'QAQC-NaT'!$C$346="High")</formula>
    </cfRule>
    <cfRule type="expression" priority="817" dxfId="2" stopIfTrue="0">
      <formula>AND(NOT('QAQC-NaT'!$L$346),'QAQC-NaT'!$C$346="Medium")</formula>
    </cfRule>
    <cfRule type="expression" priority="897" dxfId="3" stopIfTrue="0">
      <formula>AND(NOT('QAQC-NaT'!$L$346),'QAQC-NaT'!$C$346="Medium Low")</formula>
    </cfRule>
    <cfRule type="expression" priority="977" dxfId="4" stopIfTrue="0">
      <formula>AND(NOT('QAQC-NaT'!$L$346),'QAQC-NaT'!$C$346="Low")</formula>
    </cfRule>
    <cfRule type="expression" priority="1044" dxfId="4" stopIfTrue="0">
      <formula>LEFT(M29&amp;"")="["</formula>
    </cfRule>
    <cfRule type="expression" priority="1123" dxfId="5" stopIfTrue="0">
      <formula>AND(NOT('QAQC-NaT'!$L$346),'QAQC-NaT'!$C$346="Very Low")</formula>
    </cfRule>
    <cfRule type="expression" priority="1203" dxfId="6" stopIfTrue="0">
      <formula>AND(NOT('QAQC-NaT'!$L$346),'QAQC-NaT'!$C$346="Good")</formula>
    </cfRule>
  </conditionalFormatting>
  <conditionalFormatting sqref="M30">
    <cfRule type="expression" priority="658" dxfId="0" stopIfTrue="0">
      <formula>AND(NOT('QAQC-NaT'!$L$347),'QAQC-NaT'!$C$347="Highest")</formula>
    </cfRule>
    <cfRule type="expression" priority="738" dxfId="1" stopIfTrue="0">
      <formula>AND(NOT('QAQC-NaT'!$L$347),'QAQC-NaT'!$C$347="High")</formula>
    </cfRule>
    <cfRule type="expression" priority="818" dxfId="2" stopIfTrue="0">
      <formula>AND(NOT('QAQC-NaT'!$L$347),'QAQC-NaT'!$C$347="Medium")</formula>
    </cfRule>
    <cfRule type="expression" priority="898" dxfId="3" stopIfTrue="0">
      <formula>AND(NOT('QAQC-NaT'!$L$347),'QAQC-NaT'!$C$347="Medium Low")</formula>
    </cfRule>
    <cfRule type="expression" priority="978" dxfId="4" stopIfTrue="0">
      <formula>AND(NOT('QAQC-NaT'!$L$347),'QAQC-NaT'!$C$347="Low")</formula>
    </cfRule>
    <cfRule type="expression" priority="1045" dxfId="4" stopIfTrue="0">
      <formula>LEFT(M30&amp;"")="["</formula>
    </cfRule>
    <cfRule type="expression" priority="1124" dxfId="5" stopIfTrue="0">
      <formula>AND(NOT('QAQC-NaT'!$L$347),'QAQC-NaT'!$C$347="Very Low")</formula>
    </cfRule>
    <cfRule type="expression" priority="1204" dxfId="6" stopIfTrue="0">
      <formula>AND(NOT('QAQC-NaT'!$L$347),'QAQC-NaT'!$C$347="Good")</formula>
    </cfRule>
  </conditionalFormatting>
  <conditionalFormatting sqref="M31">
    <cfRule type="expression" priority="659" dxfId="0" stopIfTrue="0">
      <formula>AND(NOT('QAQC-NaT'!$L$348),'QAQC-NaT'!$C$348="Highest")</formula>
    </cfRule>
    <cfRule type="expression" priority="739" dxfId="1" stopIfTrue="0">
      <formula>AND(NOT('QAQC-NaT'!$L$348),'QAQC-NaT'!$C$348="High")</formula>
    </cfRule>
    <cfRule type="expression" priority="819" dxfId="2" stopIfTrue="0">
      <formula>AND(NOT('QAQC-NaT'!$L$348),'QAQC-NaT'!$C$348="Medium")</formula>
    </cfRule>
    <cfRule type="expression" priority="899" dxfId="3" stopIfTrue="0">
      <formula>AND(NOT('QAQC-NaT'!$L$348),'QAQC-NaT'!$C$348="Medium Low")</formula>
    </cfRule>
    <cfRule type="expression" priority="979" dxfId="4" stopIfTrue="0">
      <formula>AND(NOT('QAQC-NaT'!$L$348),'QAQC-NaT'!$C$348="Low")</formula>
    </cfRule>
    <cfRule type="expression" priority="1046" dxfId="4" stopIfTrue="0">
      <formula>LEFT(M31&amp;"")="["</formula>
    </cfRule>
    <cfRule type="expression" priority="1125" dxfId="5" stopIfTrue="0">
      <formula>AND(NOT('QAQC-NaT'!$L$348),'QAQC-NaT'!$C$348="Very Low")</formula>
    </cfRule>
    <cfRule type="expression" priority="1205" dxfId="6" stopIfTrue="0">
      <formula>AND(NOT('QAQC-NaT'!$L$348),'QAQC-NaT'!$C$348="Good")</formula>
    </cfRule>
  </conditionalFormatting>
  <conditionalFormatting sqref="M32">
    <cfRule type="expression" priority="660" dxfId="0" stopIfTrue="0">
      <formula>AND(NOT('QAQC-NaT'!$L$349),'QAQC-NaT'!$C$349="Highest")</formula>
    </cfRule>
    <cfRule type="expression" priority="740" dxfId="1" stopIfTrue="0">
      <formula>AND(NOT('QAQC-NaT'!$L$349),'QAQC-NaT'!$C$349="High")</formula>
    </cfRule>
    <cfRule type="expression" priority="820" dxfId="2" stopIfTrue="0">
      <formula>AND(NOT('QAQC-NaT'!$L$349),'QAQC-NaT'!$C$349="Medium")</formula>
    </cfRule>
    <cfRule type="expression" priority="900" dxfId="3" stopIfTrue="0">
      <formula>AND(NOT('QAQC-NaT'!$L$349),'QAQC-NaT'!$C$349="Medium Low")</formula>
    </cfRule>
    <cfRule type="expression" priority="980" dxfId="4" stopIfTrue="0">
      <formula>AND(NOT('QAQC-NaT'!$L$349),'QAQC-NaT'!$C$349="Low")</formula>
    </cfRule>
    <cfRule type="expression" priority="1047" dxfId="4" stopIfTrue="0">
      <formula>LEFT(M32&amp;"")="["</formula>
    </cfRule>
    <cfRule type="expression" priority="1126" dxfId="5" stopIfTrue="0">
      <formula>AND(NOT('QAQC-NaT'!$L$349),'QAQC-NaT'!$C$349="Very Low")</formula>
    </cfRule>
    <cfRule type="expression" priority="1206" dxfId="6" stopIfTrue="0">
      <formula>AND(NOT('QAQC-NaT'!$L$349),'QAQC-NaT'!$C$349="Good")</formula>
    </cfRule>
  </conditionalFormatting>
  <conditionalFormatting sqref="M33">
    <cfRule type="expression" priority="661" dxfId="0" stopIfTrue="0">
      <formula>AND(NOT('QAQC-NaT'!$L$350),'QAQC-NaT'!$C$350="Highest")</formula>
    </cfRule>
    <cfRule type="expression" priority="741" dxfId="1" stopIfTrue="0">
      <formula>AND(NOT('QAQC-NaT'!$L$350),'QAQC-NaT'!$C$350="High")</formula>
    </cfRule>
    <cfRule type="expression" priority="821" dxfId="2" stopIfTrue="0">
      <formula>AND(NOT('QAQC-NaT'!$L$350),'QAQC-NaT'!$C$350="Medium")</formula>
    </cfRule>
    <cfRule type="expression" priority="901" dxfId="3" stopIfTrue="0">
      <formula>AND(NOT('QAQC-NaT'!$L$350),'QAQC-NaT'!$C$350="Medium Low")</formula>
    </cfRule>
    <cfRule type="expression" priority="981" dxfId="4" stopIfTrue="0">
      <formula>AND(NOT('QAQC-NaT'!$L$350),'QAQC-NaT'!$C$350="Low")</formula>
    </cfRule>
    <cfRule type="expression" priority="1048" dxfId="4" stopIfTrue="0">
      <formula>LEFT(M33&amp;"")="["</formula>
    </cfRule>
    <cfRule type="expression" priority="1127" dxfId="5" stopIfTrue="0">
      <formula>AND(NOT('QAQC-NaT'!$L$350),'QAQC-NaT'!$C$350="Very Low")</formula>
    </cfRule>
    <cfRule type="expression" priority="1207" dxfId="6" stopIfTrue="0">
      <formula>AND(NOT('QAQC-NaT'!$L$350),'QAQC-NaT'!$C$350="Good")</formula>
    </cfRule>
  </conditionalFormatting>
  <conditionalFormatting sqref="M34">
    <cfRule type="expression" priority="662" dxfId="0" stopIfTrue="0">
      <formula>AND(NOT('QAQC-NaT'!$L$351),'QAQC-NaT'!$C$351="Highest")</formula>
    </cfRule>
    <cfRule type="expression" priority="742" dxfId="1" stopIfTrue="0">
      <formula>AND(NOT('QAQC-NaT'!$L$351),'QAQC-NaT'!$C$351="High")</formula>
    </cfRule>
    <cfRule type="expression" priority="822" dxfId="2" stopIfTrue="0">
      <formula>AND(NOT('QAQC-NaT'!$L$351),'QAQC-NaT'!$C$351="Medium")</formula>
    </cfRule>
    <cfRule type="expression" priority="902" dxfId="3" stopIfTrue="0">
      <formula>AND(NOT('QAQC-NaT'!$L$351),'QAQC-NaT'!$C$351="Medium Low")</formula>
    </cfRule>
    <cfRule type="expression" priority="982" dxfId="4" stopIfTrue="0">
      <formula>AND(NOT('QAQC-NaT'!$L$351),'QAQC-NaT'!$C$351="Low")</formula>
    </cfRule>
    <cfRule type="expression" priority="1049" dxfId="4" stopIfTrue="0">
      <formula>LEFT(M34&amp;"")="["</formula>
    </cfRule>
    <cfRule type="expression" priority="1128" dxfId="5" stopIfTrue="0">
      <formula>AND(NOT('QAQC-NaT'!$L$351),'QAQC-NaT'!$C$351="Very Low")</formula>
    </cfRule>
    <cfRule type="expression" priority="1208" dxfId="6" stopIfTrue="0">
      <formula>AND(NOT('QAQC-NaT'!$L$351),'QAQC-NaT'!$C$351="Good")</formula>
    </cfRule>
  </conditionalFormatting>
  <conditionalFormatting sqref="M35">
    <cfRule type="expression" priority="663" dxfId="0" stopIfTrue="0">
      <formula>AND(NOT('QAQC-NaT'!$L$352),'QAQC-NaT'!$C$352="Highest")</formula>
    </cfRule>
    <cfRule type="expression" priority="743" dxfId="1" stopIfTrue="0">
      <formula>AND(NOT('QAQC-NaT'!$L$352),'QAQC-NaT'!$C$352="High")</formula>
    </cfRule>
    <cfRule type="expression" priority="823" dxfId="2" stopIfTrue="0">
      <formula>AND(NOT('QAQC-NaT'!$L$352),'QAQC-NaT'!$C$352="Medium")</formula>
    </cfRule>
    <cfRule type="expression" priority="903" dxfId="3" stopIfTrue="0">
      <formula>AND(NOT('QAQC-NaT'!$L$352),'QAQC-NaT'!$C$352="Medium Low")</formula>
    </cfRule>
    <cfRule type="expression" priority="983" dxfId="4" stopIfTrue="0">
      <formula>AND(NOT('QAQC-NaT'!$L$352),'QAQC-NaT'!$C$352="Low")</formula>
    </cfRule>
    <cfRule type="expression" priority="1050" dxfId="4" stopIfTrue="0">
      <formula>LEFT(M35&amp;"")="["</formula>
    </cfRule>
    <cfRule type="expression" priority="1129" dxfId="5" stopIfTrue="0">
      <formula>AND(NOT('QAQC-NaT'!$L$352),'QAQC-NaT'!$C$352="Very Low")</formula>
    </cfRule>
    <cfRule type="expression" priority="1209" dxfId="6" stopIfTrue="0">
      <formula>AND(NOT('QAQC-NaT'!$L$352),'QAQC-NaT'!$C$352="Good")</formula>
    </cfRule>
  </conditionalFormatting>
  <conditionalFormatting sqref="M36">
    <cfRule type="expression" priority="664" dxfId="0" stopIfTrue="0">
      <formula>AND(NOT('QAQC-NaT'!$L$353),'QAQC-NaT'!$C$353="Highest")</formula>
    </cfRule>
    <cfRule type="expression" priority="744" dxfId="1" stopIfTrue="0">
      <formula>AND(NOT('QAQC-NaT'!$L$353),'QAQC-NaT'!$C$353="High")</formula>
    </cfRule>
    <cfRule type="expression" priority="824" dxfId="2" stopIfTrue="0">
      <formula>AND(NOT('QAQC-NaT'!$L$353),'QAQC-NaT'!$C$353="Medium")</formula>
    </cfRule>
    <cfRule type="expression" priority="904" dxfId="3" stopIfTrue="0">
      <formula>AND(NOT('QAQC-NaT'!$L$353),'QAQC-NaT'!$C$353="Medium Low")</formula>
    </cfRule>
    <cfRule type="expression" priority="984" dxfId="4" stopIfTrue="0">
      <formula>AND(NOT('QAQC-NaT'!$L$353),'QAQC-NaT'!$C$353="Low")</formula>
    </cfRule>
    <cfRule type="expression" priority="1051" dxfId="4" stopIfTrue="0">
      <formula>LEFT(M36&amp;"")="["</formula>
    </cfRule>
    <cfRule type="expression" priority="1130" dxfId="5" stopIfTrue="0">
      <formula>AND(NOT('QAQC-NaT'!$L$353),'QAQC-NaT'!$C$353="Very Low")</formula>
    </cfRule>
    <cfRule type="expression" priority="1210" dxfId="6" stopIfTrue="0">
      <formula>AND(NOT('QAQC-NaT'!$L$353),'QAQC-NaT'!$C$353="Good")</formula>
    </cfRule>
  </conditionalFormatting>
  <conditionalFormatting sqref="M37">
    <cfRule type="expression" priority="665" dxfId="0" stopIfTrue="0">
      <formula>AND(NOT('QAQC-NaT'!$L$354),'QAQC-NaT'!$C$354="Highest")</formula>
    </cfRule>
    <cfRule type="expression" priority="745" dxfId="1" stopIfTrue="0">
      <formula>AND(NOT('QAQC-NaT'!$L$354),'QAQC-NaT'!$C$354="High")</formula>
    </cfRule>
    <cfRule type="expression" priority="825" dxfId="2" stopIfTrue="0">
      <formula>AND(NOT('QAQC-NaT'!$L$354),'QAQC-NaT'!$C$354="Medium")</formula>
    </cfRule>
    <cfRule type="expression" priority="905" dxfId="3" stopIfTrue="0">
      <formula>AND(NOT('QAQC-NaT'!$L$354),'QAQC-NaT'!$C$354="Medium Low")</formula>
    </cfRule>
    <cfRule type="expression" priority="985" dxfId="4" stopIfTrue="0">
      <formula>AND(NOT('QAQC-NaT'!$L$354),'QAQC-NaT'!$C$354="Low")</formula>
    </cfRule>
    <cfRule type="expression" priority="1052" dxfId="4" stopIfTrue="0">
      <formula>LEFT(M37&amp;"")="["</formula>
    </cfRule>
    <cfRule type="expression" priority="1131" dxfId="5" stopIfTrue="0">
      <formula>AND(NOT('QAQC-NaT'!$L$354),'QAQC-NaT'!$C$354="Very Low")</formula>
    </cfRule>
    <cfRule type="expression" priority="1211" dxfId="6" stopIfTrue="0">
      <formula>AND(NOT('QAQC-NaT'!$L$354),'QAQC-NaT'!$C$354="Good")</formula>
    </cfRule>
  </conditionalFormatting>
  <conditionalFormatting sqref="M38">
    <cfRule type="expression" priority="666" dxfId="0" stopIfTrue="0">
      <formula>AND(NOT('QAQC-NaT'!$L$355),'QAQC-NaT'!$C$355="Highest")</formula>
    </cfRule>
    <cfRule type="expression" priority="746" dxfId="1" stopIfTrue="0">
      <formula>AND(NOT('QAQC-NaT'!$L$355),'QAQC-NaT'!$C$355="High")</formula>
    </cfRule>
    <cfRule type="expression" priority="826" dxfId="2" stopIfTrue="0">
      <formula>AND(NOT('QAQC-NaT'!$L$355),'QAQC-NaT'!$C$355="Medium")</formula>
    </cfRule>
    <cfRule type="expression" priority="906" dxfId="3" stopIfTrue="0">
      <formula>AND(NOT('QAQC-NaT'!$L$355),'QAQC-NaT'!$C$355="Medium Low")</formula>
    </cfRule>
    <cfRule type="expression" priority="986" dxfId="4" stopIfTrue="0">
      <formula>AND(NOT('QAQC-NaT'!$L$355),'QAQC-NaT'!$C$355="Low")</formula>
    </cfRule>
    <cfRule type="expression" priority="1053" dxfId="4" stopIfTrue="0">
      <formula>LEFT(M38&amp;"")="["</formula>
    </cfRule>
    <cfRule type="expression" priority="1132" dxfId="5" stopIfTrue="0">
      <formula>AND(NOT('QAQC-NaT'!$L$355),'QAQC-NaT'!$C$355="Very Low")</formula>
    </cfRule>
    <cfRule type="expression" priority="1212" dxfId="6" stopIfTrue="0">
      <formula>AND(NOT('QAQC-NaT'!$L$355),'QAQC-NaT'!$C$355="Good")</formula>
    </cfRule>
  </conditionalFormatting>
  <conditionalFormatting sqref="M39">
    <cfRule type="expression" priority="667" dxfId="0" stopIfTrue="0">
      <formula>AND(NOT('QAQC-NaT'!$L$356),'QAQC-NaT'!$C$356="Highest")</formula>
    </cfRule>
    <cfRule type="expression" priority="747" dxfId="1" stopIfTrue="0">
      <formula>AND(NOT('QAQC-NaT'!$L$356),'QAQC-NaT'!$C$356="High")</formula>
    </cfRule>
    <cfRule type="expression" priority="827" dxfId="2" stopIfTrue="0">
      <formula>AND(NOT('QAQC-NaT'!$L$356),'QAQC-NaT'!$C$356="Medium")</formula>
    </cfRule>
    <cfRule type="expression" priority="907" dxfId="3" stopIfTrue="0">
      <formula>AND(NOT('QAQC-NaT'!$L$356),'QAQC-NaT'!$C$356="Medium Low")</formula>
    </cfRule>
    <cfRule type="expression" priority="987" dxfId="4" stopIfTrue="0">
      <formula>AND(NOT('QAQC-NaT'!$L$356),'QAQC-NaT'!$C$356="Low")</formula>
    </cfRule>
    <cfRule type="expression" priority="1054" dxfId="4" stopIfTrue="0">
      <formula>LEFT(M39&amp;"")="["</formula>
    </cfRule>
    <cfRule type="expression" priority="1133" dxfId="5" stopIfTrue="0">
      <formula>AND(NOT('QAQC-NaT'!$L$356),'QAQC-NaT'!$C$356="Very Low")</formula>
    </cfRule>
    <cfRule type="expression" priority="1213" dxfId="6" stopIfTrue="0">
      <formula>AND(NOT('QAQC-NaT'!$L$356),'QAQC-NaT'!$C$356="Good")</formula>
    </cfRule>
  </conditionalFormatting>
  <conditionalFormatting sqref="M40">
    <cfRule type="expression" priority="668" dxfId="0" stopIfTrue="0">
      <formula>AND(NOT('QAQC-NaT'!$L$357),'QAQC-NaT'!$C$357="Highest")</formula>
    </cfRule>
    <cfRule type="expression" priority="748" dxfId="1" stopIfTrue="0">
      <formula>AND(NOT('QAQC-NaT'!$L$357),'QAQC-NaT'!$C$357="High")</formula>
    </cfRule>
    <cfRule type="expression" priority="828" dxfId="2" stopIfTrue="0">
      <formula>AND(NOT('QAQC-NaT'!$L$357),'QAQC-NaT'!$C$357="Medium")</formula>
    </cfRule>
    <cfRule type="expression" priority="908" dxfId="3" stopIfTrue="0">
      <formula>AND(NOT('QAQC-NaT'!$L$357),'QAQC-NaT'!$C$357="Medium Low")</formula>
    </cfRule>
    <cfRule type="expression" priority="988" dxfId="4" stopIfTrue="0">
      <formula>AND(NOT('QAQC-NaT'!$L$357),'QAQC-NaT'!$C$357="Low")</formula>
    </cfRule>
    <cfRule type="expression" priority="1055" dxfId="4" stopIfTrue="0">
      <formula>LEFT(M40&amp;"")="["</formula>
    </cfRule>
    <cfRule type="expression" priority="1134" dxfId="5" stopIfTrue="0">
      <formula>AND(NOT('QAQC-NaT'!$L$357),'QAQC-NaT'!$C$357="Very Low")</formula>
    </cfRule>
    <cfRule type="expression" priority="1214" dxfId="6" stopIfTrue="0">
      <formula>AND(NOT('QAQC-NaT'!$L$357),'QAQC-NaT'!$C$357="Good")</formula>
    </cfRule>
  </conditionalFormatting>
  <conditionalFormatting sqref="M41">
    <cfRule type="expression" priority="669" dxfId="0" stopIfTrue="0">
      <formula>AND(NOT('QAQC-NaT'!$L$358),'QAQC-NaT'!$C$358="Highest")</formula>
    </cfRule>
    <cfRule type="expression" priority="749" dxfId="1" stopIfTrue="0">
      <formula>AND(NOT('QAQC-NaT'!$L$358),'QAQC-NaT'!$C$358="High")</formula>
    </cfRule>
    <cfRule type="expression" priority="829" dxfId="2" stopIfTrue="0">
      <formula>AND(NOT('QAQC-NaT'!$L$358),'QAQC-NaT'!$C$358="Medium")</formula>
    </cfRule>
    <cfRule type="expression" priority="909" dxfId="3" stopIfTrue="0">
      <formula>AND(NOT('QAQC-NaT'!$L$358),'QAQC-NaT'!$C$358="Medium Low")</formula>
    </cfRule>
    <cfRule type="expression" priority="989" dxfId="4" stopIfTrue="0">
      <formula>AND(NOT('QAQC-NaT'!$L$358),'QAQC-NaT'!$C$358="Low")</formula>
    </cfRule>
    <cfRule type="expression" priority="1056" dxfId="4" stopIfTrue="0">
      <formula>LEFT(M41&amp;"")="["</formula>
    </cfRule>
    <cfRule type="expression" priority="1135" dxfId="5" stopIfTrue="0">
      <formula>AND(NOT('QAQC-NaT'!$L$358),'QAQC-NaT'!$C$358="Very Low")</formula>
    </cfRule>
    <cfRule type="expression" priority="1215" dxfId="6" stopIfTrue="0">
      <formula>AND(NOT('QAQC-NaT'!$L$358),'QAQC-NaT'!$C$358="Good")</formula>
    </cfRule>
  </conditionalFormatting>
  <conditionalFormatting sqref="W27">
    <cfRule type="expression" priority="670" dxfId="0" stopIfTrue="0">
      <formula>AND(NOT('QAQC-NaT'!$L$359),'QAQC-NaT'!$C$359="Highest")</formula>
    </cfRule>
    <cfRule type="expression" priority="750" dxfId="1" stopIfTrue="0">
      <formula>AND(NOT('QAQC-NaT'!$L$359),'QAQC-NaT'!$C$359="High")</formula>
    </cfRule>
    <cfRule type="expression" priority="830" dxfId="2" stopIfTrue="0">
      <formula>AND(NOT('QAQC-NaT'!$L$359),'QAQC-NaT'!$C$359="Medium")</formula>
    </cfRule>
    <cfRule type="expression" priority="910" dxfId="3" stopIfTrue="0">
      <formula>AND(NOT('QAQC-NaT'!$L$359),'QAQC-NaT'!$C$359="Medium Low")</formula>
    </cfRule>
    <cfRule type="expression" priority="990" dxfId="4" stopIfTrue="0">
      <formula>AND(NOT('QAQC-NaT'!$L$359),'QAQC-NaT'!$C$359="Low")</formula>
    </cfRule>
    <cfRule type="expression" priority="1057" dxfId="4" stopIfTrue="0">
      <formula>LEFT(W27&amp;"")="["</formula>
    </cfRule>
    <cfRule type="expression" priority="1136" dxfId="5" stopIfTrue="0">
      <formula>AND(NOT('QAQC-NaT'!$L$359),'QAQC-NaT'!$C$359="Very Low")</formula>
    </cfRule>
    <cfRule type="expression" priority="1216" dxfId="6" stopIfTrue="0">
      <formula>AND(NOT('QAQC-NaT'!$L$359),'QAQC-NaT'!$C$359="Good")</formula>
    </cfRule>
  </conditionalFormatting>
  <conditionalFormatting sqref="W28">
    <cfRule type="expression" priority="671" dxfId="0" stopIfTrue="0">
      <formula>AND(NOT('QAQC-NaT'!$L$360),'QAQC-NaT'!$C$360="Highest")</formula>
    </cfRule>
    <cfRule type="expression" priority="751" dxfId="1" stopIfTrue="0">
      <formula>AND(NOT('QAQC-NaT'!$L$360),'QAQC-NaT'!$C$360="High")</formula>
    </cfRule>
    <cfRule type="expression" priority="831" dxfId="2" stopIfTrue="0">
      <formula>AND(NOT('QAQC-NaT'!$L$360),'QAQC-NaT'!$C$360="Medium")</formula>
    </cfRule>
    <cfRule type="expression" priority="911" dxfId="3" stopIfTrue="0">
      <formula>AND(NOT('QAQC-NaT'!$L$360),'QAQC-NaT'!$C$360="Medium Low")</formula>
    </cfRule>
    <cfRule type="expression" priority="991" dxfId="4" stopIfTrue="0">
      <formula>AND(NOT('QAQC-NaT'!$L$360),'QAQC-NaT'!$C$360="Low")</formula>
    </cfRule>
    <cfRule type="expression" priority="1058" dxfId="4" stopIfTrue="0">
      <formula>LEFT(W28&amp;"")="["</formula>
    </cfRule>
    <cfRule type="expression" priority="1137" dxfId="5" stopIfTrue="0">
      <formula>AND(NOT('QAQC-NaT'!$L$360),'QAQC-NaT'!$C$360="Very Low")</formula>
    </cfRule>
    <cfRule type="expression" priority="1217" dxfId="6" stopIfTrue="0">
      <formula>AND(NOT('QAQC-NaT'!$L$360),'QAQC-NaT'!$C$360="Good")</formula>
    </cfRule>
  </conditionalFormatting>
  <conditionalFormatting sqref="W29">
    <cfRule type="expression" priority="672" dxfId="0" stopIfTrue="0">
      <formula>AND(NOT('QAQC-NaT'!$L$361),'QAQC-NaT'!$C$361="Highest")</formula>
    </cfRule>
    <cfRule type="expression" priority="752" dxfId="1" stopIfTrue="0">
      <formula>AND(NOT('QAQC-NaT'!$L$361),'QAQC-NaT'!$C$361="High")</formula>
    </cfRule>
    <cfRule type="expression" priority="832" dxfId="2" stopIfTrue="0">
      <formula>AND(NOT('QAQC-NaT'!$L$361),'QAQC-NaT'!$C$361="Medium")</formula>
    </cfRule>
    <cfRule type="expression" priority="912" dxfId="3" stopIfTrue="0">
      <formula>AND(NOT('QAQC-NaT'!$L$361),'QAQC-NaT'!$C$361="Medium Low")</formula>
    </cfRule>
    <cfRule type="expression" priority="992" dxfId="4" stopIfTrue="0">
      <formula>AND(NOT('QAQC-NaT'!$L$361),'QAQC-NaT'!$C$361="Low")</formula>
    </cfRule>
    <cfRule type="expression" priority="1059" dxfId="4" stopIfTrue="0">
      <formula>LEFT(W29&amp;"")="["</formula>
    </cfRule>
    <cfRule type="expression" priority="1138" dxfId="5" stopIfTrue="0">
      <formula>AND(NOT('QAQC-NaT'!$L$361),'QAQC-NaT'!$C$361="Very Low")</formula>
    </cfRule>
    <cfRule type="expression" priority="1218" dxfId="6" stopIfTrue="0">
      <formula>AND(NOT('QAQC-NaT'!$L$361),'QAQC-NaT'!$C$361="Good")</formula>
    </cfRule>
  </conditionalFormatting>
  <conditionalFormatting sqref="W30">
    <cfRule type="expression" priority="673" dxfId="0" stopIfTrue="0">
      <formula>AND(NOT('QAQC-NaT'!$L$362),'QAQC-NaT'!$C$362="Highest")</formula>
    </cfRule>
    <cfRule type="expression" priority="753" dxfId="1" stopIfTrue="0">
      <formula>AND(NOT('QAQC-NaT'!$L$362),'QAQC-NaT'!$C$362="High")</formula>
    </cfRule>
    <cfRule type="expression" priority="833" dxfId="2" stopIfTrue="0">
      <formula>AND(NOT('QAQC-NaT'!$L$362),'QAQC-NaT'!$C$362="Medium")</formula>
    </cfRule>
    <cfRule type="expression" priority="913" dxfId="3" stopIfTrue="0">
      <formula>AND(NOT('QAQC-NaT'!$L$362),'QAQC-NaT'!$C$362="Medium Low")</formula>
    </cfRule>
    <cfRule type="expression" priority="993" dxfId="4" stopIfTrue="0">
      <formula>AND(NOT('QAQC-NaT'!$L$362),'QAQC-NaT'!$C$362="Low")</formula>
    </cfRule>
    <cfRule type="expression" priority="1060" dxfId="4" stopIfTrue="0">
      <formula>LEFT(W30&amp;"")="["</formula>
    </cfRule>
    <cfRule type="expression" priority="1139" dxfId="5" stopIfTrue="0">
      <formula>AND(NOT('QAQC-NaT'!$L$362),'QAQC-NaT'!$C$362="Very Low")</formula>
    </cfRule>
    <cfRule type="expression" priority="1219" dxfId="6" stopIfTrue="0">
      <formula>AND(NOT('QAQC-NaT'!$L$362),'QAQC-NaT'!$C$362="Good")</formula>
    </cfRule>
  </conditionalFormatting>
  <conditionalFormatting sqref="W31">
    <cfRule type="expression" priority="674" dxfId="0" stopIfTrue="0">
      <formula>AND(NOT('QAQC-NaT'!$L$363),'QAQC-NaT'!$C$363="Highest")</formula>
    </cfRule>
    <cfRule type="expression" priority="754" dxfId="1" stopIfTrue="0">
      <formula>AND(NOT('QAQC-NaT'!$L$363),'QAQC-NaT'!$C$363="High")</formula>
    </cfRule>
    <cfRule type="expression" priority="834" dxfId="2" stopIfTrue="0">
      <formula>AND(NOT('QAQC-NaT'!$L$363),'QAQC-NaT'!$C$363="Medium")</formula>
    </cfRule>
    <cfRule type="expression" priority="914" dxfId="3" stopIfTrue="0">
      <formula>AND(NOT('QAQC-NaT'!$L$363),'QAQC-NaT'!$C$363="Medium Low")</formula>
    </cfRule>
    <cfRule type="expression" priority="994" dxfId="4" stopIfTrue="0">
      <formula>AND(NOT('QAQC-NaT'!$L$363),'QAQC-NaT'!$C$363="Low")</formula>
    </cfRule>
    <cfRule type="expression" priority="1061" dxfId="4" stopIfTrue="0">
      <formula>LEFT(W31&amp;"")="["</formula>
    </cfRule>
    <cfRule type="expression" priority="1140" dxfId="5" stopIfTrue="0">
      <formula>AND(NOT('QAQC-NaT'!$L$363),'QAQC-NaT'!$C$363="Very Low")</formula>
    </cfRule>
    <cfRule type="expression" priority="1220" dxfId="6" stopIfTrue="0">
      <formula>AND(NOT('QAQC-NaT'!$L$363),'QAQC-NaT'!$C$363="Good")</formula>
    </cfRule>
  </conditionalFormatting>
  <conditionalFormatting sqref="W32">
    <cfRule type="expression" priority="675" dxfId="0" stopIfTrue="0">
      <formula>AND(NOT('QAQC-NaT'!$L$364),'QAQC-NaT'!$C$364="Highest")</formula>
    </cfRule>
    <cfRule type="expression" priority="755" dxfId="1" stopIfTrue="0">
      <formula>AND(NOT('QAQC-NaT'!$L$364),'QAQC-NaT'!$C$364="High")</formula>
    </cfRule>
    <cfRule type="expression" priority="835" dxfId="2" stopIfTrue="0">
      <formula>AND(NOT('QAQC-NaT'!$L$364),'QAQC-NaT'!$C$364="Medium")</formula>
    </cfRule>
    <cfRule type="expression" priority="915" dxfId="3" stopIfTrue="0">
      <formula>AND(NOT('QAQC-NaT'!$L$364),'QAQC-NaT'!$C$364="Medium Low")</formula>
    </cfRule>
    <cfRule type="expression" priority="995" dxfId="4" stopIfTrue="0">
      <formula>AND(NOT('QAQC-NaT'!$L$364),'QAQC-NaT'!$C$364="Low")</formula>
    </cfRule>
    <cfRule type="expression" priority="1062" dxfId="4" stopIfTrue="0">
      <formula>LEFT(W32&amp;"")="["</formula>
    </cfRule>
    <cfRule type="expression" priority="1141" dxfId="5" stopIfTrue="0">
      <formula>AND(NOT('QAQC-NaT'!$L$364),'QAQC-NaT'!$C$364="Very Low")</formula>
    </cfRule>
    <cfRule type="expression" priority="1221" dxfId="6" stopIfTrue="0">
      <formula>AND(NOT('QAQC-NaT'!$L$364),'QAQC-NaT'!$C$364="Good")</formula>
    </cfRule>
  </conditionalFormatting>
  <conditionalFormatting sqref="W33">
    <cfRule type="expression" priority="676" dxfId="0" stopIfTrue="0">
      <formula>AND(NOT('QAQC-NaT'!$L$365),'QAQC-NaT'!$C$365="Highest")</formula>
    </cfRule>
    <cfRule type="expression" priority="756" dxfId="1" stopIfTrue="0">
      <formula>AND(NOT('QAQC-NaT'!$L$365),'QAQC-NaT'!$C$365="High")</formula>
    </cfRule>
    <cfRule type="expression" priority="836" dxfId="2" stopIfTrue="0">
      <formula>AND(NOT('QAQC-NaT'!$L$365),'QAQC-NaT'!$C$365="Medium")</formula>
    </cfRule>
    <cfRule type="expression" priority="916" dxfId="3" stopIfTrue="0">
      <formula>AND(NOT('QAQC-NaT'!$L$365),'QAQC-NaT'!$C$365="Medium Low")</formula>
    </cfRule>
    <cfRule type="expression" priority="996" dxfId="4" stopIfTrue="0">
      <formula>AND(NOT('QAQC-NaT'!$L$365),'QAQC-NaT'!$C$365="Low")</formula>
    </cfRule>
    <cfRule type="expression" priority="1063" dxfId="4" stopIfTrue="0">
      <formula>LEFT(W33&amp;"")="["</formula>
    </cfRule>
    <cfRule type="expression" priority="1142" dxfId="5" stopIfTrue="0">
      <formula>AND(NOT('QAQC-NaT'!$L$365),'QAQC-NaT'!$C$365="Very Low")</formula>
    </cfRule>
    <cfRule type="expression" priority="1222" dxfId="6" stopIfTrue="0">
      <formula>AND(NOT('QAQC-NaT'!$L$365),'QAQC-NaT'!$C$365="Good")</formula>
    </cfRule>
  </conditionalFormatting>
  <conditionalFormatting sqref="W34">
    <cfRule type="expression" priority="677" dxfId="0" stopIfTrue="0">
      <formula>AND(NOT('QAQC-NaT'!$L$366),'QAQC-NaT'!$C$366="Highest")</formula>
    </cfRule>
    <cfRule type="expression" priority="757" dxfId="1" stopIfTrue="0">
      <formula>AND(NOT('QAQC-NaT'!$L$366),'QAQC-NaT'!$C$366="High")</formula>
    </cfRule>
    <cfRule type="expression" priority="837" dxfId="2" stopIfTrue="0">
      <formula>AND(NOT('QAQC-NaT'!$L$366),'QAQC-NaT'!$C$366="Medium")</formula>
    </cfRule>
    <cfRule type="expression" priority="917" dxfId="3" stopIfTrue="0">
      <formula>AND(NOT('QAQC-NaT'!$L$366),'QAQC-NaT'!$C$366="Medium Low")</formula>
    </cfRule>
    <cfRule type="expression" priority="997" dxfId="4" stopIfTrue="0">
      <formula>AND(NOT('QAQC-NaT'!$L$366),'QAQC-NaT'!$C$366="Low")</formula>
    </cfRule>
    <cfRule type="expression" priority="1064" dxfId="4" stopIfTrue="0">
      <formula>LEFT(W34&amp;"")="["</formula>
    </cfRule>
    <cfRule type="expression" priority="1143" dxfId="5" stopIfTrue="0">
      <formula>AND(NOT('QAQC-NaT'!$L$366),'QAQC-NaT'!$C$366="Very Low")</formula>
    </cfRule>
    <cfRule type="expression" priority="1223" dxfId="6" stopIfTrue="0">
      <formula>AND(NOT('QAQC-NaT'!$L$366),'QAQC-NaT'!$C$366="Good")</formula>
    </cfRule>
  </conditionalFormatting>
  <conditionalFormatting sqref="W35">
    <cfRule type="expression" priority="678" dxfId="0" stopIfTrue="0">
      <formula>AND(NOT('QAQC-NaT'!$L$367),'QAQC-NaT'!$C$367="Highest")</formula>
    </cfRule>
    <cfRule type="expression" priority="758" dxfId="1" stopIfTrue="0">
      <formula>AND(NOT('QAQC-NaT'!$L$367),'QAQC-NaT'!$C$367="High")</formula>
    </cfRule>
    <cfRule type="expression" priority="838" dxfId="2" stopIfTrue="0">
      <formula>AND(NOT('QAQC-NaT'!$L$367),'QAQC-NaT'!$C$367="Medium")</formula>
    </cfRule>
    <cfRule type="expression" priority="918" dxfId="3" stopIfTrue="0">
      <formula>AND(NOT('QAQC-NaT'!$L$367),'QAQC-NaT'!$C$367="Medium Low")</formula>
    </cfRule>
    <cfRule type="expression" priority="998" dxfId="4" stopIfTrue="0">
      <formula>AND(NOT('QAQC-NaT'!$L$367),'QAQC-NaT'!$C$367="Low")</formula>
    </cfRule>
    <cfRule type="expression" priority="1065" dxfId="4" stopIfTrue="0">
      <formula>LEFT(W35&amp;"")="["</formula>
    </cfRule>
    <cfRule type="expression" priority="1144" dxfId="5" stopIfTrue="0">
      <formula>AND(NOT('QAQC-NaT'!$L$367),'QAQC-NaT'!$C$367="Very Low")</formula>
    </cfRule>
    <cfRule type="expression" priority="1224" dxfId="6" stopIfTrue="0">
      <formula>AND(NOT('QAQC-NaT'!$L$367),'QAQC-NaT'!$C$367="Good")</formula>
    </cfRule>
  </conditionalFormatting>
  <conditionalFormatting sqref="W36">
    <cfRule type="expression" priority="679" dxfId="0" stopIfTrue="0">
      <formula>AND(NOT('QAQC-NaT'!$L$368),'QAQC-NaT'!$C$368="Highest")</formula>
    </cfRule>
    <cfRule type="expression" priority="759" dxfId="1" stopIfTrue="0">
      <formula>AND(NOT('QAQC-NaT'!$L$368),'QAQC-NaT'!$C$368="High")</formula>
    </cfRule>
    <cfRule type="expression" priority="839" dxfId="2" stopIfTrue="0">
      <formula>AND(NOT('QAQC-NaT'!$L$368),'QAQC-NaT'!$C$368="Medium")</formula>
    </cfRule>
    <cfRule type="expression" priority="919" dxfId="3" stopIfTrue="0">
      <formula>AND(NOT('QAQC-NaT'!$L$368),'QAQC-NaT'!$C$368="Medium Low")</formula>
    </cfRule>
    <cfRule type="expression" priority="999" dxfId="4" stopIfTrue="0">
      <formula>AND(NOT('QAQC-NaT'!$L$368),'QAQC-NaT'!$C$368="Low")</formula>
    </cfRule>
    <cfRule type="expression" priority="1066" dxfId="4" stopIfTrue="0">
      <formula>LEFT(W36&amp;"")="["</formula>
    </cfRule>
    <cfRule type="expression" priority="1145" dxfId="5" stopIfTrue="0">
      <formula>AND(NOT('QAQC-NaT'!$L$368),'QAQC-NaT'!$C$368="Very Low")</formula>
    </cfRule>
    <cfRule type="expression" priority="1225" dxfId="6" stopIfTrue="0">
      <formula>AND(NOT('QAQC-NaT'!$L$368),'QAQC-NaT'!$C$368="Good")</formula>
    </cfRule>
  </conditionalFormatting>
  <conditionalFormatting sqref="W37">
    <cfRule type="expression" priority="680" dxfId="0" stopIfTrue="0">
      <formula>AND(NOT('QAQC-NaT'!$L$369),'QAQC-NaT'!$C$369="Highest")</formula>
    </cfRule>
    <cfRule type="expression" priority="760" dxfId="1" stopIfTrue="0">
      <formula>AND(NOT('QAQC-NaT'!$L$369),'QAQC-NaT'!$C$369="High")</formula>
    </cfRule>
    <cfRule type="expression" priority="840" dxfId="2" stopIfTrue="0">
      <formula>AND(NOT('QAQC-NaT'!$L$369),'QAQC-NaT'!$C$369="Medium")</formula>
    </cfRule>
    <cfRule type="expression" priority="920" dxfId="3" stopIfTrue="0">
      <formula>AND(NOT('QAQC-NaT'!$L$369),'QAQC-NaT'!$C$369="Medium Low")</formula>
    </cfRule>
    <cfRule type="expression" priority="1000" dxfId="4" stopIfTrue="0">
      <formula>AND(NOT('QAQC-NaT'!$L$369),'QAQC-NaT'!$C$369="Low")</formula>
    </cfRule>
    <cfRule type="expression" priority="1067" dxfId="4" stopIfTrue="0">
      <formula>LEFT(W37&amp;"")="["</formula>
    </cfRule>
    <cfRule type="expression" priority="1146" dxfId="5" stopIfTrue="0">
      <formula>AND(NOT('QAQC-NaT'!$L$369),'QAQC-NaT'!$C$369="Very Low")</formula>
    </cfRule>
    <cfRule type="expression" priority="1226" dxfId="6" stopIfTrue="0">
      <formula>AND(NOT('QAQC-NaT'!$L$369),'QAQC-NaT'!$C$369="Good")</formula>
    </cfRule>
  </conditionalFormatting>
  <conditionalFormatting sqref="W38">
    <cfRule type="expression" priority="681" dxfId="0" stopIfTrue="0">
      <formula>AND(NOT('QAQC-NaT'!$L$370),'QAQC-NaT'!$C$370="Highest")</formula>
    </cfRule>
    <cfRule type="expression" priority="761" dxfId="1" stopIfTrue="0">
      <formula>AND(NOT('QAQC-NaT'!$L$370),'QAQC-NaT'!$C$370="High")</formula>
    </cfRule>
    <cfRule type="expression" priority="841" dxfId="2" stopIfTrue="0">
      <formula>AND(NOT('QAQC-NaT'!$L$370),'QAQC-NaT'!$C$370="Medium")</formula>
    </cfRule>
    <cfRule type="expression" priority="921" dxfId="3" stopIfTrue="0">
      <formula>AND(NOT('QAQC-NaT'!$L$370),'QAQC-NaT'!$C$370="Medium Low")</formula>
    </cfRule>
    <cfRule type="expression" priority="1001" dxfId="4" stopIfTrue="0">
      <formula>AND(NOT('QAQC-NaT'!$L$370),'QAQC-NaT'!$C$370="Low")</formula>
    </cfRule>
    <cfRule type="expression" priority="1068" dxfId="4" stopIfTrue="0">
      <formula>LEFT(W38&amp;"")="["</formula>
    </cfRule>
    <cfRule type="expression" priority="1147" dxfId="5" stopIfTrue="0">
      <formula>AND(NOT('QAQC-NaT'!$L$370),'QAQC-NaT'!$C$370="Very Low")</formula>
    </cfRule>
    <cfRule type="expression" priority="1227" dxfId="6" stopIfTrue="0">
      <formula>AND(NOT('QAQC-NaT'!$L$370),'QAQC-NaT'!$C$370="Good")</formula>
    </cfRule>
  </conditionalFormatting>
  <conditionalFormatting sqref="W39">
    <cfRule type="expression" priority="682" dxfId="0" stopIfTrue="0">
      <formula>AND(NOT('QAQC-NaT'!$L$371),'QAQC-NaT'!$C$371="Highest")</formula>
    </cfRule>
    <cfRule type="expression" priority="762" dxfId="1" stopIfTrue="0">
      <formula>AND(NOT('QAQC-NaT'!$L$371),'QAQC-NaT'!$C$371="High")</formula>
    </cfRule>
    <cfRule type="expression" priority="842" dxfId="2" stopIfTrue="0">
      <formula>AND(NOT('QAQC-NaT'!$L$371),'QAQC-NaT'!$C$371="Medium")</formula>
    </cfRule>
    <cfRule type="expression" priority="922" dxfId="3" stopIfTrue="0">
      <formula>AND(NOT('QAQC-NaT'!$L$371),'QAQC-NaT'!$C$371="Medium Low")</formula>
    </cfRule>
    <cfRule type="expression" priority="1002" dxfId="4" stopIfTrue="0">
      <formula>AND(NOT('QAQC-NaT'!$L$371),'QAQC-NaT'!$C$371="Low")</formula>
    </cfRule>
    <cfRule type="expression" priority="1069" dxfId="4" stopIfTrue="0">
      <formula>LEFT(W39&amp;"")="["</formula>
    </cfRule>
    <cfRule type="expression" priority="1148" dxfId="5" stopIfTrue="0">
      <formula>AND(NOT('QAQC-NaT'!$L$371),'QAQC-NaT'!$C$371="Very Low")</formula>
    </cfRule>
    <cfRule type="expression" priority="1228" dxfId="6" stopIfTrue="0">
      <formula>AND(NOT('QAQC-NaT'!$L$371),'QAQC-NaT'!$C$371="Good")</formula>
    </cfRule>
  </conditionalFormatting>
  <conditionalFormatting sqref="W40">
    <cfRule type="expression" priority="683" dxfId="0" stopIfTrue="0">
      <formula>AND(NOT('QAQC-NaT'!$L$372),'QAQC-NaT'!$C$372="Highest")</formula>
    </cfRule>
    <cfRule type="expression" priority="763" dxfId="1" stopIfTrue="0">
      <formula>AND(NOT('QAQC-NaT'!$L$372),'QAQC-NaT'!$C$372="High")</formula>
    </cfRule>
    <cfRule type="expression" priority="843" dxfId="2" stopIfTrue="0">
      <formula>AND(NOT('QAQC-NaT'!$L$372),'QAQC-NaT'!$C$372="Medium")</formula>
    </cfRule>
    <cfRule type="expression" priority="923" dxfId="3" stopIfTrue="0">
      <formula>AND(NOT('QAQC-NaT'!$L$372),'QAQC-NaT'!$C$372="Medium Low")</formula>
    </cfRule>
    <cfRule type="expression" priority="1003" dxfId="4" stopIfTrue="0">
      <formula>AND(NOT('QAQC-NaT'!$L$372),'QAQC-NaT'!$C$372="Low")</formula>
    </cfRule>
    <cfRule type="expression" priority="1070" dxfId="4" stopIfTrue="0">
      <formula>LEFT(W40&amp;"")="["</formula>
    </cfRule>
    <cfRule type="expression" priority="1149" dxfId="5" stopIfTrue="0">
      <formula>AND(NOT('QAQC-NaT'!$L$372),'QAQC-NaT'!$C$372="Very Low")</formula>
    </cfRule>
    <cfRule type="expression" priority="1229" dxfId="6" stopIfTrue="0">
      <formula>AND(NOT('QAQC-NaT'!$L$372),'QAQC-NaT'!$C$372="Good")</formula>
    </cfRule>
  </conditionalFormatting>
  <conditionalFormatting sqref="W41">
    <cfRule type="expression" priority="684" dxfId="0" stopIfTrue="0">
      <formula>AND(NOT('QAQC-NaT'!$L$373),'QAQC-NaT'!$C$373="Highest")</formula>
    </cfRule>
    <cfRule type="expression" priority="764" dxfId="1" stopIfTrue="0">
      <formula>AND(NOT('QAQC-NaT'!$L$373),'QAQC-NaT'!$C$373="High")</formula>
    </cfRule>
    <cfRule type="expression" priority="844" dxfId="2" stopIfTrue="0">
      <formula>AND(NOT('QAQC-NaT'!$L$373),'QAQC-NaT'!$C$373="Medium")</formula>
    </cfRule>
    <cfRule type="expression" priority="924" dxfId="3" stopIfTrue="0">
      <formula>AND(NOT('QAQC-NaT'!$L$373),'QAQC-NaT'!$C$373="Medium Low")</formula>
    </cfRule>
    <cfRule type="expression" priority="1004" dxfId="4" stopIfTrue="0">
      <formula>AND(NOT('QAQC-NaT'!$L$373),'QAQC-NaT'!$C$373="Low")</formula>
    </cfRule>
    <cfRule type="expression" priority="1071" dxfId="4" stopIfTrue="0">
      <formula>LEFT(W41&amp;"")="["</formula>
    </cfRule>
    <cfRule type="expression" priority="1150" dxfId="5" stopIfTrue="0">
      <formula>AND(NOT('QAQC-NaT'!$L$373),'QAQC-NaT'!$C$373="Very Low")</formula>
    </cfRule>
    <cfRule type="expression" priority="1230" dxfId="6" stopIfTrue="0">
      <formula>AND(NOT('QAQC-NaT'!$L$373),'QAQC-NaT'!$C$373="Good")</formula>
    </cfRule>
  </conditionalFormatting>
  <conditionalFormatting sqref="W42">
    <cfRule type="expression" priority="685" dxfId="0" stopIfTrue="0">
      <formula>AND(NOT('QAQC-NaT'!$L$374),'QAQC-NaT'!$C$374="Highest")</formula>
    </cfRule>
    <cfRule type="expression" priority="765" dxfId="1" stopIfTrue="0">
      <formula>AND(NOT('QAQC-NaT'!$L$374),'QAQC-NaT'!$C$374="High")</formula>
    </cfRule>
    <cfRule type="expression" priority="845" dxfId="2" stopIfTrue="0">
      <formula>AND(NOT('QAQC-NaT'!$L$374),'QAQC-NaT'!$C$374="Medium")</formula>
    </cfRule>
    <cfRule type="expression" priority="925" dxfId="3" stopIfTrue="0">
      <formula>AND(NOT('QAQC-NaT'!$L$374),'QAQC-NaT'!$C$374="Medium Low")</formula>
    </cfRule>
    <cfRule type="expression" priority="1005" dxfId="4" stopIfTrue="0">
      <formula>AND(NOT('QAQC-NaT'!$L$374),'QAQC-NaT'!$C$374="Low")</formula>
    </cfRule>
    <cfRule type="expression" priority="1072" dxfId="4" stopIfTrue="0">
      <formula>LEFT(W42&amp;"")="["</formula>
    </cfRule>
    <cfRule type="expression" priority="1151" dxfId="5" stopIfTrue="0">
      <formula>AND(NOT('QAQC-NaT'!$L$374),'QAQC-NaT'!$C$374="Very Low")</formula>
    </cfRule>
    <cfRule type="expression" priority="1231" dxfId="6" stopIfTrue="0">
      <formula>AND(NOT('QAQC-NaT'!$L$374),'QAQC-NaT'!$C$374="Good")</formula>
    </cfRule>
  </conditionalFormatting>
  <conditionalFormatting sqref="W43">
    <cfRule type="expression" priority="686" dxfId="0" stopIfTrue="0">
      <formula>AND(NOT('QAQC-NaT'!$L$375),'QAQC-NaT'!$C$375="Highest")</formula>
    </cfRule>
    <cfRule type="expression" priority="766" dxfId="1" stopIfTrue="0">
      <formula>AND(NOT('QAQC-NaT'!$L$375),'QAQC-NaT'!$C$375="High")</formula>
    </cfRule>
    <cfRule type="expression" priority="846" dxfId="2" stopIfTrue="0">
      <formula>AND(NOT('QAQC-NaT'!$L$375),'QAQC-NaT'!$C$375="Medium")</formula>
    </cfRule>
    <cfRule type="expression" priority="926" dxfId="3" stopIfTrue="0">
      <formula>AND(NOT('QAQC-NaT'!$L$375),'QAQC-NaT'!$C$375="Medium Low")</formula>
    </cfRule>
    <cfRule type="expression" priority="1006" dxfId="4" stopIfTrue="0">
      <formula>AND(NOT('QAQC-NaT'!$L$375),'QAQC-NaT'!$C$375="Low")</formula>
    </cfRule>
    <cfRule type="expression" priority="1073" dxfId="4" stopIfTrue="0">
      <formula>LEFT(W43&amp;"")="["</formula>
    </cfRule>
    <cfRule type="expression" priority="1152" dxfId="5" stopIfTrue="0">
      <formula>AND(NOT('QAQC-NaT'!$L$375),'QAQC-NaT'!$C$375="Very Low")</formula>
    </cfRule>
    <cfRule type="expression" priority="1232" dxfId="6" stopIfTrue="0">
      <formula>AND(NOT('QAQC-NaT'!$L$375),'QAQC-NaT'!$C$375="Good")</formula>
    </cfRule>
  </conditionalFormatting>
  <conditionalFormatting sqref="W44">
    <cfRule type="expression" priority="687" dxfId="0" stopIfTrue="0">
      <formula>AND(NOT('QAQC-NaT'!$L$376),'QAQC-NaT'!$C$376="Highest")</formula>
    </cfRule>
    <cfRule type="expression" priority="767" dxfId="1" stopIfTrue="0">
      <formula>AND(NOT('QAQC-NaT'!$L$376),'QAQC-NaT'!$C$376="High")</formula>
    </cfRule>
    <cfRule type="expression" priority="847" dxfId="2" stopIfTrue="0">
      <formula>AND(NOT('QAQC-NaT'!$L$376),'QAQC-NaT'!$C$376="Medium")</formula>
    </cfRule>
    <cfRule type="expression" priority="927" dxfId="3" stopIfTrue="0">
      <formula>AND(NOT('QAQC-NaT'!$L$376),'QAQC-NaT'!$C$376="Medium Low")</formula>
    </cfRule>
    <cfRule type="expression" priority="1007" dxfId="4" stopIfTrue="0">
      <formula>AND(NOT('QAQC-NaT'!$L$376),'QAQC-NaT'!$C$376="Low")</formula>
    </cfRule>
    <cfRule type="expression" priority="1074" dxfId="4" stopIfTrue="0">
      <formula>LEFT(W44&amp;"")="["</formula>
    </cfRule>
    <cfRule type="expression" priority="1153" dxfId="5" stopIfTrue="0">
      <formula>AND(NOT('QAQC-NaT'!$L$376),'QAQC-NaT'!$C$376="Very Low")</formula>
    </cfRule>
    <cfRule type="expression" priority="1233" dxfId="6" stopIfTrue="0">
      <formula>AND(NOT('QAQC-NaT'!$L$376),'QAQC-NaT'!$C$376="Good")</formula>
    </cfRule>
  </conditionalFormatting>
  <conditionalFormatting sqref="AG27">
    <cfRule type="expression" priority="688" dxfId="0" stopIfTrue="0">
      <formula>AND(NOT('QAQC-NaT'!$L$377),'QAQC-NaT'!$C$377="Highest")</formula>
    </cfRule>
    <cfRule type="expression" priority="768" dxfId="1" stopIfTrue="0">
      <formula>AND(NOT('QAQC-NaT'!$L$377),'QAQC-NaT'!$C$377="High")</formula>
    </cfRule>
    <cfRule type="expression" priority="848" dxfId="2" stopIfTrue="0">
      <formula>AND(NOT('QAQC-NaT'!$L$377),'QAQC-NaT'!$C$377="Medium")</formula>
    </cfRule>
    <cfRule type="expression" priority="928" dxfId="3" stopIfTrue="0">
      <formula>AND(NOT('QAQC-NaT'!$L$377),'QAQC-NaT'!$C$377="Medium Low")</formula>
    </cfRule>
    <cfRule type="expression" priority="1008" dxfId="4" stopIfTrue="0">
      <formula>AND(NOT('QAQC-NaT'!$L$377),'QAQC-NaT'!$C$377="Low")</formula>
    </cfRule>
    <cfRule type="expression" priority="1075" dxfId="4" stopIfTrue="0">
      <formula>LEFT(AG27&amp;"")="["</formula>
    </cfRule>
    <cfRule type="expression" priority="1154" dxfId="5" stopIfTrue="0">
      <formula>AND(NOT('QAQC-NaT'!$L$377),'QAQC-NaT'!$C$377="Very Low")</formula>
    </cfRule>
    <cfRule type="expression" priority="1234" dxfId="6" stopIfTrue="0">
      <formula>AND(NOT('QAQC-NaT'!$L$377),'QAQC-NaT'!$C$377="Good")</formula>
    </cfRule>
  </conditionalFormatting>
  <conditionalFormatting sqref="AG28">
    <cfRule type="expression" priority="689" dxfId="0" stopIfTrue="0">
      <formula>AND(NOT('QAQC-NaT'!$L$378),'QAQC-NaT'!$C$378="Highest")</formula>
    </cfRule>
    <cfRule type="expression" priority="769" dxfId="1" stopIfTrue="0">
      <formula>AND(NOT('QAQC-NaT'!$L$378),'QAQC-NaT'!$C$378="High")</formula>
    </cfRule>
    <cfRule type="expression" priority="849" dxfId="2" stopIfTrue="0">
      <formula>AND(NOT('QAQC-NaT'!$L$378),'QAQC-NaT'!$C$378="Medium")</formula>
    </cfRule>
    <cfRule type="expression" priority="929" dxfId="3" stopIfTrue="0">
      <formula>AND(NOT('QAQC-NaT'!$L$378),'QAQC-NaT'!$C$378="Medium Low")</formula>
    </cfRule>
    <cfRule type="expression" priority="1009" dxfId="4" stopIfTrue="0">
      <formula>AND(NOT('QAQC-NaT'!$L$378),'QAQC-NaT'!$C$378="Low")</formula>
    </cfRule>
    <cfRule type="expression" priority="1076" dxfId="4" stopIfTrue="0">
      <formula>LEFT(AG28&amp;"")="["</formula>
    </cfRule>
    <cfRule type="expression" priority="1155" dxfId="5" stopIfTrue="0">
      <formula>AND(NOT('QAQC-NaT'!$L$378),'QAQC-NaT'!$C$378="Very Low")</formula>
    </cfRule>
    <cfRule type="expression" priority="1235" dxfId="6" stopIfTrue="0">
      <formula>AND(NOT('QAQC-NaT'!$L$378),'QAQC-NaT'!$C$378="Good")</formula>
    </cfRule>
  </conditionalFormatting>
  <conditionalFormatting sqref="AG29">
    <cfRule type="expression" priority="690" dxfId="0" stopIfTrue="0">
      <formula>AND(NOT('QAQC-NaT'!$L$379),'QAQC-NaT'!$C$379="Highest")</formula>
    </cfRule>
    <cfRule type="expression" priority="770" dxfId="1" stopIfTrue="0">
      <formula>AND(NOT('QAQC-NaT'!$L$379),'QAQC-NaT'!$C$379="High")</formula>
    </cfRule>
    <cfRule type="expression" priority="850" dxfId="2" stopIfTrue="0">
      <formula>AND(NOT('QAQC-NaT'!$L$379),'QAQC-NaT'!$C$379="Medium")</formula>
    </cfRule>
    <cfRule type="expression" priority="930" dxfId="3" stopIfTrue="0">
      <formula>AND(NOT('QAQC-NaT'!$L$379),'QAQC-NaT'!$C$379="Medium Low")</formula>
    </cfRule>
    <cfRule type="expression" priority="1010" dxfId="4" stopIfTrue="0">
      <formula>AND(NOT('QAQC-NaT'!$L$379),'QAQC-NaT'!$C$379="Low")</formula>
    </cfRule>
    <cfRule type="expression" priority="1077" dxfId="4" stopIfTrue="0">
      <formula>LEFT(AG29&amp;"")="["</formula>
    </cfRule>
    <cfRule type="expression" priority="1156" dxfId="5" stopIfTrue="0">
      <formula>AND(NOT('QAQC-NaT'!$L$379),'QAQC-NaT'!$C$379="Very Low")</formula>
    </cfRule>
    <cfRule type="expression" priority="1236" dxfId="6" stopIfTrue="0">
      <formula>AND(NOT('QAQC-NaT'!$L$379),'QAQC-NaT'!$C$379="Good")</formula>
    </cfRule>
  </conditionalFormatting>
  <conditionalFormatting sqref="AG30">
    <cfRule type="expression" priority="691" dxfId="0" stopIfTrue="0">
      <formula>AND(NOT('QAQC-NaT'!$L$380),'QAQC-NaT'!$C$380="Highest")</formula>
    </cfRule>
    <cfRule type="expression" priority="771" dxfId="1" stopIfTrue="0">
      <formula>AND(NOT('QAQC-NaT'!$L$380),'QAQC-NaT'!$C$380="High")</formula>
    </cfRule>
    <cfRule type="expression" priority="851" dxfId="2" stopIfTrue="0">
      <formula>AND(NOT('QAQC-NaT'!$L$380),'QAQC-NaT'!$C$380="Medium")</formula>
    </cfRule>
    <cfRule type="expression" priority="931" dxfId="3" stopIfTrue="0">
      <formula>AND(NOT('QAQC-NaT'!$L$380),'QAQC-NaT'!$C$380="Medium Low")</formula>
    </cfRule>
    <cfRule type="expression" priority="1011" dxfId="4" stopIfTrue="0">
      <formula>AND(NOT('QAQC-NaT'!$L$380),'QAQC-NaT'!$C$380="Low")</formula>
    </cfRule>
    <cfRule type="expression" priority="1078" dxfId="4" stopIfTrue="0">
      <formula>LEFT(AG30&amp;"")="["</formula>
    </cfRule>
    <cfRule type="expression" priority="1157" dxfId="5" stopIfTrue="0">
      <formula>AND(NOT('QAQC-NaT'!$L$380),'QAQC-NaT'!$C$380="Very Low")</formula>
    </cfRule>
    <cfRule type="expression" priority="1237" dxfId="6" stopIfTrue="0">
      <formula>AND(NOT('QAQC-NaT'!$L$380),'QAQC-NaT'!$C$380="Good")</formula>
    </cfRule>
  </conditionalFormatting>
  <conditionalFormatting sqref="AG31">
    <cfRule type="expression" priority="692" dxfId="0" stopIfTrue="0">
      <formula>AND(NOT('QAQC-NaT'!$L$381),'QAQC-NaT'!$C$381="Highest")</formula>
    </cfRule>
    <cfRule type="expression" priority="772" dxfId="1" stopIfTrue="0">
      <formula>AND(NOT('QAQC-NaT'!$L$381),'QAQC-NaT'!$C$381="High")</formula>
    </cfRule>
    <cfRule type="expression" priority="852" dxfId="2" stopIfTrue="0">
      <formula>AND(NOT('QAQC-NaT'!$L$381),'QAQC-NaT'!$C$381="Medium")</formula>
    </cfRule>
    <cfRule type="expression" priority="932" dxfId="3" stopIfTrue="0">
      <formula>AND(NOT('QAQC-NaT'!$L$381),'QAQC-NaT'!$C$381="Medium Low")</formula>
    </cfRule>
    <cfRule type="expression" priority="1012" dxfId="4" stopIfTrue="0">
      <formula>AND(NOT('QAQC-NaT'!$L$381),'QAQC-NaT'!$C$381="Low")</formula>
    </cfRule>
    <cfRule type="expression" priority="1079" dxfId="4" stopIfTrue="0">
      <formula>LEFT(AG31&amp;"")="["</formula>
    </cfRule>
    <cfRule type="expression" priority="1158" dxfId="5" stopIfTrue="0">
      <formula>AND(NOT('QAQC-NaT'!$L$381),'QAQC-NaT'!$C$381="Very Low")</formula>
    </cfRule>
    <cfRule type="expression" priority="1238" dxfId="6" stopIfTrue="0">
      <formula>AND(NOT('QAQC-NaT'!$L$381),'QAQC-NaT'!$C$381="Good")</formula>
    </cfRule>
  </conditionalFormatting>
  <conditionalFormatting sqref="AG32">
    <cfRule type="expression" priority="693" dxfId="0" stopIfTrue="0">
      <formula>AND(NOT('QAQC-NaT'!$L$382),'QAQC-NaT'!$C$382="Highest")</formula>
    </cfRule>
    <cfRule type="expression" priority="773" dxfId="1" stopIfTrue="0">
      <formula>AND(NOT('QAQC-NaT'!$L$382),'QAQC-NaT'!$C$382="High")</formula>
    </cfRule>
    <cfRule type="expression" priority="853" dxfId="2" stopIfTrue="0">
      <formula>AND(NOT('QAQC-NaT'!$L$382),'QAQC-NaT'!$C$382="Medium")</formula>
    </cfRule>
    <cfRule type="expression" priority="933" dxfId="3" stopIfTrue="0">
      <formula>AND(NOT('QAQC-NaT'!$L$382),'QAQC-NaT'!$C$382="Medium Low")</formula>
    </cfRule>
    <cfRule type="expression" priority="1013" dxfId="4" stopIfTrue="0">
      <formula>AND(NOT('QAQC-NaT'!$L$382),'QAQC-NaT'!$C$382="Low")</formula>
    </cfRule>
    <cfRule type="expression" priority="1080" dxfId="4" stopIfTrue="0">
      <formula>LEFT(AG32&amp;"")="["</formula>
    </cfRule>
    <cfRule type="expression" priority="1159" dxfId="5" stopIfTrue="0">
      <formula>AND(NOT('QAQC-NaT'!$L$382),'QAQC-NaT'!$C$382="Very Low")</formula>
    </cfRule>
    <cfRule type="expression" priority="1239" dxfId="6" stopIfTrue="0">
      <formula>AND(NOT('QAQC-NaT'!$L$382),'QAQC-NaT'!$C$382="Good")</formula>
    </cfRule>
  </conditionalFormatting>
  <conditionalFormatting sqref="AG33">
    <cfRule type="expression" priority="694" dxfId="0" stopIfTrue="0">
      <formula>AND(NOT('QAQC-NaT'!$L$383),'QAQC-NaT'!$C$383="Highest")</formula>
    </cfRule>
    <cfRule type="expression" priority="774" dxfId="1" stopIfTrue="0">
      <formula>AND(NOT('QAQC-NaT'!$L$383),'QAQC-NaT'!$C$383="High")</formula>
    </cfRule>
    <cfRule type="expression" priority="854" dxfId="2" stopIfTrue="0">
      <formula>AND(NOT('QAQC-NaT'!$L$383),'QAQC-NaT'!$C$383="Medium")</formula>
    </cfRule>
    <cfRule type="expression" priority="934" dxfId="3" stopIfTrue="0">
      <formula>AND(NOT('QAQC-NaT'!$L$383),'QAQC-NaT'!$C$383="Medium Low")</formula>
    </cfRule>
    <cfRule type="expression" priority="1014" dxfId="4" stopIfTrue="0">
      <formula>AND(NOT('QAQC-NaT'!$L$383),'QAQC-NaT'!$C$383="Low")</formula>
    </cfRule>
    <cfRule type="expression" priority="1081" dxfId="4" stopIfTrue="0">
      <formula>LEFT(AG33&amp;"")="["</formula>
    </cfRule>
    <cfRule type="expression" priority="1160" dxfId="5" stopIfTrue="0">
      <formula>AND(NOT('QAQC-NaT'!$L$383),'QAQC-NaT'!$C$383="Very Low")</formula>
    </cfRule>
    <cfRule type="expression" priority="1240" dxfId="6" stopIfTrue="0">
      <formula>AND(NOT('QAQC-NaT'!$L$383),'QAQC-NaT'!$C$383="Good")</formula>
    </cfRule>
  </conditionalFormatting>
  <conditionalFormatting sqref="AG34">
    <cfRule type="expression" priority="695" dxfId="0" stopIfTrue="0">
      <formula>AND(NOT('QAQC-NaT'!$L$384),'QAQC-NaT'!$C$384="Highest")</formula>
    </cfRule>
    <cfRule type="expression" priority="775" dxfId="1" stopIfTrue="0">
      <formula>AND(NOT('QAQC-NaT'!$L$384),'QAQC-NaT'!$C$384="High")</formula>
    </cfRule>
    <cfRule type="expression" priority="855" dxfId="2" stopIfTrue="0">
      <formula>AND(NOT('QAQC-NaT'!$L$384),'QAQC-NaT'!$C$384="Medium")</formula>
    </cfRule>
    <cfRule type="expression" priority="935" dxfId="3" stopIfTrue="0">
      <formula>AND(NOT('QAQC-NaT'!$L$384),'QAQC-NaT'!$C$384="Medium Low")</formula>
    </cfRule>
    <cfRule type="expression" priority="1015" dxfId="4" stopIfTrue="0">
      <formula>AND(NOT('QAQC-NaT'!$L$384),'QAQC-NaT'!$C$384="Low")</formula>
    </cfRule>
    <cfRule type="expression" priority="1082" dxfId="4" stopIfTrue="0">
      <formula>LEFT(AG34&amp;"")="["</formula>
    </cfRule>
    <cfRule type="expression" priority="1161" dxfId="5" stopIfTrue="0">
      <formula>AND(NOT('QAQC-NaT'!$L$384),'QAQC-NaT'!$C$384="Very Low")</formula>
    </cfRule>
    <cfRule type="expression" priority="1241" dxfId="6" stopIfTrue="0">
      <formula>AND(NOT('QAQC-NaT'!$L$384),'QAQC-NaT'!$C$384="Good")</formula>
    </cfRule>
  </conditionalFormatting>
  <conditionalFormatting sqref="AG35">
    <cfRule type="expression" priority="696" dxfId="0" stopIfTrue="0">
      <formula>AND(NOT('QAQC-NaT'!$L$385),'QAQC-NaT'!$C$385="Highest")</formula>
    </cfRule>
    <cfRule type="expression" priority="776" dxfId="1" stopIfTrue="0">
      <formula>AND(NOT('QAQC-NaT'!$L$385),'QAQC-NaT'!$C$385="High")</formula>
    </cfRule>
    <cfRule type="expression" priority="856" dxfId="2" stopIfTrue="0">
      <formula>AND(NOT('QAQC-NaT'!$L$385),'QAQC-NaT'!$C$385="Medium")</formula>
    </cfRule>
    <cfRule type="expression" priority="936" dxfId="3" stopIfTrue="0">
      <formula>AND(NOT('QAQC-NaT'!$L$385),'QAQC-NaT'!$C$385="Medium Low")</formula>
    </cfRule>
    <cfRule type="expression" priority="1016" dxfId="4" stopIfTrue="0">
      <formula>AND(NOT('QAQC-NaT'!$L$385),'QAQC-NaT'!$C$385="Low")</formula>
    </cfRule>
    <cfRule type="expression" priority="1083" dxfId="4" stopIfTrue="0">
      <formula>LEFT(AG35&amp;"")="["</formula>
    </cfRule>
    <cfRule type="expression" priority="1162" dxfId="5" stopIfTrue="0">
      <formula>AND(NOT('QAQC-NaT'!$L$385),'QAQC-NaT'!$C$385="Very Low")</formula>
    </cfRule>
    <cfRule type="expression" priority="1242" dxfId="6" stopIfTrue="0">
      <formula>AND(NOT('QAQC-NaT'!$L$385),'QAQC-NaT'!$C$385="Good")</formula>
    </cfRule>
  </conditionalFormatting>
  <conditionalFormatting sqref="AG36">
    <cfRule type="expression" priority="697" dxfId="0" stopIfTrue="0">
      <formula>AND(NOT('QAQC-NaT'!$L$386),'QAQC-NaT'!$C$386="Highest")</formula>
    </cfRule>
    <cfRule type="expression" priority="777" dxfId="1" stopIfTrue="0">
      <formula>AND(NOT('QAQC-NaT'!$L$386),'QAQC-NaT'!$C$386="High")</formula>
    </cfRule>
    <cfRule type="expression" priority="857" dxfId="2" stopIfTrue="0">
      <formula>AND(NOT('QAQC-NaT'!$L$386),'QAQC-NaT'!$C$386="Medium")</formula>
    </cfRule>
    <cfRule type="expression" priority="937" dxfId="3" stopIfTrue="0">
      <formula>AND(NOT('QAQC-NaT'!$L$386),'QAQC-NaT'!$C$386="Medium Low")</formula>
    </cfRule>
    <cfRule type="expression" priority="1017" dxfId="4" stopIfTrue="0">
      <formula>AND(NOT('QAQC-NaT'!$L$386),'QAQC-NaT'!$C$386="Low")</formula>
    </cfRule>
    <cfRule type="expression" priority="1084" dxfId="4" stopIfTrue="0">
      <formula>LEFT(AG36&amp;"")="["</formula>
    </cfRule>
    <cfRule type="expression" priority="1163" dxfId="5" stopIfTrue="0">
      <formula>AND(NOT('QAQC-NaT'!$L$386),'QAQC-NaT'!$C$386="Very Low")</formula>
    </cfRule>
    <cfRule type="expression" priority="1243" dxfId="6" stopIfTrue="0">
      <formula>AND(NOT('QAQC-NaT'!$L$386),'QAQC-NaT'!$C$386="Good")</formula>
    </cfRule>
  </conditionalFormatting>
  <conditionalFormatting sqref="AG37">
    <cfRule type="expression" priority="698" dxfId="0" stopIfTrue="0">
      <formula>AND(NOT('QAQC-NaT'!$L$387),'QAQC-NaT'!$C$387="Highest")</formula>
    </cfRule>
    <cfRule type="expression" priority="778" dxfId="1" stopIfTrue="0">
      <formula>AND(NOT('QAQC-NaT'!$L$387),'QAQC-NaT'!$C$387="High")</formula>
    </cfRule>
    <cfRule type="expression" priority="858" dxfId="2" stopIfTrue="0">
      <formula>AND(NOT('QAQC-NaT'!$L$387),'QAQC-NaT'!$C$387="Medium")</formula>
    </cfRule>
    <cfRule type="expression" priority="938" dxfId="3" stopIfTrue="0">
      <formula>AND(NOT('QAQC-NaT'!$L$387),'QAQC-NaT'!$C$387="Medium Low")</formula>
    </cfRule>
    <cfRule type="expression" priority="1018" dxfId="4" stopIfTrue="0">
      <formula>AND(NOT('QAQC-NaT'!$L$387),'QAQC-NaT'!$C$387="Low")</formula>
    </cfRule>
    <cfRule type="expression" priority="1085" dxfId="4" stopIfTrue="0">
      <formula>LEFT(AG37&amp;"")="["</formula>
    </cfRule>
    <cfRule type="expression" priority="1164" dxfId="5" stopIfTrue="0">
      <formula>AND(NOT('QAQC-NaT'!$L$387),'QAQC-NaT'!$C$387="Very Low")</formula>
    </cfRule>
    <cfRule type="expression" priority="1244" dxfId="6" stopIfTrue="0">
      <formula>AND(NOT('QAQC-NaT'!$L$387),'QAQC-NaT'!$C$387="Good")</formula>
    </cfRule>
  </conditionalFormatting>
  <conditionalFormatting sqref="AG38">
    <cfRule type="expression" priority="699" dxfId="0" stopIfTrue="0">
      <formula>AND(NOT('QAQC-NaT'!$L$388),'QAQC-NaT'!$C$388="Highest")</formula>
    </cfRule>
    <cfRule type="expression" priority="779" dxfId="1" stopIfTrue="0">
      <formula>AND(NOT('QAQC-NaT'!$L$388),'QAQC-NaT'!$C$388="High")</formula>
    </cfRule>
    <cfRule type="expression" priority="859" dxfId="2" stopIfTrue="0">
      <formula>AND(NOT('QAQC-NaT'!$L$388),'QAQC-NaT'!$C$388="Medium")</formula>
    </cfRule>
    <cfRule type="expression" priority="939" dxfId="3" stopIfTrue="0">
      <formula>AND(NOT('QAQC-NaT'!$L$388),'QAQC-NaT'!$C$388="Medium Low")</formula>
    </cfRule>
    <cfRule type="expression" priority="1019" dxfId="4" stopIfTrue="0">
      <formula>AND(NOT('QAQC-NaT'!$L$388),'QAQC-NaT'!$C$388="Low")</formula>
    </cfRule>
    <cfRule type="expression" priority="1086" dxfId="4" stopIfTrue="0">
      <formula>LEFT(AG38&amp;"")="["</formula>
    </cfRule>
    <cfRule type="expression" priority="1165" dxfId="5" stopIfTrue="0">
      <formula>AND(NOT('QAQC-NaT'!$L$388),'QAQC-NaT'!$C$388="Very Low")</formula>
    </cfRule>
    <cfRule type="expression" priority="1245" dxfId="6" stopIfTrue="0">
      <formula>AND(NOT('QAQC-NaT'!$L$388),'QAQC-NaT'!$C$388="Good")</formula>
    </cfRule>
  </conditionalFormatting>
  <conditionalFormatting sqref="AG39">
    <cfRule type="expression" priority="700" dxfId="0" stopIfTrue="0">
      <formula>AND(NOT('QAQC-NaT'!$L$389),'QAQC-NaT'!$C$389="Highest")</formula>
    </cfRule>
    <cfRule type="expression" priority="780" dxfId="1" stopIfTrue="0">
      <formula>AND(NOT('QAQC-NaT'!$L$389),'QAQC-NaT'!$C$389="High")</formula>
    </cfRule>
    <cfRule type="expression" priority="860" dxfId="2" stopIfTrue="0">
      <formula>AND(NOT('QAQC-NaT'!$L$389),'QAQC-NaT'!$C$389="Medium")</formula>
    </cfRule>
    <cfRule type="expression" priority="940" dxfId="3" stopIfTrue="0">
      <formula>AND(NOT('QAQC-NaT'!$L$389),'QAQC-NaT'!$C$389="Medium Low")</formula>
    </cfRule>
    <cfRule type="expression" priority="1020" dxfId="4" stopIfTrue="0">
      <formula>AND(NOT('QAQC-NaT'!$L$389),'QAQC-NaT'!$C$389="Low")</formula>
    </cfRule>
    <cfRule type="expression" priority="1087" dxfId="4" stopIfTrue="0">
      <formula>LEFT(AG39&amp;"")="["</formula>
    </cfRule>
    <cfRule type="expression" priority="1166" dxfId="5" stopIfTrue="0">
      <formula>AND(NOT('QAQC-NaT'!$L$389),'QAQC-NaT'!$C$389="Very Low")</formula>
    </cfRule>
    <cfRule type="expression" priority="1246" dxfId="6" stopIfTrue="0">
      <formula>AND(NOT('QAQC-NaT'!$L$389),'QAQC-NaT'!$C$389="Good")</formula>
    </cfRule>
  </conditionalFormatting>
  <conditionalFormatting sqref="AG40">
    <cfRule type="expression" priority="701" dxfId="0" stopIfTrue="0">
      <formula>AND(NOT('QAQC-NaT'!$L$390),'QAQC-NaT'!$C$390="Highest")</formula>
    </cfRule>
    <cfRule type="expression" priority="781" dxfId="1" stopIfTrue="0">
      <formula>AND(NOT('QAQC-NaT'!$L$390),'QAQC-NaT'!$C$390="High")</formula>
    </cfRule>
    <cfRule type="expression" priority="861" dxfId="2" stopIfTrue="0">
      <formula>AND(NOT('QAQC-NaT'!$L$390),'QAQC-NaT'!$C$390="Medium")</formula>
    </cfRule>
    <cfRule type="expression" priority="941" dxfId="3" stopIfTrue="0">
      <formula>AND(NOT('QAQC-NaT'!$L$390),'QAQC-NaT'!$C$390="Medium Low")</formula>
    </cfRule>
    <cfRule type="expression" priority="1021" dxfId="4" stopIfTrue="0">
      <formula>AND(NOT('QAQC-NaT'!$L$390),'QAQC-NaT'!$C$390="Low")</formula>
    </cfRule>
    <cfRule type="expression" priority="1088" dxfId="4" stopIfTrue="0">
      <formula>LEFT(AG40&amp;"")="["</formula>
    </cfRule>
    <cfRule type="expression" priority="1167" dxfId="5" stopIfTrue="0">
      <formula>AND(NOT('QAQC-NaT'!$L$390),'QAQC-NaT'!$C$390="Very Low")</formula>
    </cfRule>
    <cfRule type="expression" priority="1247" dxfId="6" stopIfTrue="0">
      <formula>AND(NOT('QAQC-NaT'!$L$390),'QAQC-NaT'!$C$390="Good")</formula>
    </cfRule>
  </conditionalFormatting>
  <conditionalFormatting sqref="AG41">
    <cfRule type="expression" priority="702" dxfId="0" stopIfTrue="0">
      <formula>AND(NOT('QAQC-NaT'!$L$391),'QAQC-NaT'!$C$391="Highest")</formula>
    </cfRule>
    <cfRule type="expression" priority="782" dxfId="1" stopIfTrue="0">
      <formula>AND(NOT('QAQC-NaT'!$L$391),'QAQC-NaT'!$C$391="High")</formula>
    </cfRule>
    <cfRule type="expression" priority="862" dxfId="2" stopIfTrue="0">
      <formula>AND(NOT('QAQC-NaT'!$L$391),'QAQC-NaT'!$C$391="Medium")</formula>
    </cfRule>
    <cfRule type="expression" priority="942" dxfId="3" stopIfTrue="0">
      <formula>AND(NOT('QAQC-NaT'!$L$391),'QAQC-NaT'!$C$391="Medium Low")</formula>
    </cfRule>
    <cfRule type="expression" priority="1022" dxfId="4" stopIfTrue="0">
      <formula>AND(NOT('QAQC-NaT'!$L$391),'QAQC-NaT'!$C$391="Low")</formula>
    </cfRule>
    <cfRule type="expression" priority="1089" dxfId="4" stopIfTrue="0">
      <formula>LEFT(AG41&amp;"")="["</formula>
    </cfRule>
    <cfRule type="expression" priority="1168" dxfId="5" stopIfTrue="0">
      <formula>AND(NOT('QAQC-NaT'!$L$391),'QAQC-NaT'!$C$391="Very Low")</formula>
    </cfRule>
    <cfRule type="expression" priority="1248" dxfId="6" stopIfTrue="0">
      <formula>AND(NOT('QAQC-NaT'!$L$391),'QAQC-NaT'!$C$391="Good")</formula>
    </cfRule>
  </conditionalFormatting>
  <conditionalFormatting sqref="AG42">
    <cfRule type="expression" priority="703" dxfId="0" stopIfTrue="0">
      <formula>AND(NOT('QAQC-NaT'!$L$392),'QAQC-NaT'!$C$392="Highest")</formula>
    </cfRule>
    <cfRule type="expression" priority="783" dxfId="1" stopIfTrue="0">
      <formula>AND(NOT('QAQC-NaT'!$L$392),'QAQC-NaT'!$C$392="High")</formula>
    </cfRule>
    <cfRule type="expression" priority="863" dxfId="2" stopIfTrue="0">
      <formula>AND(NOT('QAQC-NaT'!$L$392),'QAQC-NaT'!$C$392="Medium")</formula>
    </cfRule>
    <cfRule type="expression" priority="943" dxfId="3" stopIfTrue="0">
      <formula>AND(NOT('QAQC-NaT'!$L$392),'QAQC-NaT'!$C$392="Medium Low")</formula>
    </cfRule>
    <cfRule type="expression" priority="1023" dxfId="4" stopIfTrue="0">
      <formula>AND(NOT('QAQC-NaT'!$L$392),'QAQC-NaT'!$C$392="Low")</formula>
    </cfRule>
    <cfRule type="expression" priority="1090" dxfId="4" stopIfTrue="0">
      <formula>LEFT(AG42&amp;"")="["</formula>
    </cfRule>
    <cfRule type="expression" priority="1169" dxfId="5" stopIfTrue="0">
      <formula>AND(NOT('QAQC-NaT'!$L$392),'QAQC-NaT'!$C$392="Very Low")</formula>
    </cfRule>
    <cfRule type="expression" priority="1249" dxfId="6" stopIfTrue="0">
      <formula>AND(NOT('QAQC-NaT'!$L$392),'QAQC-NaT'!$C$392="Good")</formula>
    </cfRule>
  </conditionalFormatting>
  <conditionalFormatting sqref="AG43">
    <cfRule type="expression" priority="704" dxfId="0" stopIfTrue="0">
      <formula>AND(NOT('QAQC-NaT'!$L$393),'QAQC-NaT'!$C$393="Highest")</formula>
    </cfRule>
    <cfRule type="expression" priority="784" dxfId="1" stopIfTrue="0">
      <formula>AND(NOT('QAQC-NaT'!$L$393),'QAQC-NaT'!$C$393="High")</formula>
    </cfRule>
    <cfRule type="expression" priority="864" dxfId="2" stopIfTrue="0">
      <formula>AND(NOT('QAQC-NaT'!$L$393),'QAQC-NaT'!$C$393="Medium")</formula>
    </cfRule>
    <cfRule type="expression" priority="944" dxfId="3" stopIfTrue="0">
      <formula>AND(NOT('QAQC-NaT'!$L$393),'QAQC-NaT'!$C$393="Medium Low")</formula>
    </cfRule>
    <cfRule type="expression" priority="1024" dxfId="4" stopIfTrue="0">
      <formula>AND(NOT('QAQC-NaT'!$L$393),'QAQC-NaT'!$C$393="Low")</formula>
    </cfRule>
    <cfRule type="expression" priority="1091" dxfId="4" stopIfTrue="0">
      <formula>LEFT(AG43&amp;"")="["</formula>
    </cfRule>
    <cfRule type="expression" priority="1170" dxfId="5" stopIfTrue="0">
      <formula>AND(NOT('QAQC-NaT'!$L$393),'QAQC-NaT'!$C$393="Very Low")</formula>
    </cfRule>
    <cfRule type="expression" priority="1250" dxfId="6" stopIfTrue="0">
      <formula>AND(NOT('QAQC-NaT'!$L$393),'QAQC-NaT'!$C$393="Good")</formula>
    </cfRule>
  </conditionalFormatting>
  <conditionalFormatting sqref="AG44">
    <cfRule type="expression" priority="705" dxfId="0" stopIfTrue="0">
      <formula>AND(NOT('QAQC-NaT'!$L$394),'QAQC-NaT'!$C$394="Highest")</formula>
    </cfRule>
    <cfRule type="expression" priority="785" dxfId="1" stopIfTrue="0">
      <formula>AND(NOT('QAQC-NaT'!$L$394),'QAQC-NaT'!$C$394="High")</formula>
    </cfRule>
    <cfRule type="expression" priority="865" dxfId="2" stopIfTrue="0">
      <formula>AND(NOT('QAQC-NaT'!$L$394),'QAQC-NaT'!$C$394="Medium")</formula>
    </cfRule>
    <cfRule type="expression" priority="945" dxfId="3" stopIfTrue="0">
      <formula>AND(NOT('QAQC-NaT'!$L$394),'QAQC-NaT'!$C$394="Medium Low")</formula>
    </cfRule>
    <cfRule type="expression" priority="1025" dxfId="4" stopIfTrue="0">
      <formula>AND(NOT('QAQC-NaT'!$L$394),'QAQC-NaT'!$C$394="Low")</formula>
    </cfRule>
    <cfRule type="expression" priority="1092" dxfId="4" stopIfTrue="0">
      <formula>LEFT(AG44&amp;"")="["</formula>
    </cfRule>
    <cfRule type="expression" priority="1171" dxfId="5" stopIfTrue="0">
      <formula>AND(NOT('QAQC-NaT'!$L$394),'QAQC-NaT'!$C$394="Very Low")</formula>
    </cfRule>
    <cfRule type="expression" priority="1251" dxfId="6" stopIfTrue="0">
      <formula>AND(NOT('QAQC-NaT'!$L$394),'QAQC-NaT'!$C$394="Good")</formula>
    </cfRule>
  </conditionalFormatting>
  <conditionalFormatting sqref="AI29">
    <cfRule type="expression" priority="706" dxfId="0" stopIfTrue="0">
      <formula>AND(NOT('QAQC-NaT'!$L$40),'QAQC-NaT'!$C$40="Highest")</formula>
    </cfRule>
    <cfRule type="expression" priority="786" dxfId="1" stopIfTrue="0">
      <formula>AND(NOT('QAQC-NaT'!$L$40),'QAQC-NaT'!$C$40="High")</formula>
    </cfRule>
    <cfRule type="expression" priority="866" dxfId="2" stopIfTrue="0">
      <formula>AND(NOT('QAQC-NaT'!$L$40),'QAQC-NaT'!$C$40="Medium")</formula>
    </cfRule>
    <cfRule type="expression" priority="946" dxfId="3" stopIfTrue="0">
      <formula>AND(NOT('QAQC-NaT'!$L$40),'QAQC-NaT'!$C$40="Medium Low")</formula>
    </cfRule>
    <cfRule type="expression" priority="1026" dxfId="4" stopIfTrue="0">
      <formula>AND(NOT('QAQC-NaT'!$L$40),'QAQC-NaT'!$C$40="Low")</formula>
    </cfRule>
    <cfRule type="expression" priority="1172" dxfId="5" stopIfTrue="0">
      <formula>AND(NOT('QAQC-NaT'!$L$40),'QAQC-NaT'!$C$40="Very Low")</formula>
    </cfRule>
    <cfRule type="expression" priority="1252" dxfId="6" stopIfTrue="0">
      <formula>AND(NOT('QAQC-NaT'!$L$40),'QAQC-NaT'!$C$40="Good")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8" t="inlineStr">
        <is>
          <t>Category</t>
        </is>
      </c>
      <c r="B1" s="48" t="inlineStr">
        <is>
          <t>Description</t>
        </is>
      </c>
      <c r="C1" s="48" t="inlineStr">
        <is>
          <t>Priority</t>
        </is>
      </c>
      <c r="D1" s="48" t="inlineStr">
        <is>
          <t>Group</t>
        </is>
      </c>
      <c r="E1" s="48" t="inlineStr">
        <is>
          <t>Sample ID</t>
        </is>
      </c>
      <c r="F1" s="48" t="inlineStr">
        <is>
          <t>Targets</t>
        </is>
      </c>
      <c r="G1" s="48" t="inlineStr">
        <is>
          <t>Cell A</t>
        </is>
      </c>
      <c r="H1" s="48" t="inlineStr">
        <is>
          <t>Cell B</t>
        </is>
      </c>
      <c r="I1" s="48" t="inlineStr">
        <is>
          <t>Lower Limit</t>
        </is>
      </c>
      <c r="J1" s="48" t="inlineStr">
        <is>
          <t>Upper Limit</t>
        </is>
      </c>
      <c r="K1" s="48" t="inlineStr">
        <is>
          <t>Value</t>
        </is>
      </c>
      <c r="L1" s="48" t="inlineStr">
        <is>
          <t>Validates</t>
        </is>
      </c>
      <c r="M1" s="48" t="inlineStr">
        <is>
          <t>Notes</t>
        </is>
      </c>
    </row>
    <row r="2">
      <c r="A2" t="inlineStr">
        <is>
          <t>NTC</t>
        </is>
      </c>
      <c r="B2" t="inlineStr">
        <is>
          <t>NTC test for contamination: covN1 (Ct)</t>
        </is>
      </c>
      <c r="C2" t="inlineStr">
        <is>
          <t>Highest</t>
        </is>
      </c>
      <c r="D2" s="56" t="n">
        <v>44418</v>
      </c>
      <c r="E2" t="inlineStr">
        <is>
          <t>nan</t>
        </is>
      </c>
      <c r="F2" t="inlineStr">
        <is>
          <t>covN1</t>
        </is>
      </c>
      <c r="I2">
        <f>44.16+5</f>
        <v>49.16</v>
      </c>
      <c r="L2">
        <f>IF(OR(ISERROR(K2), ISERROR(I2), ISERROR(J2)), FALSE, OR(OR(AND(LEFT(K2, 1)="[", RIGHT(K2, 1)="]"), AND(ISNUMBER(K2), OR(K2&gt;=I2, I2=""), OR(K2&lt;=J2, J2=""))), K2=""))</f>
        <v>1</v>
      </c>
      <c r="M2" t="str">
        <f>"Max Ct="&amp;44.16</f>
        <v>Max Ct=44.16</v>
      </c>
    </row>
    <row r="3">
      <c r="A3" t="inlineStr">
        <is>
          <t>NTC</t>
        </is>
      </c>
      <c r="B3" t="inlineStr">
        <is>
          <t>NTC test for contamination: covN1 (Ct)</t>
        </is>
      </c>
      <c r="C3" t="inlineStr">
        <is>
          <t>Highest</t>
        </is>
      </c>
      <c r="D3" s="56" t="n">
        <v>44418</v>
      </c>
      <c r="E3" t="inlineStr">
        <is>
          <t>nan</t>
        </is>
      </c>
      <c r="F3" t="inlineStr">
        <is>
          <t>covN1</t>
        </is>
      </c>
      <c r="I3">
        <f>44.16+5</f>
        <v>49.16</v>
      </c>
      <c r="L3">
        <f>IF(OR(ISERROR(K3), ISERROR(I3), ISERROR(J3)), FALSE, OR(OR(AND(LEFT(K3, 1)="[", RIGHT(K3, 1)="]"), AND(ISNUMBER(K3), OR(K3&gt;=I3, I3=""), OR(K3&lt;=J3, J3=""))), K3=""))</f>
        <v>1</v>
      </c>
      <c r="M3" t="str">
        <f>"Max Ct="&amp;44.16</f>
        <v>Max Ct=44.16</v>
      </c>
    </row>
    <row r="4">
      <c r="A4" t="inlineStr">
        <is>
          <t>NTC</t>
        </is>
      </c>
      <c r="B4" t="inlineStr">
        <is>
          <t>NTC test for contamination: covN1 (Ct)</t>
        </is>
      </c>
      <c r="C4" t="inlineStr">
        <is>
          <t>Highest</t>
        </is>
      </c>
      <c r="D4" s="56" t="n">
        <v>44418</v>
      </c>
      <c r="E4" t="inlineStr">
        <is>
          <t>nan</t>
        </is>
      </c>
      <c r="F4" t="inlineStr">
        <is>
          <t>covN1</t>
        </is>
      </c>
      <c r="I4">
        <f>44.16+5</f>
        <v>49.16</v>
      </c>
      <c r="L4">
        <f>IF(OR(ISERROR(K4), ISERROR(I4), ISERROR(J4)), FALSE, OR(OR(AND(LEFT(K4, 1)="[", RIGHT(K4, 1)="]"), AND(ISNUMBER(K4), OR(K4&gt;=I4, I4=""), OR(K4&lt;=J4, J4=""))), K4=""))</f>
        <v>1</v>
      </c>
      <c r="M4" t="str">
        <f>"Max Ct="&amp;44.16</f>
        <v>Max Ct=44.16</v>
      </c>
    </row>
    <row r="5">
      <c r="A5" t="inlineStr">
        <is>
          <t>NTC</t>
        </is>
      </c>
      <c r="B5" t="inlineStr">
        <is>
          <t>NTC test for contamination: covN2 (Ct)</t>
        </is>
      </c>
      <c r="C5" t="inlineStr">
        <is>
          <t>Highest</t>
        </is>
      </c>
      <c r="D5" s="56" t="n">
        <v>44418</v>
      </c>
      <c r="E5" t="inlineStr">
        <is>
          <t>nan</t>
        </is>
      </c>
      <c r="F5" t="inlineStr">
        <is>
          <t>covN2</t>
        </is>
      </c>
      <c r="I5">
        <f>42.42+5</f>
        <v>47.42</v>
      </c>
      <c r="L5">
        <f>IF(OR(ISERROR(K5), ISERROR(I5), ISERROR(J5)), FALSE, OR(OR(AND(LEFT(K5, 1)="[", RIGHT(K5, 1)="]"), AND(ISNUMBER(K5), OR(K5&gt;=I5, I5=""), OR(K5&lt;=J5, J5=""))), K5=""))</f>
        <v>1</v>
      </c>
      <c r="M5" t="str">
        <f>"Max Ct="&amp;42.42</f>
        <v>Max Ct=42.42</v>
      </c>
    </row>
    <row r="6">
      <c r="A6" t="inlineStr">
        <is>
          <t>NTC</t>
        </is>
      </c>
      <c r="B6" t="inlineStr">
        <is>
          <t>NTC test for contamination: covN2 (Ct)</t>
        </is>
      </c>
      <c r="C6" t="inlineStr">
        <is>
          <t>Highest</t>
        </is>
      </c>
      <c r="D6" s="56" t="n">
        <v>44418</v>
      </c>
      <c r="E6" t="inlineStr">
        <is>
          <t>nan</t>
        </is>
      </c>
      <c r="F6" t="inlineStr">
        <is>
          <t>covN2</t>
        </is>
      </c>
      <c r="I6">
        <f>42.42+5</f>
        <v>47.42</v>
      </c>
      <c r="L6">
        <f>IF(OR(ISERROR(K6), ISERROR(I6), ISERROR(J6)), FALSE, OR(OR(AND(LEFT(K6, 1)="[", RIGHT(K6, 1)="]"), AND(ISNUMBER(K6), OR(K6&gt;=I6, I6=""), OR(K6&lt;=J6, J6=""))), K6=""))</f>
        <v>1</v>
      </c>
      <c r="M6" t="str">
        <f>"Max Ct="&amp;42.42</f>
        <v>Max Ct=42.42</v>
      </c>
    </row>
    <row r="7">
      <c r="A7" t="inlineStr">
        <is>
          <t>NTC</t>
        </is>
      </c>
      <c r="B7" t="inlineStr">
        <is>
          <t>NTC test for contamination: covN2 (Ct)</t>
        </is>
      </c>
      <c r="C7" t="inlineStr">
        <is>
          <t>Highest</t>
        </is>
      </c>
      <c r="D7" s="56" t="n">
        <v>44418</v>
      </c>
      <c r="E7" t="inlineStr">
        <is>
          <t>nan</t>
        </is>
      </c>
      <c r="F7" t="inlineStr">
        <is>
          <t>covN2</t>
        </is>
      </c>
      <c r="I7">
        <f>42.42+5</f>
        <v>47.42</v>
      </c>
      <c r="L7">
        <f>IF(OR(ISERROR(K7), ISERROR(I7), ISERROR(J7)), FALSE, OR(OR(AND(LEFT(K7, 1)="[", RIGHT(K7, 1)="]"), AND(ISNUMBER(K7), OR(K7&gt;=I7, I7=""), OR(K7&lt;=J7, J7=""))), K7=""))</f>
        <v>1</v>
      </c>
      <c r="M7" t="str">
        <f>"Max Ct="&amp;42.42</f>
        <v>Max Ct=42.42</v>
      </c>
    </row>
    <row r="8">
      <c r="A8" t="inlineStr">
        <is>
          <t>NTC</t>
        </is>
      </c>
      <c r="B8" t="inlineStr">
        <is>
          <t>NTC test for contamination: PMMoV (Ct)</t>
        </is>
      </c>
      <c r="C8" t="inlineStr">
        <is>
          <t>Highest</t>
        </is>
      </c>
      <c r="D8" s="56" t="n">
        <v>44418</v>
      </c>
      <c r="E8" t="inlineStr">
        <is>
          <t>nan</t>
        </is>
      </c>
      <c r="F8" t="inlineStr">
        <is>
          <t>PMMoV</t>
        </is>
      </c>
      <c r="I8">
        <f>MIN(27.29+5, 38)</f>
        <v>32.29</v>
      </c>
      <c r="L8">
        <f>IF(OR(ISERROR(K8), ISERROR(I8), ISERROR(J8)), FALSE, OR(OR(AND(LEFT(K8, 1)="[", RIGHT(K8, 1)="]"), AND(ISNUMBER(K8), OR(K8&gt;=I8, I8=""), OR(K8&lt;=J8, J8=""))), K8=""))</f>
        <v>1</v>
      </c>
      <c r="M8" t="str">
        <f>"Max Ct="&amp;27.29</f>
        <v>Max Ct=27.29</v>
      </c>
    </row>
    <row r="9">
      <c r="A9" t="inlineStr">
        <is>
          <t>NTC</t>
        </is>
      </c>
      <c r="B9" t="inlineStr">
        <is>
          <t>NTC test for contamination: PMMoV (Ct)</t>
        </is>
      </c>
      <c r="C9" t="inlineStr">
        <is>
          <t>Highest</t>
        </is>
      </c>
      <c r="D9" s="56" t="n">
        <v>44418</v>
      </c>
      <c r="E9" t="inlineStr">
        <is>
          <t>nan</t>
        </is>
      </c>
      <c r="F9" t="inlineStr">
        <is>
          <t>PMMoV</t>
        </is>
      </c>
      <c r="I9">
        <f>MIN(27.29+5, 38)</f>
        <v>32.29</v>
      </c>
      <c r="L9">
        <f>IF(OR(ISERROR(K9), ISERROR(I9), ISERROR(J9)), FALSE, OR(OR(AND(LEFT(K9, 1)="[", RIGHT(K9, 1)="]"), AND(ISNUMBER(K9), OR(K9&gt;=I9, I9=""), OR(K9&lt;=J9, J9=""))), K9=""))</f>
        <v>1</v>
      </c>
      <c r="M9" t="str">
        <f>"Max Ct="&amp;27.29</f>
        <v>Max Ct=27.29</v>
      </c>
    </row>
    <row r="10">
      <c r="A10" t="inlineStr">
        <is>
          <t>NTC</t>
        </is>
      </c>
      <c r="B10" t="inlineStr">
        <is>
          <t>NTC test for contamination: PMMoV (Ct)</t>
        </is>
      </c>
      <c r="C10" t="inlineStr">
        <is>
          <t>Highest</t>
        </is>
      </c>
      <c r="D10" s="56" t="n">
        <v>44418</v>
      </c>
      <c r="E10" t="inlineStr">
        <is>
          <t>nan</t>
        </is>
      </c>
      <c r="F10" t="inlineStr">
        <is>
          <t>PMMoV</t>
        </is>
      </c>
      <c r="I10">
        <f>MIN(27.29+5, 38)</f>
        <v>32.29</v>
      </c>
      <c r="L10">
        <f>IF(OR(ISERROR(K10), ISERROR(I10), ISERROR(J10)), FALSE, OR(OR(AND(LEFT(K10, 1)="[", RIGHT(K10, 1)="]"), AND(ISNUMBER(K10), OR(K10&gt;=I10, I10=""), OR(K10&lt;=J10, J10=""))), K10=""))</f>
        <v>1</v>
      </c>
      <c r="M10" t="str">
        <f>"Max Ct="&amp;27.29</f>
        <v>Max Ct=27.29</v>
      </c>
    </row>
    <row r="11">
      <c r="A11" t="inlineStr">
        <is>
          <t>NTC</t>
        </is>
      </c>
      <c r="B11" t="inlineStr">
        <is>
          <t>NTC test for contamination: PMMoV (Ct)</t>
        </is>
      </c>
      <c r="C11" t="inlineStr">
        <is>
          <t>Highest</t>
        </is>
      </c>
      <c r="D11" s="56" t="n">
        <v>44418</v>
      </c>
      <c r="E11" t="inlineStr">
        <is>
          <t>nan</t>
        </is>
      </c>
      <c r="F11" t="inlineStr">
        <is>
          <t>PMMoV</t>
        </is>
      </c>
      <c r="I11">
        <f>MIN(29.37+5, 38)</f>
        <v>34.37</v>
      </c>
      <c r="L11">
        <f>IF(OR(ISERROR(K11), ISERROR(I11), ISERROR(J11)), FALSE, OR(OR(AND(LEFT(K11, 1)="[", RIGHT(K11, 1)="]"), AND(ISNUMBER(K11), OR(K11&gt;=I11, I11=""), OR(K11&lt;=J11, J11=""))), K11=""))</f>
        <v>1</v>
      </c>
      <c r="M11" t="str">
        <f>"Max Ct="&amp;29.37</f>
        <v>Max Ct=29.37</v>
      </c>
    </row>
    <row r="12">
      <c r="A12" t="inlineStr">
        <is>
          <t>NTC</t>
        </is>
      </c>
      <c r="B12" t="inlineStr">
        <is>
          <t>NTC test for contamination: PMMoV (Ct)</t>
        </is>
      </c>
      <c r="C12" t="inlineStr">
        <is>
          <t>Highest</t>
        </is>
      </c>
      <c r="D12" s="56" t="n">
        <v>44418</v>
      </c>
      <c r="E12" t="inlineStr">
        <is>
          <t>nan</t>
        </is>
      </c>
      <c r="F12" t="inlineStr">
        <is>
          <t>PMMoV</t>
        </is>
      </c>
      <c r="I12">
        <f>MIN(29.37+5, 38)</f>
        <v>34.37</v>
      </c>
      <c r="L12">
        <f>IF(OR(ISERROR(K12), ISERROR(I12), ISERROR(J12)), FALSE, OR(OR(AND(LEFT(K12, 1)="[", RIGHT(K12, 1)="]"), AND(ISNUMBER(K12), OR(K12&gt;=I12, I12=""), OR(K12&lt;=J12, J12=""))), K12=""))</f>
        <v>1</v>
      </c>
      <c r="M12" t="str">
        <f>"Max Ct="&amp;29.37</f>
        <v>Max Ct=29.37</v>
      </c>
    </row>
    <row r="13">
      <c r="A13" t="inlineStr">
        <is>
          <t>NTC</t>
        </is>
      </c>
      <c r="B13" t="inlineStr">
        <is>
          <t>NTC test for contamination: PMMoV (Ct)</t>
        </is>
      </c>
      <c r="C13" t="inlineStr">
        <is>
          <t>Highest</t>
        </is>
      </c>
      <c r="D13" s="56" t="n">
        <v>44418</v>
      </c>
      <c r="E13" t="inlineStr">
        <is>
          <t>nan</t>
        </is>
      </c>
      <c r="F13" t="inlineStr">
        <is>
          <t>PMMoV</t>
        </is>
      </c>
      <c r="I13">
        <f>MIN(29.37+5, 38)</f>
        <v>34.37</v>
      </c>
      <c r="L13">
        <f>IF(OR(ISERROR(K13), ISERROR(I13), ISERROR(J13)), FALSE, OR(OR(AND(LEFT(K13, 1)="[", RIGHT(K13, 1)="]"), AND(ISNUMBER(K13), OR(K13&gt;=I13, I13=""), OR(K13&lt;=J13, J13=""))), K13=""))</f>
        <v>1</v>
      </c>
      <c r="M13" t="str">
        <f>"Max Ct="&amp;29.37</f>
        <v>Max Ct=29.37</v>
      </c>
    </row>
    <row r="14">
      <c r="A14" t="inlineStr">
        <is>
          <t>EB</t>
        </is>
      </c>
      <c r="B14" t="inlineStr">
        <is>
          <t>Extraction blank: covN1 (Ct)</t>
        </is>
      </c>
      <c r="C14" t="inlineStr">
        <is>
          <t>Highest</t>
        </is>
      </c>
      <c r="D14" s="56" t="n">
        <v>44418</v>
      </c>
      <c r="E14" t="inlineStr">
        <is>
          <t>eb</t>
        </is>
      </c>
      <c r="F14" t="inlineStr">
        <is>
          <t>covN1</t>
        </is>
      </c>
      <c r="I14">
        <f>44.16+5</f>
        <v>49.16</v>
      </c>
      <c r="L14">
        <f>IF(OR(ISERROR(K14), ISERROR(I14), ISERROR(J14)), FALSE, OR(OR(AND(LEFT(K14, 1)="[", RIGHT(K14, 1)="]"), AND(ISNUMBER(K14), OR(K14&gt;=I14, I14=""), OR(K14&lt;=J14, J14=""))), K14=""))</f>
        <v>1</v>
      </c>
      <c r="M14" t="str">
        <f>"Max Ct="&amp;44.16</f>
        <v>Max Ct=44.16</v>
      </c>
    </row>
    <row r="15">
      <c r="A15" t="inlineStr">
        <is>
          <t>EB</t>
        </is>
      </c>
      <c r="B15" t="inlineStr">
        <is>
          <t>Extraction blank: covN1 (Ct)</t>
        </is>
      </c>
      <c r="C15" t="inlineStr">
        <is>
          <t>Highest</t>
        </is>
      </c>
      <c r="D15" s="56" t="n">
        <v>44418</v>
      </c>
      <c r="E15" t="inlineStr">
        <is>
          <t>eb</t>
        </is>
      </c>
      <c r="F15" t="inlineStr">
        <is>
          <t>covN1</t>
        </is>
      </c>
      <c r="I15">
        <f>44.16+5</f>
        <v>49.16</v>
      </c>
      <c r="L15">
        <f>IF(OR(ISERROR(K15), ISERROR(I15), ISERROR(J15)), FALSE, OR(OR(AND(LEFT(K15, 1)="[", RIGHT(K15, 1)="]"), AND(ISNUMBER(K15), OR(K15&gt;=I15, I15=""), OR(K15&lt;=J15, J15=""))), K15=""))</f>
        <v>1</v>
      </c>
      <c r="M15" t="str">
        <f>"Max Ct="&amp;44.16</f>
        <v>Max Ct=44.16</v>
      </c>
    </row>
    <row r="16">
      <c r="A16" t="inlineStr">
        <is>
          <t>EB</t>
        </is>
      </c>
      <c r="B16" t="inlineStr">
        <is>
          <t>Extraction blank: covN1 (Ct)</t>
        </is>
      </c>
      <c r="C16" t="inlineStr">
        <is>
          <t>Highest</t>
        </is>
      </c>
      <c r="D16" s="56" t="n">
        <v>44418</v>
      </c>
      <c r="E16" t="inlineStr">
        <is>
          <t>eb</t>
        </is>
      </c>
      <c r="F16" t="inlineStr">
        <is>
          <t>covN1</t>
        </is>
      </c>
      <c r="I16">
        <f>44.16+5</f>
        <v>49.16</v>
      </c>
      <c r="L16">
        <f>IF(OR(ISERROR(K16), ISERROR(I16), ISERROR(J16)), FALSE, OR(OR(AND(LEFT(K16, 1)="[", RIGHT(K16, 1)="]"), AND(ISNUMBER(K16), OR(K16&gt;=I16, I16=""), OR(K16&lt;=J16, J16=""))), K16=""))</f>
        <v>1</v>
      </c>
      <c r="M16" t="str">
        <f>"Max Ct="&amp;44.16</f>
        <v>Max Ct=44.16</v>
      </c>
    </row>
    <row r="17">
      <c r="A17" t="inlineStr">
        <is>
          <t>EB</t>
        </is>
      </c>
      <c r="B17" t="inlineStr">
        <is>
          <t>Extraction blank: covN2 (Ct)</t>
        </is>
      </c>
      <c r="C17" t="inlineStr">
        <is>
          <t>Highest</t>
        </is>
      </c>
      <c r="D17" s="56" t="n">
        <v>44418</v>
      </c>
      <c r="E17" t="inlineStr">
        <is>
          <t>eb</t>
        </is>
      </c>
      <c r="F17" t="inlineStr">
        <is>
          <t>covN2</t>
        </is>
      </c>
      <c r="I17">
        <f>42.42+5</f>
        <v>47.42</v>
      </c>
      <c r="L17">
        <f>IF(OR(ISERROR(K17), ISERROR(I17), ISERROR(J17)), FALSE, OR(OR(AND(LEFT(K17, 1)="[", RIGHT(K17, 1)="]"), AND(ISNUMBER(K17), OR(K17&gt;=I17, I17=""), OR(K17&lt;=J17, J17=""))), K17=""))</f>
        <v>1</v>
      </c>
      <c r="M17" t="str">
        <f>"Max Ct="&amp;42.42</f>
        <v>Max Ct=42.42</v>
      </c>
    </row>
    <row r="18">
      <c r="A18" t="inlineStr">
        <is>
          <t>EB</t>
        </is>
      </c>
      <c r="B18" t="inlineStr">
        <is>
          <t>Extraction blank: covN2 (Ct)</t>
        </is>
      </c>
      <c r="C18" t="inlineStr">
        <is>
          <t>Highest</t>
        </is>
      </c>
      <c r="D18" s="56" t="n">
        <v>44418</v>
      </c>
      <c r="E18" t="inlineStr">
        <is>
          <t>eb</t>
        </is>
      </c>
      <c r="F18" t="inlineStr">
        <is>
          <t>covN2</t>
        </is>
      </c>
      <c r="I18">
        <f>42.42+5</f>
        <v>47.42</v>
      </c>
      <c r="L18">
        <f>IF(OR(ISERROR(K18), ISERROR(I18), ISERROR(J18)), FALSE, OR(OR(AND(LEFT(K18, 1)="[", RIGHT(K18, 1)="]"), AND(ISNUMBER(K18), OR(K18&gt;=I18, I18=""), OR(K18&lt;=J18, J18=""))), K18=""))</f>
        <v>1</v>
      </c>
      <c r="M18" t="str">
        <f>"Max Ct="&amp;42.42</f>
        <v>Max Ct=42.42</v>
      </c>
    </row>
    <row r="19">
      <c r="A19" t="inlineStr">
        <is>
          <t>EB</t>
        </is>
      </c>
      <c r="B19" t="inlineStr">
        <is>
          <t>Extraction blank: covN2 (Ct)</t>
        </is>
      </c>
      <c r="C19" t="inlineStr">
        <is>
          <t>Highest</t>
        </is>
      </c>
      <c r="D19" s="56" t="n">
        <v>44418</v>
      </c>
      <c r="E19" t="inlineStr">
        <is>
          <t>eb</t>
        </is>
      </c>
      <c r="F19" t="inlineStr">
        <is>
          <t>covN2</t>
        </is>
      </c>
      <c r="I19">
        <f>42.42+5</f>
        <v>47.42</v>
      </c>
      <c r="L19">
        <f>IF(OR(ISERROR(K19), ISERROR(I19), ISERROR(J19)), FALSE, OR(OR(AND(LEFT(K19, 1)="[", RIGHT(K19, 1)="]"), AND(ISNUMBER(K19), OR(K19&gt;=I19, I19=""), OR(K19&lt;=J19, J19=""))), K19=""))</f>
        <v>1</v>
      </c>
      <c r="M19" t="str">
        <f>"Max Ct="&amp;42.42</f>
        <v>Max Ct=42.42</v>
      </c>
    </row>
    <row r="20">
      <c r="A20" t="inlineStr">
        <is>
          <t>Samples Data</t>
        </is>
      </c>
      <c r="B20" t="inlineStr">
        <is>
          <t>Samples log sheet data available (sample date, tube empty/full weight...)</t>
        </is>
      </c>
      <c r="C20" t="inlineStr">
        <is>
          <t>Very Low</t>
        </is>
      </c>
      <c r="D20" s="56" t="n">
        <v>44418</v>
      </c>
      <c r="E20" t="inlineStr">
        <is>
          <t>ac.08.05.21</t>
        </is>
      </c>
      <c r="F20" t="inlineStr">
        <is>
          <t>covN1</t>
        </is>
      </c>
      <c r="G20" s="50" t="str">
        <f>HYPERLINK("#'Main'!A2", "'Main'!A2")</f>
        <v>'Main'!A2</v>
      </c>
      <c r="I20" t="inlineStr">
        <is>
          <t>NaT, &lt;blank&gt;, 0</t>
        </is>
      </c>
      <c r="K20">
        <f>'Main'!A2</f>
        <v>2021-08-05T00:00:00</v>
      </c>
      <c r="L20">
        <f>IF(OR(ISERROR(K20), ISERROR(I20), ISERROR(J20)), FALSE, AND(NOT(K20="NaT"),NOT(K20=""),NOT(K20=0)))</f>
        <v>1</v>
      </c>
    </row>
    <row r="21">
      <c r="A21" t="inlineStr">
        <is>
          <t>Samples Data</t>
        </is>
      </c>
      <c r="B21" t="inlineStr">
        <is>
          <t>Samples log sheet data available (sample date, tube empty/full weight...)</t>
        </is>
      </c>
      <c r="C21" t="inlineStr">
        <is>
          <t>Very Low</t>
        </is>
      </c>
      <c r="D21" s="56" t="n">
        <v>44418</v>
      </c>
      <c r="E21" t="inlineStr">
        <is>
          <t>h.08.05.21</t>
        </is>
      </c>
      <c r="F21" t="inlineStr">
        <is>
          <t>covN1</t>
        </is>
      </c>
      <c r="G21" s="50" t="str">
        <f>HYPERLINK("#'Main'!A3", "'Main'!A3")</f>
        <v>'Main'!A3</v>
      </c>
      <c r="I21" t="inlineStr">
        <is>
          <t>NaT, &lt;blank&gt;, 0</t>
        </is>
      </c>
      <c r="K21">
        <f>'Main'!A3</f>
        <v>2021-08-05T00:00:00</v>
      </c>
      <c r="L21">
        <f>IF(OR(ISERROR(K21), ISERROR(I21), ISERROR(J21)), FALSE, AND(NOT(K21="NaT"),NOT(K21=""),NOT(K21=0)))</f>
        <v>1</v>
      </c>
    </row>
    <row r="22">
      <c r="A22" t="inlineStr">
        <is>
          <t>Samples Data</t>
        </is>
      </c>
      <c r="B22" t="inlineStr">
        <is>
          <t>Samples log sheet data available (sample date, tube empty/full weight...)</t>
        </is>
      </c>
      <c r="C22" t="inlineStr">
        <is>
          <t>Very Low</t>
        </is>
      </c>
      <c r="D22" s="56" t="n">
        <v>44418</v>
      </c>
      <c r="E22" t="inlineStr">
        <is>
          <t>ac.08.06.21</t>
        </is>
      </c>
      <c r="F22" t="inlineStr">
        <is>
          <t>covN1</t>
        </is>
      </c>
      <c r="G22" s="50" t="str">
        <f>HYPERLINK("#'Main'!A4", "'Main'!A4")</f>
        <v>'Main'!A4</v>
      </c>
      <c r="I22" t="inlineStr">
        <is>
          <t>NaT, &lt;blank&gt;, 0</t>
        </is>
      </c>
      <c r="K22">
        <f>'Main'!A4</f>
        <v>2021-08-06T00:00:00</v>
      </c>
      <c r="L22">
        <f>IF(OR(ISERROR(K22), ISERROR(I22), ISERROR(J22)), FALSE, AND(NOT(K22="NaT"),NOT(K22=""),NOT(K22=0)))</f>
        <v>1</v>
      </c>
    </row>
    <row r="23">
      <c r="A23" t="inlineStr">
        <is>
          <t>Samples Data</t>
        </is>
      </c>
      <c r="B23" t="inlineStr">
        <is>
          <t>Samples log sheet data available (sample date, tube empty/full weight...)</t>
        </is>
      </c>
      <c r="C23" t="inlineStr">
        <is>
          <t>Very Low</t>
        </is>
      </c>
      <c r="D23" s="56" t="n">
        <v>44418</v>
      </c>
      <c r="E23" t="inlineStr">
        <is>
          <t>h_d.08.06.21</t>
        </is>
      </c>
      <c r="F23" t="inlineStr">
        <is>
          <t>covN1</t>
        </is>
      </c>
      <c r="G23" s="50" t="str">
        <f>HYPERLINK("#'Main'!A5", "'Main'!A5")</f>
        <v>'Main'!A5</v>
      </c>
      <c r="I23" t="inlineStr">
        <is>
          <t>NaT, &lt;blank&gt;, 0</t>
        </is>
      </c>
      <c r="K23">
        <f>'Main'!A5</f>
        <v>2021-08-06T00:00:00</v>
      </c>
      <c r="L23">
        <f>IF(OR(ISERROR(K23), ISERROR(I23), ISERROR(J23)), FALSE, AND(NOT(K23="NaT"),NOT(K23=""),NOT(K23=0)))</f>
        <v>1</v>
      </c>
    </row>
    <row r="24">
      <c r="A24" t="inlineStr">
        <is>
          <t>Samples Data</t>
        </is>
      </c>
      <c r="B24" t="inlineStr">
        <is>
          <t>Samples log sheet data available (sample date, tube empty/full weight...)</t>
        </is>
      </c>
      <c r="C24" t="inlineStr">
        <is>
          <t>Very Low</t>
        </is>
      </c>
      <c r="D24" s="56" t="n">
        <v>44418</v>
      </c>
      <c r="E24" t="inlineStr">
        <is>
          <t>h.08.07.21</t>
        </is>
      </c>
      <c r="F24" t="inlineStr">
        <is>
          <t>covN1</t>
        </is>
      </c>
      <c r="G24" s="50" t="str">
        <f>HYPERLINK("#'Main'!A6", "'Main'!A6")</f>
        <v>'Main'!A6</v>
      </c>
      <c r="I24" t="inlineStr">
        <is>
          <t>NaT, &lt;blank&gt;, 0</t>
        </is>
      </c>
      <c r="K24">
        <f>'Main'!A6</f>
        <v>2021-08-07T00:00:00</v>
      </c>
      <c r="L24">
        <f>IF(OR(ISERROR(K24), ISERROR(I24), ISERROR(J24)), FALSE, AND(NOT(K24="NaT"),NOT(K24=""),NOT(K24=0)))</f>
        <v>1</v>
      </c>
    </row>
    <row r="25">
      <c r="A25" t="inlineStr">
        <is>
          <t>Samples Data</t>
        </is>
      </c>
      <c r="B25" t="inlineStr">
        <is>
          <t>Samples log sheet data available (sample date, tube empty/full weight...)</t>
        </is>
      </c>
      <c r="C25" t="inlineStr">
        <is>
          <t>Very Low</t>
        </is>
      </c>
      <c r="D25" s="56" t="n">
        <v>44418</v>
      </c>
      <c r="E25" t="inlineStr">
        <is>
          <t>h.08.08.21</t>
        </is>
      </c>
      <c r="F25" t="inlineStr">
        <is>
          <t>covN1</t>
        </is>
      </c>
      <c r="G25" s="50" t="str">
        <f>HYPERLINK("#'Main'!A7", "'Main'!A7")</f>
        <v>'Main'!A7</v>
      </c>
      <c r="I25" t="inlineStr">
        <is>
          <t>NaT, &lt;blank&gt;, 0</t>
        </is>
      </c>
      <c r="K25">
        <f>'Main'!A7</f>
        <v>2021-08-08T00:00:00</v>
      </c>
      <c r="L25">
        <f>IF(OR(ISERROR(K25), ISERROR(I25), ISERROR(J25)), FALSE, AND(NOT(K25="NaT"),NOT(K25=""),NOT(K25=0)))</f>
        <v>1</v>
      </c>
    </row>
    <row r="26">
      <c r="A26" t="inlineStr">
        <is>
          <t>Samples Data</t>
        </is>
      </c>
      <c r="B26" t="inlineStr">
        <is>
          <t>Samples log sheet data available (sample date, tube empty/full weight...)</t>
        </is>
      </c>
      <c r="C26" t="inlineStr">
        <is>
          <t>Very Low</t>
        </is>
      </c>
      <c r="D26" s="56" t="n">
        <v>44418</v>
      </c>
      <c r="E26" t="inlineStr">
        <is>
          <t>h_d.08.08.21</t>
        </is>
      </c>
      <c r="F26" t="inlineStr">
        <is>
          <t>covN1</t>
        </is>
      </c>
      <c r="G26" s="50" t="str">
        <f>HYPERLINK("#'Main'!A8", "'Main'!A8")</f>
        <v>'Main'!A8</v>
      </c>
      <c r="I26" t="inlineStr">
        <is>
          <t>NaT, &lt;blank&gt;, 0</t>
        </is>
      </c>
      <c r="K26">
        <f>'Main'!A8</f>
        <v>2021-08-08T00:00:00</v>
      </c>
      <c r="L26">
        <f>IF(OR(ISERROR(K26), ISERROR(I26), ISERROR(J26)), FALSE, AND(NOT(K26="NaT"),NOT(K26=""),NOT(K26=0)))</f>
        <v>1</v>
      </c>
    </row>
    <row r="27">
      <c r="A27" t="inlineStr">
        <is>
          <t>Samples Data</t>
        </is>
      </c>
      <c r="B27" t="inlineStr">
        <is>
          <t>Samples log sheet data available (sample date, tube empty/full weight...)</t>
        </is>
      </c>
      <c r="C27" t="inlineStr">
        <is>
          <t>Very Low</t>
        </is>
      </c>
      <c r="D27" s="56" t="n">
        <v>44418</v>
      </c>
      <c r="E27" t="inlineStr">
        <is>
          <t>bmi.08.09.21</t>
        </is>
      </c>
      <c r="F27" t="inlineStr">
        <is>
          <t>covN1</t>
        </is>
      </c>
      <c r="G27" s="50" t="str">
        <f>HYPERLINK("#'Main'!A9", "'Main'!A9")</f>
        <v>'Main'!A9</v>
      </c>
      <c r="I27" t="inlineStr">
        <is>
          <t>NaT, &lt;blank&gt;, 0</t>
        </is>
      </c>
      <c r="K27">
        <f>'Main'!A9</f>
        <v>2021-08-09T00:00:00</v>
      </c>
      <c r="L27">
        <f>IF(OR(ISERROR(K27), ISERROR(I27), ISERROR(J27)), FALSE, AND(NOT(K27="NaT"),NOT(K27=""),NOT(K27=0)))</f>
        <v>1</v>
      </c>
    </row>
    <row r="28">
      <c r="A28" t="inlineStr">
        <is>
          <t>Samples Data</t>
        </is>
      </c>
      <c r="B28" t="inlineStr">
        <is>
          <t>Samples log sheet data available (sample date, tube empty/full weight...)</t>
        </is>
      </c>
      <c r="C28" t="inlineStr">
        <is>
          <t>Very Low</t>
        </is>
      </c>
      <c r="D28" s="56" t="n">
        <v>44418</v>
      </c>
      <c r="E28" t="inlineStr">
        <is>
          <t>mh.08.09.21</t>
        </is>
      </c>
      <c r="F28" t="inlineStr">
        <is>
          <t>covN1</t>
        </is>
      </c>
      <c r="G28" s="50" t="str">
        <f>HYPERLINK("#'Main'!A10", "'Main'!A10")</f>
        <v>'Main'!A10</v>
      </c>
      <c r="I28" t="inlineStr">
        <is>
          <t>NaT, &lt;blank&gt;, 0</t>
        </is>
      </c>
      <c r="K28">
        <f>'Main'!A10</f>
        <v>2021-08-09T00:00:00</v>
      </c>
      <c r="L28">
        <f>IF(OR(ISERROR(K28), ISERROR(I28), ISERROR(J28)), FALSE, AND(NOT(K28="NaT"),NOT(K28=""),NOT(K28=0)))</f>
        <v>1</v>
      </c>
    </row>
    <row r="29">
      <c r="A29" t="inlineStr">
        <is>
          <t>Samples Data</t>
        </is>
      </c>
      <c r="B29" t="inlineStr">
        <is>
          <t>Samples log sheet data available (sample date, tube empty/full weight...)</t>
        </is>
      </c>
      <c r="C29" t="inlineStr">
        <is>
          <t>Very Low</t>
        </is>
      </c>
      <c r="D29" s="56" t="n">
        <v>44418</v>
      </c>
      <c r="E29" t="inlineStr">
        <is>
          <t>o.08.09.21</t>
        </is>
      </c>
      <c r="F29" t="inlineStr">
        <is>
          <t>covN1</t>
        </is>
      </c>
      <c r="G29" s="50" t="str">
        <f>HYPERLINK("#'Main'!A11", "'Main'!A11")</f>
        <v>'Main'!A11</v>
      </c>
      <c r="I29" t="inlineStr">
        <is>
          <t>NaT, &lt;blank&gt;, 0</t>
        </is>
      </c>
      <c r="K29">
        <f>'Main'!A11</f>
        <v>2021-08-09T00:00:00</v>
      </c>
      <c r="L29">
        <f>IF(OR(ISERROR(K29), ISERROR(I29), ISERROR(J29)), FALSE, AND(NOT(K29="NaT"),NOT(K29=""),NOT(K29=0)))</f>
        <v>1</v>
      </c>
    </row>
    <row r="30">
      <c r="A30" t="inlineStr">
        <is>
          <t>Samples Data</t>
        </is>
      </c>
      <c r="B30" t="inlineStr">
        <is>
          <t>Samples log sheet data available (sample date, tube empty/full weight...)</t>
        </is>
      </c>
      <c r="C30" t="inlineStr">
        <is>
          <t>Very Low</t>
        </is>
      </c>
      <c r="D30" s="56" t="n">
        <v>44418</v>
      </c>
      <c r="E30" t="inlineStr">
        <is>
          <t>vc1.08.09.21</t>
        </is>
      </c>
      <c r="F30" t="inlineStr">
        <is>
          <t>covN1</t>
        </is>
      </c>
      <c r="G30" s="50" t="str">
        <f>HYPERLINK("#'Main'!A12", "'Main'!A12")</f>
        <v>'Main'!A12</v>
      </c>
      <c r="I30" t="inlineStr">
        <is>
          <t>NaT, &lt;blank&gt;, 0</t>
        </is>
      </c>
      <c r="K30">
        <f>'Main'!A12</f>
        <v>2021-08-09T00:00:00</v>
      </c>
      <c r="L30">
        <f>IF(OR(ISERROR(K30), ISERROR(I30), ISERROR(J30)), FALSE, AND(NOT(K30="NaT"),NOT(K30=""),NOT(K30=0)))</f>
        <v>1</v>
      </c>
    </row>
    <row r="31">
      <c r="A31" t="inlineStr">
        <is>
          <t>Samples Data</t>
        </is>
      </c>
      <c r="B31" t="inlineStr">
        <is>
          <t>Samples log sheet data available (sample date, tube empty/full weight...)</t>
        </is>
      </c>
      <c r="C31" t="inlineStr">
        <is>
          <t>Very Low</t>
        </is>
      </c>
      <c r="D31" s="56" t="n">
        <v>44418</v>
      </c>
      <c r="E31" t="inlineStr">
        <is>
          <t>vc2.08.09.21</t>
        </is>
      </c>
      <c r="F31" t="inlineStr">
        <is>
          <t>covN1</t>
        </is>
      </c>
      <c r="G31" s="50" t="str">
        <f>HYPERLINK("#'Main'!A13", "'Main'!A13")</f>
        <v>'Main'!A13</v>
      </c>
      <c r="I31" t="inlineStr">
        <is>
          <t>NaT, &lt;blank&gt;, 0</t>
        </is>
      </c>
      <c r="K31">
        <f>'Main'!A13</f>
        <v>2021-08-09T00:00:00</v>
      </c>
      <c r="L31">
        <f>IF(OR(ISERROR(K31), ISERROR(I31), ISERROR(J31)), FALSE, AND(NOT(K31="NaT"),NOT(K31=""),NOT(K31=0)))</f>
        <v>1</v>
      </c>
    </row>
    <row r="32">
      <c r="A32" t="inlineStr">
        <is>
          <t>Samples Data</t>
        </is>
      </c>
      <c r="B32" t="inlineStr">
        <is>
          <t>Samples log sheet data available (sample date, tube empty/full weight...)</t>
        </is>
      </c>
      <c r="C32" t="inlineStr">
        <is>
          <t>Very Low</t>
        </is>
      </c>
      <c r="D32" s="56" t="n">
        <v>44418</v>
      </c>
      <c r="E32" t="inlineStr">
        <is>
          <t>vc3.08.09.21</t>
        </is>
      </c>
      <c r="F32" t="inlineStr">
        <is>
          <t>covN1</t>
        </is>
      </c>
      <c r="G32" s="50" t="str">
        <f>HYPERLINK("#'Main'!A14", "'Main'!A14")</f>
        <v>'Main'!A14</v>
      </c>
      <c r="I32" t="inlineStr">
        <is>
          <t>NaT, &lt;blank&gt;, 0</t>
        </is>
      </c>
      <c r="K32">
        <f>'Main'!A14</f>
        <v>2021-08-09T00:00:00</v>
      </c>
      <c r="L32">
        <f>IF(OR(ISERROR(K32), ISERROR(I32), ISERROR(J32)), FALSE, AND(NOT(K32="NaT"),NOT(K32=""),NOT(K32=0)))</f>
        <v>1</v>
      </c>
    </row>
    <row r="33">
      <c r="A33" t="inlineStr">
        <is>
          <t>Calibration Curves</t>
        </is>
      </c>
      <c r="B33" t="inlineStr">
        <is>
          <t>Calibration R-sq in range [covN1]</t>
        </is>
      </c>
      <c r="C33" t="inlineStr">
        <is>
          <t>High</t>
        </is>
      </c>
      <c r="D33" s="56" t="n">
        <v>44418</v>
      </c>
      <c r="F33" t="inlineStr">
        <is>
          <t>covN1</t>
        </is>
      </c>
      <c r="G33" s="50" t="str">
        <f>HYPERLINK("#'Cal'!Y23", "'Cal'!Y23")</f>
        <v>'Cal'!Y23</v>
      </c>
      <c r="I33" t="n">
        <v>0.95</v>
      </c>
      <c r="K33">
        <f>'Cal'!Y23</f>
        <v>0.816561492030907</v>
      </c>
      <c r="L33">
        <f>IF(OR(ISERROR(K33), ISERROR(I33), ISERROR(J33)), FALSE, OR(AND(LEFT(K33, 1)="[", RIGHT(K33, 1)="]"), AND(ISNUMBER(K33), OR(K33&gt;=I33, I33=""), OR(K33&lt;=J33, J33=""))))</f>
        <v>0</v>
      </c>
    </row>
    <row r="34">
      <c r="A34" t="inlineStr">
        <is>
          <t>Calibration Curves</t>
        </is>
      </c>
      <c r="B34" t="inlineStr">
        <is>
          <t>Calibration slope in range [covN1]</t>
        </is>
      </c>
      <c r="C34" t="inlineStr">
        <is>
          <t>High</t>
        </is>
      </c>
      <c r="D34" s="56" t="n">
        <v>44418</v>
      </c>
      <c r="F34" t="inlineStr">
        <is>
          <t>covN1</t>
        </is>
      </c>
      <c r="G34" s="50" t="str">
        <f>HYPERLINK("#'Cal'!Y20", "'Cal'!Y20")</f>
        <v>'Cal'!Y20</v>
      </c>
      <c r="I34" t="n">
        <v>-3.74</v>
      </c>
      <c r="J34" t="n">
        <v>-3</v>
      </c>
      <c r="K34">
        <f>'Cal'!Y20</f>
        <v>-1.837887078913041</v>
      </c>
      <c r="L34">
        <f>IF(OR(ISERROR(K34), ISERROR(I34), ISERROR(J34)), FALSE, OR(AND(LEFT(K34, 1)="[", RIGHT(K34, 1)="]"), AND(ISNUMBER(K34), OR(K34&gt;=I34, I34=""), OR(K34&lt;=J34, J34=""))))</f>
        <v>0</v>
      </c>
    </row>
    <row r="35">
      <c r="A35" t="inlineStr">
        <is>
          <t>Calibration Curves</t>
        </is>
      </c>
      <c r="B35" t="inlineStr">
        <is>
          <t>Calibration intercept in range [covN1]</t>
        </is>
      </c>
      <c r="C35" t="inlineStr">
        <is>
          <t>High</t>
        </is>
      </c>
      <c r="D35" s="56" t="n">
        <v>44418</v>
      </c>
      <c r="F35" t="inlineStr">
        <is>
          <t>covN1</t>
        </is>
      </c>
      <c r="G35" s="50" t="str">
        <f>HYPERLINK("#'Cal'!Y21", "'Cal'!Y21")</f>
        <v>'Cal'!Y21</v>
      </c>
      <c r="I35" t="n">
        <v>37</v>
      </c>
      <c r="J35" t="n">
        <v>39.45</v>
      </c>
      <c r="K35">
        <f>'Cal'!Y21</f>
        <v>34.37875049160768</v>
      </c>
      <c r="L35">
        <f>IF(OR(ISERROR(K35), ISERROR(I35), ISERROR(J35)), FALSE, OR(AND(LEFT(K35, 1)="[", RIGHT(K35, 1)="]"), AND(ISNUMBER(K35), OR(K35&gt;=I35, I35=""), OR(K35&lt;=J35, J35=""))))</f>
        <v>0</v>
      </c>
    </row>
    <row r="36">
      <c r="A36" t="inlineStr">
        <is>
          <t>Calibration Curves</t>
        </is>
      </c>
      <c r="B36" t="inlineStr">
        <is>
          <t>Calibration R-sq in range [covN2]</t>
        </is>
      </c>
      <c r="C36" t="inlineStr">
        <is>
          <t>High</t>
        </is>
      </c>
      <c r="D36" s="56" t="n">
        <v>44418</v>
      </c>
      <c r="F36" t="inlineStr">
        <is>
          <t>covN2</t>
        </is>
      </c>
      <c r="G36" s="50" t="str">
        <f>HYPERLINK("#'Cal'!AI23", "'Cal'!AI23")</f>
        <v>'Cal'!AI23</v>
      </c>
      <c r="I36" t="n">
        <v>0.95</v>
      </c>
      <c r="K36">
        <f>'Cal'!AI23</f>
        <v>0.8836616372408652</v>
      </c>
      <c r="L36">
        <f>IF(OR(ISERROR(K36), ISERROR(I36), ISERROR(J36)), FALSE, OR(AND(LEFT(K36, 1)="[", RIGHT(K36, 1)="]"), AND(ISNUMBER(K36), OR(K36&gt;=I36, I36=""), OR(K36&lt;=J36, J36=""))))</f>
        <v>0</v>
      </c>
    </row>
    <row r="37">
      <c r="A37" t="inlineStr">
        <is>
          <t>Calibration Curves</t>
        </is>
      </c>
      <c r="B37" t="inlineStr">
        <is>
          <t>Calibration slope in range [covN2]</t>
        </is>
      </c>
      <c r="C37" t="inlineStr">
        <is>
          <t>High</t>
        </is>
      </c>
      <c r="D37" s="56" t="n">
        <v>44418</v>
      </c>
      <c r="F37" t="inlineStr">
        <is>
          <t>covN2</t>
        </is>
      </c>
      <c r="G37" s="50" t="str">
        <f>HYPERLINK("#'Cal'!AI20", "'Cal'!AI20")</f>
        <v>'Cal'!AI20</v>
      </c>
      <c r="I37" t="n">
        <v>-3.74</v>
      </c>
      <c r="J37" t="n">
        <v>-3</v>
      </c>
      <c r="K37">
        <f>'Cal'!AI20</f>
        <v>-1.9690777612427</v>
      </c>
      <c r="L37">
        <f>IF(OR(ISERROR(K37), ISERROR(I37), ISERROR(J37)), FALSE, OR(AND(LEFT(K37, 1)="[", RIGHT(K37, 1)="]"), AND(ISNUMBER(K37), OR(K37&gt;=I37, I37=""), OR(K37&lt;=J37, J37=""))))</f>
        <v>0</v>
      </c>
    </row>
    <row r="38">
      <c r="A38" t="inlineStr">
        <is>
          <t>Calibration Curves</t>
        </is>
      </c>
      <c r="B38" t="inlineStr">
        <is>
          <t>Calibration intercept in range [covN2]</t>
        </is>
      </c>
      <c r="C38" t="inlineStr">
        <is>
          <t>High</t>
        </is>
      </c>
      <c r="D38" s="56" t="n">
        <v>44418</v>
      </c>
      <c r="F38" t="inlineStr">
        <is>
          <t>covN2</t>
        </is>
      </c>
      <c r="G38" s="50" t="str">
        <f>HYPERLINK("#'Cal'!AI21", "'Cal'!AI21")</f>
        <v>'Cal'!AI21</v>
      </c>
      <c r="I38" t="n">
        <v>37</v>
      </c>
      <c r="J38" t="n">
        <v>39.45</v>
      </c>
      <c r="K38">
        <f>'Cal'!AI21</f>
        <v>34.84793208694895</v>
      </c>
      <c r="L38">
        <f>IF(OR(ISERROR(K38), ISERROR(I38), ISERROR(J38)), FALSE, OR(AND(LEFT(K38, 1)="[", RIGHT(K38, 1)="]"), AND(ISNUMBER(K38), OR(K38&gt;=I38, I38=""), OR(K38&lt;=J38, J38=""))))</f>
        <v>0</v>
      </c>
    </row>
    <row r="39">
      <c r="A39" t="inlineStr">
        <is>
          <t>Calibration Curves</t>
        </is>
      </c>
      <c r="B39" t="inlineStr">
        <is>
          <t>Calibration R-sq in range [PMMoV]</t>
        </is>
      </c>
      <c r="C39" t="inlineStr">
        <is>
          <t>High</t>
        </is>
      </c>
      <c r="D39" s="56" t="n">
        <v>44418</v>
      </c>
      <c r="F39" t="inlineStr">
        <is>
          <t>PMMoV</t>
        </is>
      </c>
      <c r="G39" s="50" t="str">
        <f>HYPERLINK("#'Cal'!E20", "'Cal'!E20")</f>
        <v>'Cal'!E20</v>
      </c>
      <c r="I39" t="n">
        <v>0.95</v>
      </c>
      <c r="K39">
        <f>'Cal'!E20</f>
        <v>0.9952382939747073</v>
      </c>
      <c r="L39">
        <f>IF(OR(ISERROR(K39), ISERROR(I39), ISERROR(J39)), FALSE, OR(AND(LEFT(K39, 1)="[", RIGHT(K39, 1)="]"), AND(ISNUMBER(K39), OR(K39&gt;=I39, I39=""), OR(K39&lt;=J39, J39=""))))</f>
        <v>1</v>
      </c>
    </row>
    <row r="40">
      <c r="A40" t="inlineStr">
        <is>
          <t>Calibration Curves</t>
        </is>
      </c>
      <c r="B40" t="inlineStr">
        <is>
          <t>Calibration slope in range [PMMoV]</t>
        </is>
      </c>
      <c r="C40" t="inlineStr">
        <is>
          <t>High</t>
        </is>
      </c>
      <c r="D40" s="56" t="n">
        <v>44418</v>
      </c>
      <c r="F40" t="inlineStr">
        <is>
          <t>PMMoV</t>
        </is>
      </c>
      <c r="G40" s="50" t="str">
        <f>HYPERLINK("#'Cal'!E17", "'Cal'!E17")</f>
        <v>'Cal'!E17</v>
      </c>
      <c r="I40" t="n">
        <v>-3.5</v>
      </c>
      <c r="J40" t="n">
        <v>-2.78</v>
      </c>
      <c r="K40">
        <f>'Cal'!E17</f>
        <v>-3.226170488037694</v>
      </c>
      <c r="L40">
        <f>IF(OR(ISERROR(K40), ISERROR(I40), ISERROR(J40)), FALSE, OR(AND(LEFT(K40, 1)="[", RIGHT(K40, 1)="]"), AND(ISNUMBER(K40), OR(K40&gt;=I40, I40=""), OR(K40&lt;=J40, J40=""))))</f>
        <v>1</v>
      </c>
    </row>
    <row r="41">
      <c r="A41" t="inlineStr">
        <is>
          <t>Calibration Curves</t>
        </is>
      </c>
      <c r="B41" t="inlineStr">
        <is>
          <t>Calibration intercept in range [PMMoV]</t>
        </is>
      </c>
      <c r="C41" t="inlineStr">
        <is>
          <t>High</t>
        </is>
      </c>
      <c r="D41" s="56" t="n">
        <v>44418</v>
      </c>
      <c r="F41" t="inlineStr">
        <is>
          <t>PMMoV</t>
        </is>
      </c>
      <c r="G41" s="50" t="str">
        <f>HYPERLINK("#'Cal'!E18", "'Cal'!E18")</f>
        <v>'Cal'!E18</v>
      </c>
      <c r="I41" t="n">
        <v>37.23</v>
      </c>
      <c r="J41" t="n">
        <v>40.84</v>
      </c>
      <c r="K41">
        <f>'Cal'!E18</f>
        <v>39.92863776888073</v>
      </c>
      <c r="L41">
        <f>IF(OR(ISERROR(K41), ISERROR(I41), ISERROR(J41)), FALSE, OR(AND(LEFT(K41, 1)="[", RIGHT(K41, 1)="]"), AND(ISNUMBER(K41), OR(K41&gt;=I41, I41=""), OR(K41&lt;=J41, J41=""))))</f>
        <v>1</v>
      </c>
    </row>
    <row r="42">
      <c r="A42" t="inlineStr">
        <is>
          <t>Calibration Curves</t>
        </is>
      </c>
      <c r="B42" t="inlineStr">
        <is>
          <t>Calibration R-sq in range [PMMoV]</t>
        </is>
      </c>
      <c r="C42" t="inlineStr">
        <is>
          <t>High</t>
        </is>
      </c>
      <c r="D42" s="56" t="n">
        <v>44418</v>
      </c>
      <c r="F42" t="inlineStr">
        <is>
          <t>PMMoV</t>
        </is>
      </c>
      <c r="G42" s="50" t="str">
        <f>HYPERLINK("#'Cal'!O20", "'Cal'!O20")</f>
        <v>'Cal'!O20</v>
      </c>
      <c r="I42" t="n">
        <v>0.95</v>
      </c>
      <c r="K42">
        <f>'Cal'!O20</f>
        <v>0.9983824223592482</v>
      </c>
      <c r="L42">
        <f>IF(OR(ISERROR(K42), ISERROR(I42), ISERROR(J42)), FALSE, OR(AND(LEFT(K42, 1)="[", RIGHT(K42, 1)="]"), AND(ISNUMBER(K42), OR(K42&gt;=I42, I42=""), OR(K42&lt;=J42, J42=""))))</f>
        <v>1</v>
      </c>
    </row>
    <row r="43">
      <c r="A43" t="inlineStr">
        <is>
          <t>Calibration Curves</t>
        </is>
      </c>
      <c r="B43" t="inlineStr">
        <is>
          <t>Calibration slope in range [PMMoV]</t>
        </is>
      </c>
      <c r="C43" t="inlineStr">
        <is>
          <t>High</t>
        </is>
      </c>
      <c r="D43" s="56" t="n">
        <v>44418</v>
      </c>
      <c r="F43" t="inlineStr">
        <is>
          <t>PMMoV</t>
        </is>
      </c>
      <c r="G43" s="50" t="str">
        <f>HYPERLINK("#'Cal'!O17", "'Cal'!O17")</f>
        <v>'Cal'!O17</v>
      </c>
      <c r="I43" t="n">
        <v>-3.5</v>
      </c>
      <c r="J43" t="n">
        <v>-2.78</v>
      </c>
      <c r="K43">
        <f>'Cal'!O17</f>
        <v>-3.341329300031607</v>
      </c>
      <c r="L43">
        <f>IF(OR(ISERROR(K43), ISERROR(I43), ISERROR(J43)), FALSE, OR(AND(LEFT(K43, 1)="[", RIGHT(K43, 1)="]"), AND(ISNUMBER(K43), OR(K43&gt;=I43, I43=""), OR(K43&lt;=J43, J43=""))))</f>
        <v>1</v>
      </c>
    </row>
    <row r="44">
      <c r="A44" t="inlineStr">
        <is>
          <t>Calibration Curves</t>
        </is>
      </c>
      <c r="B44" t="inlineStr">
        <is>
          <t>Calibration intercept in range [PMMoV]</t>
        </is>
      </c>
      <c r="C44" t="inlineStr">
        <is>
          <t>High</t>
        </is>
      </c>
      <c r="D44" s="56" t="n">
        <v>44418</v>
      </c>
      <c r="F44" t="inlineStr">
        <is>
          <t>PMMoV</t>
        </is>
      </c>
      <c r="G44" s="50" t="str">
        <f>HYPERLINK("#'Cal'!O18", "'Cal'!O18")</f>
        <v>'Cal'!O18</v>
      </c>
      <c r="I44" t="n">
        <v>37.23</v>
      </c>
      <c r="J44" t="n">
        <v>40.84</v>
      </c>
      <c r="K44">
        <f>'Cal'!O18</f>
        <v>40.09330242929305</v>
      </c>
      <c r="L44">
        <f>IF(OR(ISERROR(K44), ISERROR(I44), ISERROR(J44)), FALSE, OR(AND(LEFT(K44, 1)="[", RIGHT(K44, 1)="]"), AND(ISNUMBER(K44), OR(K44&gt;=I44, I44=""), OR(K44&lt;=J44, J44=""))))</f>
        <v>1</v>
      </c>
    </row>
    <row r="45">
      <c r="A45" t="inlineStr">
        <is>
          <t>Calibration Curve</t>
        </is>
      </c>
      <c r="B45" t="inlineStr">
        <is>
          <t>covN1, covN2 standards #1 comparable</t>
        </is>
      </c>
      <c r="C45" t="inlineStr">
        <is>
          <t>Medium</t>
        </is>
      </c>
      <c r="D45" s="56" t="n">
        <v>44418</v>
      </c>
      <c r="F45" t="inlineStr">
        <is>
          <t>covN1,covN2</t>
        </is>
      </c>
      <c r="G45" s="50" t="str">
        <f>HYPERLINK("#'Cal'!Y4", "'Cal'!Y4")</f>
        <v>'Cal'!Y4</v>
      </c>
      <c r="H45" s="50" t="str">
        <f>HYPERLINK("#'Cal'!AI4", "'Cal'!AI4")</f>
        <v>'Cal'!AI4</v>
      </c>
      <c r="J45" t="inlineStr">
        <is>
          <t>0.6 0.6 1.0 1.0 1.0</t>
        </is>
      </c>
      <c r="K45">
        <f>ABS('Cal'!Y4-'Cal'!AI4)</f>
        <v>0.129999999999999</v>
      </c>
      <c r="L45">
        <f>IF(OR(ISERROR(K45), ISERROR(I45), ISERROR(J45)), FALSE, OR(AND(LEFT(K45, 1)="[", RIGHT(K45, 1)="]"), AND(ISNUMBER(K45), OR(K45&gt;=I45, I45=""), OR(K45&lt;=J45, J45=""))))</f>
        <v>1</v>
      </c>
    </row>
    <row r="46">
      <c r="A46" t="inlineStr">
        <is>
          <t>Calibration Curve</t>
        </is>
      </c>
      <c r="B46" t="inlineStr">
        <is>
          <t>Sample Ct values within calibration curve limits [covN1]</t>
        </is>
      </c>
      <c r="C46" t="inlineStr">
        <is>
          <t>High</t>
        </is>
      </c>
      <c r="D46" s="56" t="n">
        <v>44418</v>
      </c>
      <c r="E46" t="inlineStr">
        <is>
          <t>ac.08.05.21</t>
        </is>
      </c>
      <c r="F46" t="inlineStr">
        <is>
          <t>covN1</t>
        </is>
      </c>
      <c r="G46" s="50" t="str">
        <f>HYPERLINK("#'Main'!J2", "'Main'!J2")</f>
        <v>'Main'!J2</v>
      </c>
      <c r="I46">
        <f>'Cal'!Y4</f>
        <v>30.84333333333333</v>
      </c>
      <c r="J46">
        <f>'Cal'!Y19</f>
        <v>35.465</v>
      </c>
      <c r="K46">
        <f>'Main'!J2</f>
        <v>30.82</v>
      </c>
      <c r="L46">
        <f>IF(OR(ISERROR(K46), ISERROR(I46), ISERROR(J46)), FALSE, OR(AND(LEFT(K46, 1)="[", RIGHT(K46, 1)="]"), AND(ISNUMBER(K46), OR(K46&gt;=I46, I46=""), OR(K46&lt;=J46, J46=""))))</f>
        <v>0</v>
      </c>
    </row>
    <row r="47">
      <c r="A47" t="inlineStr">
        <is>
          <t>Calibration Curve</t>
        </is>
      </c>
      <c r="B47" t="inlineStr">
        <is>
          <t>Sample Ct values within calibration curve limits [covN1]</t>
        </is>
      </c>
      <c r="C47" t="inlineStr">
        <is>
          <t>High</t>
        </is>
      </c>
      <c r="D47" s="56" t="n">
        <v>44418</v>
      </c>
      <c r="E47" t="inlineStr">
        <is>
          <t>ac.08.05.21</t>
        </is>
      </c>
      <c r="F47" t="inlineStr">
        <is>
          <t>covN1</t>
        </is>
      </c>
      <c r="G47" s="50" t="str">
        <f>HYPERLINK("#'Main'!K2", "'Main'!K2")</f>
        <v>'Main'!K2</v>
      </c>
      <c r="I47">
        <f>'Cal'!Y4</f>
        <v>30.84333333333333</v>
      </c>
      <c r="J47">
        <f>'Cal'!Y19</f>
        <v>35.465</v>
      </c>
      <c r="K47">
        <f>'Main'!K2</f>
        <v>30.97</v>
      </c>
      <c r="L47">
        <f>IF(OR(ISERROR(K47), ISERROR(I47), ISERROR(J47)), FALSE, OR(AND(LEFT(K47, 1)="[", RIGHT(K47, 1)="]"), AND(ISNUMBER(K47), OR(K47&gt;=I47, I47=""), OR(K47&lt;=J47, J47=""))))</f>
        <v>1</v>
      </c>
    </row>
    <row r="48">
      <c r="A48" t="inlineStr">
        <is>
          <t>Calibration Curve</t>
        </is>
      </c>
      <c r="B48" t="inlineStr">
        <is>
          <t>Sample Ct values within calibration curve limits [covN1]</t>
        </is>
      </c>
      <c r="C48" t="inlineStr">
        <is>
          <t>High</t>
        </is>
      </c>
      <c r="D48" s="56" t="n">
        <v>44418</v>
      </c>
      <c r="E48" t="inlineStr">
        <is>
          <t>ac.08.05.21</t>
        </is>
      </c>
      <c r="F48" t="inlineStr">
        <is>
          <t>covN1</t>
        </is>
      </c>
      <c r="G48" s="50" t="str">
        <f>HYPERLINK("#'Main'!L2", "'Main'!L2")</f>
        <v>'Main'!L2</v>
      </c>
      <c r="I48">
        <f>'Cal'!Y4</f>
        <v>30.84333333333333</v>
      </c>
      <c r="J48">
        <f>'Cal'!Y19</f>
        <v>35.465</v>
      </c>
      <c r="K48">
        <f>'Main'!L2</f>
        <v>31.06</v>
      </c>
      <c r="L48">
        <f>IF(OR(ISERROR(K48), ISERROR(I48), ISERROR(J48)), FALSE, OR(AND(LEFT(K48, 1)="[", RIGHT(K48, 1)="]"), AND(ISNUMBER(K48), OR(K48&gt;=I48, I48=""), OR(K48&lt;=J48, J48=""))))</f>
        <v>1</v>
      </c>
    </row>
    <row r="49">
      <c r="A49" t="inlineStr">
        <is>
          <t>Calibration Curve</t>
        </is>
      </c>
      <c r="B49" t="inlineStr">
        <is>
          <t>Sample Ct values within calibration curve limits [covN2]</t>
        </is>
      </c>
      <c r="C49" t="inlineStr">
        <is>
          <t>High</t>
        </is>
      </c>
      <c r="D49" s="56" t="n">
        <v>44418</v>
      </c>
      <c r="E49" t="inlineStr">
        <is>
          <t>ac.08.05.21</t>
        </is>
      </c>
      <c r="F49" t="inlineStr">
        <is>
          <t>covN2</t>
        </is>
      </c>
      <c r="G49" s="50" t="str">
        <f>HYPERLINK("#'Main'!V2", "'Main'!V2")</f>
        <v>'Main'!V2</v>
      </c>
      <c r="I49">
        <f>'Cal'!AI4</f>
        <v>30.71333333333333</v>
      </c>
      <c r="J49">
        <f>'Cal'!AI19</f>
        <v>35.28666666666666</v>
      </c>
      <c r="K49">
        <f>'Main'!V2</f>
        <v>30.83</v>
      </c>
      <c r="L49">
        <f>IF(OR(ISERROR(K49), ISERROR(I49), ISERROR(J49)), FALSE, OR(AND(LEFT(K49, 1)="[", RIGHT(K49, 1)="]"), AND(ISNUMBER(K49), OR(K49&gt;=I49, I49=""), OR(K49&lt;=J49, J49=""))))</f>
        <v>1</v>
      </c>
    </row>
    <row r="50">
      <c r="A50" t="inlineStr">
        <is>
          <t>Calibration Curve</t>
        </is>
      </c>
      <c r="B50" t="inlineStr">
        <is>
          <t>Sample Ct values within calibration curve limits [covN2]</t>
        </is>
      </c>
      <c r="C50" t="inlineStr">
        <is>
          <t>High</t>
        </is>
      </c>
      <c r="D50" s="56" t="n">
        <v>44418</v>
      </c>
      <c r="E50" t="inlineStr">
        <is>
          <t>ac.08.05.21</t>
        </is>
      </c>
      <c r="F50" t="inlineStr">
        <is>
          <t>covN2</t>
        </is>
      </c>
      <c r="G50" s="50" t="str">
        <f>HYPERLINK("#'Main'!W2", "'Main'!W2")</f>
        <v>'Main'!W2</v>
      </c>
      <c r="I50">
        <f>'Cal'!AI4</f>
        <v>30.71333333333333</v>
      </c>
      <c r="J50">
        <f>'Cal'!AI19</f>
        <v>35.28666666666666</v>
      </c>
      <c r="K50">
        <f>'Main'!W2</f>
        <v>30.79</v>
      </c>
      <c r="L50">
        <f>IF(OR(ISERROR(K50), ISERROR(I50), ISERROR(J50)), FALSE, OR(AND(LEFT(K50, 1)="[", RIGHT(K50, 1)="]"), AND(ISNUMBER(K50), OR(K50&gt;=I50, I50=""), OR(K50&lt;=J50, J50=""))))</f>
        <v>1</v>
      </c>
    </row>
    <row r="51">
      <c r="A51" t="inlineStr">
        <is>
          <t>Calibration Curve</t>
        </is>
      </c>
      <c r="B51" t="inlineStr">
        <is>
          <t>Sample Ct values within calibration curve limits [covN2]</t>
        </is>
      </c>
      <c r="C51" t="inlineStr">
        <is>
          <t>High</t>
        </is>
      </c>
      <c r="D51" s="56" t="n">
        <v>44418</v>
      </c>
      <c r="E51" t="inlineStr">
        <is>
          <t>ac.08.05.21</t>
        </is>
      </c>
      <c r="F51" t="inlineStr">
        <is>
          <t>covN2</t>
        </is>
      </c>
      <c r="G51" s="50" t="str">
        <f>HYPERLINK("#'Main'!X2", "'Main'!X2")</f>
        <v>'Main'!X2</v>
      </c>
      <c r="I51">
        <f>'Cal'!AI4</f>
        <v>30.71333333333333</v>
      </c>
      <c r="J51">
        <f>'Cal'!AI19</f>
        <v>35.28666666666666</v>
      </c>
      <c r="K51">
        <f>'Main'!X2</f>
        <v>31.34</v>
      </c>
      <c r="L51">
        <f>IF(OR(ISERROR(K51), ISERROR(I51), ISERROR(J51)), FALSE, OR(AND(LEFT(K51, 1)="[", RIGHT(K51, 1)="]"), AND(ISNUMBER(K51), OR(K51&gt;=I51, I51=""), OR(K51&lt;=J51, J51=""))))</f>
        <v>1</v>
      </c>
    </row>
    <row r="52">
      <c r="A52" t="inlineStr">
        <is>
          <t>Calibration Curve</t>
        </is>
      </c>
      <c r="B52" t="inlineStr">
        <is>
          <t>Sample Ct values within calibration curve limits [covN1]</t>
        </is>
      </c>
      <c r="C52" t="inlineStr">
        <is>
          <t>High</t>
        </is>
      </c>
      <c r="D52" s="56" t="n">
        <v>44418</v>
      </c>
      <c r="E52" t="inlineStr">
        <is>
          <t>h.08.05.21</t>
        </is>
      </c>
      <c r="F52" t="inlineStr">
        <is>
          <t>covN1</t>
        </is>
      </c>
      <c r="G52" s="50" t="str">
        <f>HYPERLINK("#'Main'!J3", "'Main'!J3")</f>
        <v>'Main'!J3</v>
      </c>
      <c r="I52">
        <f>'Cal'!Y4</f>
        <v>30.84333333333333</v>
      </c>
      <c r="J52">
        <f>'Cal'!Y19</f>
        <v>35.465</v>
      </c>
      <c r="K52">
        <f>'Main'!J3</f>
        <v>35.2</v>
      </c>
      <c r="L52">
        <f>IF(OR(ISERROR(K52), ISERROR(I52), ISERROR(J52)), FALSE, OR(AND(LEFT(K52, 1)="[", RIGHT(K52, 1)="]"), AND(ISNUMBER(K52), OR(K52&gt;=I52, I52=""), OR(K52&lt;=J52, J52=""))))</f>
        <v>1</v>
      </c>
    </row>
    <row r="53">
      <c r="A53" t="inlineStr">
        <is>
          <t>Calibration Curve</t>
        </is>
      </c>
      <c r="B53" t="inlineStr">
        <is>
          <t>Sample Ct values within calibration curve limits [covN1]</t>
        </is>
      </c>
      <c r="C53" t="inlineStr">
        <is>
          <t>High</t>
        </is>
      </c>
      <c r="D53" s="56" t="n">
        <v>44418</v>
      </c>
      <c r="E53" t="inlineStr">
        <is>
          <t>h.08.05.21</t>
        </is>
      </c>
      <c r="F53" t="inlineStr">
        <is>
          <t>covN1</t>
        </is>
      </c>
      <c r="G53" s="50" t="str">
        <f>HYPERLINK("#'Main'!K3", "'Main'!K3")</f>
        <v>'Main'!K3</v>
      </c>
      <c r="I53">
        <f>'Cal'!Y4</f>
        <v>30.84333333333333</v>
      </c>
      <c r="J53">
        <f>'Cal'!Y19</f>
        <v>35.465</v>
      </c>
      <c r="K53" t="str">
        <f>'Main'!K3</f>
        <v>[37.97]</v>
      </c>
      <c r="L53">
        <f>IF(OR(ISERROR(K53), ISERROR(I53), ISERROR(J53)), FALSE, OR(AND(LEFT(K53, 1)="[", RIGHT(K53, 1)="]"), AND(ISNUMBER(K53), OR(K53&gt;=I53, I53=""), OR(K53&lt;=J53, J53=""))))</f>
        <v>1</v>
      </c>
    </row>
    <row r="54">
      <c r="A54" t="inlineStr">
        <is>
          <t>Calibration Curve</t>
        </is>
      </c>
      <c r="B54" t="inlineStr">
        <is>
          <t>Sample Ct values within calibration curve limits [covN1]</t>
        </is>
      </c>
      <c r="C54" t="inlineStr">
        <is>
          <t>High</t>
        </is>
      </c>
      <c r="D54" s="56" t="n">
        <v>44418</v>
      </c>
      <c r="E54" t="inlineStr">
        <is>
          <t>h.08.05.21</t>
        </is>
      </c>
      <c r="F54" t="inlineStr">
        <is>
          <t>covN1</t>
        </is>
      </c>
      <c r="G54" s="50" t="str">
        <f>HYPERLINK("#'Main'!L3", "'Main'!L3")</f>
        <v>'Main'!L3</v>
      </c>
      <c r="I54">
        <f>'Cal'!Y4</f>
        <v>30.84333333333333</v>
      </c>
      <c r="J54">
        <f>'Cal'!Y19</f>
        <v>35.465</v>
      </c>
      <c r="K54">
        <f>'Main'!L3</f>
        <v>36.21</v>
      </c>
      <c r="L54">
        <f>IF(OR(ISERROR(K54), ISERROR(I54), ISERROR(J54)), FALSE, OR(AND(LEFT(K54, 1)="[", RIGHT(K54, 1)="]"), AND(ISNUMBER(K54), OR(K54&gt;=I54, I54=""), OR(K54&lt;=J54, J54=""))))</f>
        <v>0</v>
      </c>
    </row>
    <row r="55">
      <c r="A55" t="inlineStr">
        <is>
          <t>Calibration Curve</t>
        </is>
      </c>
      <c r="B55" t="inlineStr">
        <is>
          <t>Sample Ct values within calibration curve limits [covN2]</t>
        </is>
      </c>
      <c r="C55" t="inlineStr">
        <is>
          <t>High</t>
        </is>
      </c>
      <c r="D55" s="56" t="n">
        <v>44418</v>
      </c>
      <c r="E55" t="inlineStr">
        <is>
          <t>h.08.05.21</t>
        </is>
      </c>
      <c r="F55" t="inlineStr">
        <is>
          <t>covN2</t>
        </is>
      </c>
      <c r="G55" s="50" t="str">
        <f>HYPERLINK("#'Main'!V3", "'Main'!V3")</f>
        <v>'Main'!V3</v>
      </c>
      <c r="I55">
        <f>'Cal'!AI4</f>
        <v>30.71333333333333</v>
      </c>
      <c r="J55">
        <f>'Cal'!AI19</f>
        <v>35.28666666666666</v>
      </c>
      <c r="K55">
        <f>'Main'!V3</f>
        <v>34.98</v>
      </c>
      <c r="L55">
        <f>IF(OR(ISERROR(K55), ISERROR(I55), ISERROR(J55)), FALSE, OR(AND(LEFT(K55, 1)="[", RIGHT(K55, 1)="]"), AND(ISNUMBER(K55), OR(K55&gt;=I55, I55=""), OR(K55&lt;=J55, J55=""))))</f>
        <v>1</v>
      </c>
    </row>
    <row r="56">
      <c r="A56" t="inlineStr">
        <is>
          <t>Calibration Curve</t>
        </is>
      </c>
      <c r="B56" t="inlineStr">
        <is>
          <t>Sample Ct values within calibration curve limits [covN2]</t>
        </is>
      </c>
      <c r="C56" t="inlineStr">
        <is>
          <t>High</t>
        </is>
      </c>
      <c r="D56" s="56" t="n">
        <v>44418</v>
      </c>
      <c r="E56" t="inlineStr">
        <is>
          <t>h.08.05.21</t>
        </is>
      </c>
      <c r="F56" t="inlineStr">
        <is>
          <t>covN2</t>
        </is>
      </c>
      <c r="G56" s="50" t="str">
        <f>HYPERLINK("#'Main'!W3", "'Main'!W3")</f>
        <v>'Main'!W3</v>
      </c>
      <c r="I56">
        <f>'Cal'!AI4</f>
        <v>30.71333333333333</v>
      </c>
      <c r="J56">
        <f>'Cal'!AI19</f>
        <v>35.28666666666666</v>
      </c>
      <c r="K56">
        <f>'Main'!W3</f>
        <v>35.17</v>
      </c>
      <c r="L56">
        <f>IF(OR(ISERROR(K56), ISERROR(I56), ISERROR(J56)), FALSE, OR(AND(LEFT(K56, 1)="[", RIGHT(K56, 1)="]"), AND(ISNUMBER(K56), OR(K56&gt;=I56, I56=""), OR(K56&lt;=J56, J56=""))))</f>
        <v>1</v>
      </c>
    </row>
    <row r="57">
      <c r="A57" t="inlineStr">
        <is>
          <t>Calibration Curve</t>
        </is>
      </c>
      <c r="B57" t="inlineStr">
        <is>
          <t>Sample Ct values within calibration curve limits [covN2]</t>
        </is>
      </c>
      <c r="C57" t="inlineStr">
        <is>
          <t>High</t>
        </is>
      </c>
      <c r="D57" s="56" t="n">
        <v>44418</v>
      </c>
      <c r="E57" t="inlineStr">
        <is>
          <t>h.08.05.21</t>
        </is>
      </c>
      <c r="F57" t="inlineStr">
        <is>
          <t>covN2</t>
        </is>
      </c>
      <c r="G57" s="50" t="str">
        <f>HYPERLINK("#'Main'!X3", "'Main'!X3")</f>
        <v>'Main'!X3</v>
      </c>
      <c r="I57">
        <f>'Cal'!AI4</f>
        <v>30.71333333333333</v>
      </c>
      <c r="J57">
        <f>'Cal'!AI19</f>
        <v>35.28666666666666</v>
      </c>
      <c r="K57">
        <f>'Main'!X3</f>
        <v>34.81</v>
      </c>
      <c r="L57">
        <f>IF(OR(ISERROR(K57), ISERROR(I57), ISERROR(J57)), FALSE, OR(AND(LEFT(K57, 1)="[", RIGHT(K57, 1)="]"), AND(ISNUMBER(K57), OR(K57&gt;=I57, I57=""), OR(K57&lt;=J57, J57=""))))</f>
        <v>1</v>
      </c>
    </row>
    <row r="58">
      <c r="A58" t="inlineStr">
        <is>
          <t>Calibration Curve</t>
        </is>
      </c>
      <c r="B58" t="inlineStr">
        <is>
          <t>Sample Ct values within calibration curve limits [covN1]</t>
        </is>
      </c>
      <c r="C58" t="inlineStr">
        <is>
          <t>High</t>
        </is>
      </c>
      <c r="D58" s="56" t="n">
        <v>44418</v>
      </c>
      <c r="E58" t="inlineStr">
        <is>
          <t>ac.08.06.21</t>
        </is>
      </c>
      <c r="F58" t="inlineStr">
        <is>
          <t>covN1</t>
        </is>
      </c>
      <c r="G58" s="50" t="str">
        <f>HYPERLINK("#'Main'!J4", "'Main'!J4")</f>
        <v>'Main'!J4</v>
      </c>
      <c r="I58">
        <f>'Cal'!Y4</f>
        <v>30.84333333333333</v>
      </c>
      <c r="J58">
        <f>'Cal'!Y19</f>
        <v>35.465</v>
      </c>
      <c r="K58">
        <f>'Main'!J4</f>
        <v>37.46</v>
      </c>
      <c r="L58">
        <f>IF(OR(ISERROR(K58), ISERROR(I58), ISERROR(J58)), FALSE, OR(AND(LEFT(K58, 1)="[", RIGHT(K58, 1)="]"), AND(ISNUMBER(K58), OR(K58&gt;=I58, I58=""), OR(K58&lt;=J58, J58=""))))</f>
        <v>0</v>
      </c>
    </row>
    <row r="59">
      <c r="A59" t="inlineStr">
        <is>
          <t>Calibration Curve</t>
        </is>
      </c>
      <c r="B59" t="inlineStr">
        <is>
          <t>Sample Ct values within calibration curve limits [covN1]</t>
        </is>
      </c>
      <c r="C59" t="inlineStr">
        <is>
          <t>High</t>
        </is>
      </c>
      <c r="D59" s="56" t="n">
        <v>44418</v>
      </c>
      <c r="E59" t="inlineStr">
        <is>
          <t>ac.08.06.21</t>
        </is>
      </c>
      <c r="F59" t="inlineStr">
        <is>
          <t>covN1</t>
        </is>
      </c>
      <c r="G59" s="50" t="str">
        <f>HYPERLINK("#'Main'!K4", "'Main'!K4")</f>
        <v>'Main'!K4</v>
      </c>
      <c r="I59">
        <f>'Cal'!Y4</f>
        <v>30.84333333333333</v>
      </c>
      <c r="J59">
        <f>'Cal'!Y19</f>
        <v>35.465</v>
      </c>
      <c r="K59">
        <f>'Main'!K4</f>
        <v>37.57</v>
      </c>
      <c r="L59">
        <f>IF(OR(ISERROR(K59), ISERROR(I59), ISERROR(J59)), FALSE, OR(AND(LEFT(K59, 1)="[", RIGHT(K59, 1)="]"), AND(ISNUMBER(K59), OR(K59&gt;=I59, I59=""), OR(K59&lt;=J59, J59=""))))</f>
        <v>0</v>
      </c>
    </row>
    <row r="60">
      <c r="A60" t="inlineStr">
        <is>
          <t>Calibration Curve</t>
        </is>
      </c>
      <c r="B60" t="inlineStr">
        <is>
          <t>Sample Ct values within calibration curve limits [covN1]</t>
        </is>
      </c>
      <c r="C60" t="inlineStr">
        <is>
          <t>High</t>
        </is>
      </c>
      <c r="D60" s="56" t="n">
        <v>44418</v>
      </c>
      <c r="E60" t="inlineStr">
        <is>
          <t>ac.08.06.21</t>
        </is>
      </c>
      <c r="F60" t="inlineStr">
        <is>
          <t>covN1</t>
        </is>
      </c>
      <c r="G60" s="50" t="str">
        <f>HYPERLINK("#'Main'!L4", "'Main'!L4")</f>
        <v>'Main'!L4</v>
      </c>
      <c r="I60">
        <f>'Cal'!Y4</f>
        <v>30.84333333333333</v>
      </c>
      <c r="J60">
        <f>'Cal'!Y19</f>
        <v>35.465</v>
      </c>
      <c r="K60" t="str">
        <f>'Main'!L4</f>
        <v>[36.06]</v>
      </c>
      <c r="L60">
        <f>IF(OR(ISERROR(K60), ISERROR(I60), ISERROR(J60)), FALSE, OR(AND(LEFT(K60, 1)="[", RIGHT(K60, 1)="]"), AND(ISNUMBER(K60), OR(K60&gt;=I60, I60=""), OR(K60&lt;=J60, J60=""))))</f>
        <v>1</v>
      </c>
    </row>
    <row r="61">
      <c r="A61" t="inlineStr">
        <is>
          <t>Calibration Curve</t>
        </is>
      </c>
      <c r="B61" t="inlineStr">
        <is>
          <t>Sample Ct values within calibration curve limits [covN2]</t>
        </is>
      </c>
      <c r="C61" t="inlineStr">
        <is>
          <t>High</t>
        </is>
      </c>
      <c r="D61" s="56" t="n">
        <v>44418</v>
      </c>
      <c r="E61" t="inlineStr">
        <is>
          <t>ac.08.06.21</t>
        </is>
      </c>
      <c r="F61" t="inlineStr">
        <is>
          <t>covN2</t>
        </is>
      </c>
      <c r="G61" s="50" t="str">
        <f>HYPERLINK("#'Main'!V4", "'Main'!V4")</f>
        <v>'Main'!V4</v>
      </c>
      <c r="I61">
        <f>'Cal'!AI4</f>
        <v>30.71333333333333</v>
      </c>
      <c r="J61">
        <f>'Cal'!AI19</f>
        <v>35.28666666666666</v>
      </c>
      <c r="K61">
        <f>'Main'!V4</f>
        <v>34.97</v>
      </c>
      <c r="L61">
        <f>IF(OR(ISERROR(K61), ISERROR(I61), ISERROR(J61)), FALSE, OR(AND(LEFT(K61, 1)="[", RIGHT(K61, 1)="]"), AND(ISNUMBER(K61), OR(K61&gt;=I61, I61=""), OR(K61&lt;=J61, J61=""))))</f>
        <v>1</v>
      </c>
    </row>
    <row r="62">
      <c r="A62" t="inlineStr">
        <is>
          <t>Calibration Curve</t>
        </is>
      </c>
      <c r="B62" t="inlineStr">
        <is>
          <t>Sample Ct values within calibration curve limits [covN2]</t>
        </is>
      </c>
      <c r="C62" t="inlineStr">
        <is>
          <t>High</t>
        </is>
      </c>
      <c r="D62" s="56" t="n">
        <v>44418</v>
      </c>
      <c r="E62" t="inlineStr">
        <is>
          <t>ac.08.06.21</t>
        </is>
      </c>
      <c r="F62" t="inlineStr">
        <is>
          <t>covN2</t>
        </is>
      </c>
      <c r="G62" s="50" t="str">
        <f>HYPERLINK("#'Main'!W4", "'Main'!W4")</f>
        <v>'Main'!W4</v>
      </c>
      <c r="I62">
        <f>'Cal'!AI4</f>
        <v>30.71333333333333</v>
      </c>
      <c r="J62">
        <f>'Cal'!AI19</f>
        <v>35.28666666666666</v>
      </c>
      <c r="K62">
        <f>'Main'!W4</f>
        <v>35.56</v>
      </c>
      <c r="L62">
        <f>IF(OR(ISERROR(K62), ISERROR(I62), ISERROR(J62)), FALSE, OR(AND(LEFT(K62, 1)="[", RIGHT(K62, 1)="]"), AND(ISNUMBER(K62), OR(K62&gt;=I62, I62=""), OR(K62&lt;=J62, J62=""))))</f>
        <v>0</v>
      </c>
    </row>
    <row r="63">
      <c r="A63" t="inlineStr">
        <is>
          <t>Calibration Curve</t>
        </is>
      </c>
      <c r="B63" t="inlineStr">
        <is>
          <t>Sample Ct values within calibration curve limits [covN2]</t>
        </is>
      </c>
      <c r="C63" t="inlineStr">
        <is>
          <t>High</t>
        </is>
      </c>
      <c r="D63" s="56" t="n">
        <v>44418</v>
      </c>
      <c r="E63" t="inlineStr">
        <is>
          <t>ac.08.06.21</t>
        </is>
      </c>
      <c r="F63" t="inlineStr">
        <is>
          <t>covN2</t>
        </is>
      </c>
      <c r="G63" s="50" t="str">
        <f>HYPERLINK("#'Main'!X4", "'Main'!X4")</f>
        <v>'Main'!X4</v>
      </c>
      <c r="I63">
        <f>'Cal'!AI4</f>
        <v>30.71333333333333</v>
      </c>
      <c r="J63">
        <f>'Cal'!AI19</f>
        <v>35.28666666666666</v>
      </c>
      <c r="K63" t="str">
        <f>'Main'!X4</f>
        <v>[34.35]</v>
      </c>
      <c r="L63">
        <f>IF(OR(ISERROR(K63), ISERROR(I63), ISERROR(J63)), FALSE, OR(AND(LEFT(K63, 1)="[", RIGHT(K63, 1)="]"), AND(ISNUMBER(K63), OR(K63&gt;=I63, I63=""), OR(K63&lt;=J63, J63=""))))</f>
        <v>1</v>
      </c>
    </row>
    <row r="64">
      <c r="A64" t="inlineStr">
        <is>
          <t>Calibration Curve</t>
        </is>
      </c>
      <c r="B64" t="inlineStr">
        <is>
          <t>Sample Ct values within calibration curve limits [covN1]</t>
        </is>
      </c>
      <c r="C64" t="inlineStr">
        <is>
          <t>High</t>
        </is>
      </c>
      <c r="D64" s="56" t="n">
        <v>44418</v>
      </c>
      <c r="E64" t="inlineStr">
        <is>
          <t>h_d.08.06.21</t>
        </is>
      </c>
      <c r="F64" t="inlineStr">
        <is>
          <t>covN1</t>
        </is>
      </c>
      <c r="G64" s="50" t="str">
        <f>HYPERLINK("#'Main'!J5", "'Main'!J5")</f>
        <v>'Main'!J5</v>
      </c>
      <c r="I64">
        <f>'Cal'!Y4</f>
        <v>30.84333333333333</v>
      </c>
      <c r="J64">
        <f>'Cal'!Y19</f>
        <v>35.465</v>
      </c>
      <c r="K64" t="str">
        <f>'Main'!J5</f>
        <v>[35.6]</v>
      </c>
      <c r="L64">
        <f>IF(OR(ISERROR(K64), ISERROR(I64), ISERROR(J64)), FALSE, OR(AND(LEFT(K64, 1)="[", RIGHT(K64, 1)="]"), AND(ISNUMBER(K64), OR(K64&gt;=I64, I64=""), OR(K64&lt;=J64, J64=""))))</f>
        <v>1</v>
      </c>
    </row>
    <row r="65">
      <c r="A65" t="inlineStr">
        <is>
          <t>Calibration Curve</t>
        </is>
      </c>
      <c r="B65" t="inlineStr">
        <is>
          <t>Sample Ct values within calibration curve limits [covN1]</t>
        </is>
      </c>
      <c r="C65" t="inlineStr">
        <is>
          <t>High</t>
        </is>
      </c>
      <c r="D65" s="56" t="n">
        <v>44418</v>
      </c>
      <c r="E65" t="inlineStr">
        <is>
          <t>h_d.08.06.21</t>
        </is>
      </c>
      <c r="F65" t="inlineStr">
        <is>
          <t>covN1</t>
        </is>
      </c>
      <c r="G65" s="50" t="str">
        <f>HYPERLINK("#'Main'!K5", "'Main'!K5")</f>
        <v>'Main'!K5</v>
      </c>
      <c r="I65">
        <f>'Cal'!Y4</f>
        <v>30.84333333333333</v>
      </c>
      <c r="J65">
        <f>'Cal'!Y19</f>
        <v>35.465</v>
      </c>
      <c r="K65">
        <f>'Main'!K5</f>
        <v>34.29</v>
      </c>
      <c r="L65">
        <f>IF(OR(ISERROR(K65), ISERROR(I65), ISERROR(J65)), FALSE, OR(AND(LEFT(K65, 1)="[", RIGHT(K65, 1)="]"), AND(ISNUMBER(K65), OR(K65&gt;=I65, I65=""), OR(K65&lt;=J65, J65=""))))</f>
        <v>1</v>
      </c>
    </row>
    <row r="66">
      <c r="A66" t="inlineStr">
        <is>
          <t>Calibration Curve</t>
        </is>
      </c>
      <c r="B66" t="inlineStr">
        <is>
          <t>Sample Ct values within calibration curve limits [covN1]</t>
        </is>
      </c>
      <c r="C66" t="inlineStr">
        <is>
          <t>High</t>
        </is>
      </c>
      <c r="D66" s="56" t="n">
        <v>44418</v>
      </c>
      <c r="E66" t="inlineStr">
        <is>
          <t>h_d.08.06.21</t>
        </is>
      </c>
      <c r="F66" t="inlineStr">
        <is>
          <t>covN1</t>
        </is>
      </c>
      <c r="G66" s="50" t="str">
        <f>HYPERLINK("#'Main'!L5", "'Main'!L5")</f>
        <v>'Main'!L5</v>
      </c>
      <c r="I66">
        <f>'Cal'!Y4</f>
        <v>30.84333333333333</v>
      </c>
      <c r="J66">
        <f>'Cal'!Y19</f>
        <v>35.465</v>
      </c>
      <c r="K66">
        <f>'Main'!L5</f>
        <v>34.83</v>
      </c>
      <c r="L66">
        <f>IF(OR(ISERROR(K66), ISERROR(I66), ISERROR(J66)), FALSE, OR(AND(LEFT(K66, 1)="[", RIGHT(K66, 1)="]"), AND(ISNUMBER(K66), OR(K66&gt;=I66, I66=""), OR(K66&lt;=J66, J66=""))))</f>
        <v>1</v>
      </c>
    </row>
    <row r="67">
      <c r="A67" t="inlineStr">
        <is>
          <t>Calibration Curve</t>
        </is>
      </c>
      <c r="B67" t="inlineStr">
        <is>
          <t>Sample Ct values within calibration curve limits [covN2]</t>
        </is>
      </c>
      <c r="C67" t="inlineStr">
        <is>
          <t>High</t>
        </is>
      </c>
      <c r="D67" s="56" t="n">
        <v>44418</v>
      </c>
      <c r="E67" t="inlineStr">
        <is>
          <t>h_d.08.06.21</t>
        </is>
      </c>
      <c r="F67" t="inlineStr">
        <is>
          <t>covN2</t>
        </is>
      </c>
      <c r="G67" s="50" t="str">
        <f>HYPERLINK("#'Main'!V5", "'Main'!V5")</f>
        <v>'Main'!V5</v>
      </c>
      <c r="I67">
        <f>'Cal'!AI4</f>
        <v>30.71333333333333</v>
      </c>
      <c r="J67">
        <f>'Cal'!AI19</f>
        <v>35.28666666666666</v>
      </c>
      <c r="K67" t="str">
        <f>'Main'!V5</f>
        <v>[34.92]</v>
      </c>
      <c r="L67">
        <f>IF(OR(ISERROR(K67), ISERROR(I67), ISERROR(J67)), FALSE, OR(AND(LEFT(K67, 1)="[", RIGHT(K67, 1)="]"), AND(ISNUMBER(K67), OR(K67&gt;=I67, I67=""), OR(K67&lt;=J67, J67=""))))</f>
        <v>1</v>
      </c>
    </row>
    <row r="68">
      <c r="A68" t="inlineStr">
        <is>
          <t>Calibration Curve</t>
        </is>
      </c>
      <c r="B68" t="inlineStr">
        <is>
          <t>Sample Ct values within calibration curve limits [covN2]</t>
        </is>
      </c>
      <c r="C68" t="inlineStr">
        <is>
          <t>High</t>
        </is>
      </c>
      <c r="D68" s="56" t="n">
        <v>44418</v>
      </c>
      <c r="E68" t="inlineStr">
        <is>
          <t>h_d.08.06.21</t>
        </is>
      </c>
      <c r="F68" t="inlineStr">
        <is>
          <t>covN2</t>
        </is>
      </c>
      <c r="G68" s="50" t="str">
        <f>HYPERLINK("#'Main'!W5", "'Main'!W5")</f>
        <v>'Main'!W5</v>
      </c>
      <c r="I68">
        <f>'Cal'!AI4</f>
        <v>30.71333333333333</v>
      </c>
      <c r="J68">
        <f>'Cal'!AI19</f>
        <v>35.28666666666666</v>
      </c>
      <c r="K68">
        <f>'Main'!W5</f>
        <v>34.12</v>
      </c>
      <c r="L68">
        <f>IF(OR(ISERROR(K68), ISERROR(I68), ISERROR(J68)), FALSE, OR(AND(LEFT(K68, 1)="[", RIGHT(K68, 1)="]"), AND(ISNUMBER(K68), OR(K68&gt;=I68, I68=""), OR(K68&lt;=J68, J68=""))))</f>
        <v>1</v>
      </c>
    </row>
    <row r="69">
      <c r="A69" t="inlineStr">
        <is>
          <t>Calibration Curve</t>
        </is>
      </c>
      <c r="B69" t="inlineStr">
        <is>
          <t>Sample Ct values within calibration curve limits [covN2]</t>
        </is>
      </c>
      <c r="C69" t="inlineStr">
        <is>
          <t>High</t>
        </is>
      </c>
      <c r="D69" s="56" t="n">
        <v>44418</v>
      </c>
      <c r="E69" t="inlineStr">
        <is>
          <t>h_d.08.06.21</t>
        </is>
      </c>
      <c r="F69" t="inlineStr">
        <is>
          <t>covN2</t>
        </is>
      </c>
      <c r="G69" s="50" t="str">
        <f>HYPERLINK("#'Main'!X5", "'Main'!X5")</f>
        <v>'Main'!X5</v>
      </c>
      <c r="I69">
        <f>'Cal'!AI4</f>
        <v>30.71333333333333</v>
      </c>
      <c r="J69">
        <f>'Cal'!AI19</f>
        <v>35.28666666666666</v>
      </c>
      <c r="K69">
        <f>'Main'!X5</f>
        <v>33.61</v>
      </c>
      <c r="L69">
        <f>IF(OR(ISERROR(K69), ISERROR(I69), ISERROR(J69)), FALSE, OR(AND(LEFT(K69, 1)="[", RIGHT(K69, 1)="]"), AND(ISNUMBER(K69), OR(K69&gt;=I69, I69=""), OR(K69&lt;=J69, J69=""))))</f>
        <v>1</v>
      </c>
    </row>
    <row r="70">
      <c r="A70" t="inlineStr">
        <is>
          <t>Calibration Curve</t>
        </is>
      </c>
      <c r="B70" t="inlineStr">
        <is>
          <t>Sample Ct values within calibration curve limits [covN1]</t>
        </is>
      </c>
      <c r="C70" t="inlineStr">
        <is>
          <t>High</t>
        </is>
      </c>
      <c r="D70" s="56" t="n">
        <v>44418</v>
      </c>
      <c r="E70" t="inlineStr">
        <is>
          <t>h.08.07.21</t>
        </is>
      </c>
      <c r="F70" t="inlineStr">
        <is>
          <t>covN1</t>
        </is>
      </c>
      <c r="G70" s="50" t="str">
        <f>HYPERLINK("#'Main'!J6", "'Main'!J6")</f>
        <v>'Main'!J6</v>
      </c>
      <c r="I70">
        <f>'Cal'!Y4</f>
        <v>30.84333333333333</v>
      </c>
      <c r="J70">
        <f>'Cal'!Y19</f>
        <v>35.465</v>
      </c>
      <c r="K70" t="str">
        <f>'Main'!J6</f>
        <v>[38.16]</v>
      </c>
      <c r="L70">
        <f>IF(OR(ISERROR(K70), ISERROR(I70), ISERROR(J70)), FALSE, OR(AND(LEFT(K70, 1)="[", RIGHT(K70, 1)="]"), AND(ISNUMBER(K70), OR(K70&gt;=I70, I70=""), OR(K70&lt;=J70, J70=""))))</f>
        <v>1</v>
      </c>
    </row>
    <row r="71">
      <c r="A71" t="inlineStr">
        <is>
          <t>Calibration Curve</t>
        </is>
      </c>
      <c r="B71" t="inlineStr">
        <is>
          <t>Sample Ct values within calibration curve limits [covN1]</t>
        </is>
      </c>
      <c r="C71" t="inlineStr">
        <is>
          <t>High</t>
        </is>
      </c>
      <c r="D71" s="56" t="n">
        <v>44418</v>
      </c>
      <c r="E71" t="inlineStr">
        <is>
          <t>h.08.07.21</t>
        </is>
      </c>
      <c r="F71" t="inlineStr">
        <is>
          <t>covN1</t>
        </is>
      </c>
      <c r="G71" s="50" t="str">
        <f>HYPERLINK("#'Main'!K6", "'Main'!K6")</f>
        <v>'Main'!K6</v>
      </c>
      <c r="I71">
        <f>'Cal'!Y4</f>
        <v>30.84333333333333</v>
      </c>
      <c r="J71">
        <f>'Cal'!Y19</f>
        <v>35.465</v>
      </c>
      <c r="K71">
        <f>'Main'!K6</f>
        <v>35.44</v>
      </c>
      <c r="L71">
        <f>IF(OR(ISERROR(K71), ISERROR(I71), ISERROR(J71)), FALSE, OR(AND(LEFT(K71, 1)="[", RIGHT(K71, 1)="]"), AND(ISNUMBER(K71), OR(K71&gt;=I71, I71=""), OR(K71&lt;=J71, J71=""))))</f>
        <v>1</v>
      </c>
    </row>
    <row r="72">
      <c r="A72" t="inlineStr">
        <is>
          <t>Calibration Curve</t>
        </is>
      </c>
      <c r="B72" t="inlineStr">
        <is>
          <t>Sample Ct values within calibration curve limits [covN1]</t>
        </is>
      </c>
      <c r="C72" t="inlineStr">
        <is>
          <t>High</t>
        </is>
      </c>
      <c r="D72" s="56" t="n">
        <v>44418</v>
      </c>
      <c r="E72" t="inlineStr">
        <is>
          <t>h.08.07.21</t>
        </is>
      </c>
      <c r="F72" t="inlineStr">
        <is>
          <t>covN1</t>
        </is>
      </c>
      <c r="G72" s="50" t="str">
        <f>HYPERLINK("#'Main'!L6", "'Main'!L6")</f>
        <v>'Main'!L6</v>
      </c>
      <c r="I72">
        <f>'Cal'!Y4</f>
        <v>30.84333333333333</v>
      </c>
      <c r="J72">
        <f>'Cal'!Y19</f>
        <v>35.465</v>
      </c>
      <c r="K72">
        <f>'Main'!L6</f>
        <v>36.61</v>
      </c>
      <c r="L72">
        <f>IF(OR(ISERROR(K72), ISERROR(I72), ISERROR(J72)), FALSE, OR(AND(LEFT(K72, 1)="[", RIGHT(K72, 1)="]"), AND(ISNUMBER(K72), OR(K72&gt;=I72, I72=""), OR(K72&lt;=J72, J72=""))))</f>
        <v>0</v>
      </c>
    </row>
    <row r="73">
      <c r="A73" t="inlineStr">
        <is>
          <t>Calibration Curve</t>
        </is>
      </c>
      <c r="B73" t="inlineStr">
        <is>
          <t>Sample Ct values within calibration curve limits [covN2]</t>
        </is>
      </c>
      <c r="C73" t="inlineStr">
        <is>
          <t>High</t>
        </is>
      </c>
      <c r="D73" s="56" t="n">
        <v>44418</v>
      </c>
      <c r="E73" t="inlineStr">
        <is>
          <t>h.08.07.21</t>
        </is>
      </c>
      <c r="F73" t="inlineStr">
        <is>
          <t>covN2</t>
        </is>
      </c>
      <c r="G73" s="50" t="str">
        <f>HYPERLINK("#'Main'!V6", "'Main'!V6")</f>
        <v>'Main'!V6</v>
      </c>
      <c r="I73">
        <f>'Cal'!AI4</f>
        <v>30.71333333333333</v>
      </c>
      <c r="J73">
        <f>'Cal'!AI19</f>
        <v>35.28666666666666</v>
      </c>
      <c r="K73">
        <f>'Main'!V6</f>
        <v>35.6</v>
      </c>
      <c r="L73">
        <f>IF(OR(ISERROR(K73), ISERROR(I73), ISERROR(J73)), FALSE, OR(AND(LEFT(K73, 1)="[", RIGHT(K73, 1)="]"), AND(ISNUMBER(K73), OR(K73&gt;=I73, I73=""), OR(K73&lt;=J73, J73=""))))</f>
        <v>0</v>
      </c>
    </row>
    <row r="74">
      <c r="A74" t="inlineStr">
        <is>
          <t>Calibration Curve</t>
        </is>
      </c>
      <c r="B74" t="inlineStr">
        <is>
          <t>Sample Ct values within calibration curve limits [covN2]</t>
        </is>
      </c>
      <c r="C74" t="inlineStr">
        <is>
          <t>High</t>
        </is>
      </c>
      <c r="D74" s="56" t="n">
        <v>44418</v>
      </c>
      <c r="E74" t="inlineStr">
        <is>
          <t>h.08.07.21</t>
        </is>
      </c>
      <c r="F74" t="inlineStr">
        <is>
          <t>covN2</t>
        </is>
      </c>
      <c r="G74" s="50" t="str">
        <f>HYPERLINK("#'Main'!W6", "'Main'!W6")</f>
        <v>'Main'!W6</v>
      </c>
      <c r="I74">
        <f>'Cal'!AI4</f>
        <v>30.71333333333333</v>
      </c>
      <c r="J74">
        <f>'Cal'!AI19</f>
        <v>35.28666666666666</v>
      </c>
      <c r="K74">
        <f>'Main'!W6</f>
        <v>34.37</v>
      </c>
      <c r="L74">
        <f>IF(OR(ISERROR(K74), ISERROR(I74), ISERROR(J74)), FALSE, OR(AND(LEFT(K74, 1)="[", RIGHT(K74, 1)="]"), AND(ISNUMBER(K74), OR(K74&gt;=I74, I74=""), OR(K74&lt;=J74, J74=""))))</f>
        <v>1</v>
      </c>
    </row>
    <row r="75">
      <c r="A75" t="inlineStr">
        <is>
          <t>Calibration Curve</t>
        </is>
      </c>
      <c r="B75" t="inlineStr">
        <is>
          <t>Sample Ct values within calibration curve limits [covN2]</t>
        </is>
      </c>
      <c r="C75" t="inlineStr">
        <is>
          <t>High</t>
        </is>
      </c>
      <c r="D75" s="56" t="n">
        <v>44418</v>
      </c>
      <c r="E75" t="inlineStr">
        <is>
          <t>h.08.07.21</t>
        </is>
      </c>
      <c r="F75" t="inlineStr">
        <is>
          <t>covN2</t>
        </is>
      </c>
      <c r="G75" s="50" t="str">
        <f>HYPERLINK("#'Main'!X6", "'Main'!X6")</f>
        <v>'Main'!X6</v>
      </c>
      <c r="I75">
        <f>'Cal'!AI4</f>
        <v>30.71333333333333</v>
      </c>
      <c r="J75">
        <f>'Cal'!AI19</f>
        <v>35.28666666666666</v>
      </c>
      <c r="K75" t="str">
        <f>'Main'!X6</f>
        <v>[37.19]</v>
      </c>
      <c r="L75">
        <f>IF(OR(ISERROR(K75), ISERROR(I75), ISERROR(J75)), FALSE, OR(AND(LEFT(K75, 1)="[", RIGHT(K75, 1)="]"), AND(ISNUMBER(K75), OR(K75&gt;=I75, I75=""), OR(K75&lt;=J75, J75=""))))</f>
        <v>1</v>
      </c>
    </row>
    <row r="76">
      <c r="A76" t="inlineStr">
        <is>
          <t>Calibration Curve</t>
        </is>
      </c>
      <c r="B76" t="inlineStr">
        <is>
          <t>Sample Ct values within calibration curve limits [covN1]</t>
        </is>
      </c>
      <c r="C76" t="inlineStr">
        <is>
          <t>High</t>
        </is>
      </c>
      <c r="D76" s="56" t="n">
        <v>44418</v>
      </c>
      <c r="E76" t="inlineStr">
        <is>
          <t>h.08.08.21</t>
        </is>
      </c>
      <c r="F76" t="inlineStr">
        <is>
          <t>covN1</t>
        </is>
      </c>
      <c r="G76" s="50" t="str">
        <f>HYPERLINK("#'Main'!J7", "'Main'!J7")</f>
        <v>'Main'!J7</v>
      </c>
      <c r="I76">
        <f>'Cal'!Y4</f>
        <v>30.84333333333333</v>
      </c>
      <c r="J76">
        <f>'Cal'!Y19</f>
        <v>35.465</v>
      </c>
      <c r="K76">
        <f>'Main'!J7</f>
        <v>35.02</v>
      </c>
      <c r="L76">
        <f>IF(OR(ISERROR(K76), ISERROR(I76), ISERROR(J76)), FALSE, OR(AND(LEFT(K76, 1)="[", RIGHT(K76, 1)="]"), AND(ISNUMBER(K76), OR(K76&gt;=I76, I76=""), OR(K76&lt;=J76, J76=""))))</f>
        <v>1</v>
      </c>
    </row>
    <row r="77">
      <c r="A77" t="inlineStr">
        <is>
          <t>Calibration Curve</t>
        </is>
      </c>
      <c r="B77" t="inlineStr">
        <is>
          <t>Sample Ct values within calibration curve limits [covN1]</t>
        </is>
      </c>
      <c r="C77" t="inlineStr">
        <is>
          <t>High</t>
        </is>
      </c>
      <c r="D77" s="56" t="n">
        <v>44418</v>
      </c>
      <c r="E77" t="inlineStr">
        <is>
          <t>h.08.08.21</t>
        </is>
      </c>
      <c r="F77" t="inlineStr">
        <is>
          <t>covN1</t>
        </is>
      </c>
      <c r="G77" s="50" t="str">
        <f>HYPERLINK("#'Main'!K7", "'Main'!K7")</f>
        <v>'Main'!K7</v>
      </c>
      <c r="I77">
        <f>'Cal'!Y4</f>
        <v>30.84333333333333</v>
      </c>
      <c r="J77">
        <f>'Cal'!Y19</f>
        <v>35.465</v>
      </c>
      <c r="K77">
        <f>'Main'!K7</f>
        <v>35.1</v>
      </c>
      <c r="L77">
        <f>IF(OR(ISERROR(K77), ISERROR(I77), ISERROR(J77)), FALSE, OR(AND(LEFT(K77, 1)="[", RIGHT(K77, 1)="]"), AND(ISNUMBER(K77), OR(K77&gt;=I77, I77=""), OR(K77&lt;=J77, J77=""))))</f>
        <v>1</v>
      </c>
    </row>
    <row r="78">
      <c r="A78" t="inlineStr">
        <is>
          <t>Calibration Curve</t>
        </is>
      </c>
      <c r="B78" t="inlineStr">
        <is>
          <t>Sample Ct values within calibration curve limits [covN1]</t>
        </is>
      </c>
      <c r="C78" t="inlineStr">
        <is>
          <t>High</t>
        </is>
      </c>
      <c r="D78" s="56" t="n">
        <v>44418</v>
      </c>
      <c r="E78" t="inlineStr">
        <is>
          <t>h.08.08.21</t>
        </is>
      </c>
      <c r="F78" t="inlineStr">
        <is>
          <t>covN1</t>
        </is>
      </c>
      <c r="G78" s="50" t="str">
        <f>HYPERLINK("#'Main'!L7", "'Main'!L7")</f>
        <v>'Main'!L7</v>
      </c>
      <c r="I78">
        <f>'Cal'!Y4</f>
        <v>30.84333333333333</v>
      </c>
      <c r="J78">
        <f>'Cal'!Y19</f>
        <v>35.465</v>
      </c>
      <c r="K78">
        <f>'Main'!L7</f>
        <v>34.51</v>
      </c>
      <c r="L78">
        <f>IF(OR(ISERROR(K78), ISERROR(I78), ISERROR(J78)), FALSE, OR(AND(LEFT(K78, 1)="[", RIGHT(K78, 1)="]"), AND(ISNUMBER(K78), OR(K78&gt;=I78, I78=""), OR(K78&lt;=J78, J78=""))))</f>
        <v>1</v>
      </c>
    </row>
    <row r="79">
      <c r="A79" t="inlineStr">
        <is>
          <t>Calibration Curve</t>
        </is>
      </c>
      <c r="B79" t="inlineStr">
        <is>
          <t>Sample Ct values within calibration curve limits [covN2]</t>
        </is>
      </c>
      <c r="C79" t="inlineStr">
        <is>
          <t>High</t>
        </is>
      </c>
      <c r="D79" s="56" t="n">
        <v>44418</v>
      </c>
      <c r="E79" t="inlineStr">
        <is>
          <t>h.08.08.21</t>
        </is>
      </c>
      <c r="F79" t="inlineStr">
        <is>
          <t>covN2</t>
        </is>
      </c>
      <c r="G79" s="50" t="str">
        <f>HYPERLINK("#'Main'!V7", "'Main'!V7")</f>
        <v>'Main'!V7</v>
      </c>
      <c r="I79">
        <f>'Cal'!AI4</f>
        <v>30.71333333333333</v>
      </c>
      <c r="J79">
        <f>'Cal'!AI19</f>
        <v>35.28666666666666</v>
      </c>
      <c r="K79" t="str">
        <f>'Main'!V7</f>
        <v>[34.0]</v>
      </c>
      <c r="L79">
        <f>IF(OR(ISERROR(K79), ISERROR(I79), ISERROR(J79)), FALSE, OR(AND(LEFT(K79, 1)="[", RIGHT(K79, 1)="]"), AND(ISNUMBER(K79), OR(K79&gt;=I79, I79=""), OR(K79&lt;=J79, J79=""))))</f>
        <v>1</v>
      </c>
    </row>
    <row r="80">
      <c r="A80" t="inlineStr">
        <is>
          <t>Calibration Curve</t>
        </is>
      </c>
      <c r="B80" t="inlineStr">
        <is>
          <t>Sample Ct values within calibration curve limits [covN2]</t>
        </is>
      </c>
      <c r="C80" t="inlineStr">
        <is>
          <t>High</t>
        </is>
      </c>
      <c r="D80" s="56" t="n">
        <v>44418</v>
      </c>
      <c r="E80" t="inlineStr">
        <is>
          <t>h.08.08.21</t>
        </is>
      </c>
      <c r="F80" t="inlineStr">
        <is>
          <t>covN2</t>
        </is>
      </c>
      <c r="G80" s="50" t="str">
        <f>HYPERLINK("#'Main'!W7", "'Main'!W7")</f>
        <v>'Main'!W7</v>
      </c>
      <c r="I80">
        <f>'Cal'!AI4</f>
        <v>30.71333333333333</v>
      </c>
      <c r="J80">
        <f>'Cal'!AI19</f>
        <v>35.28666666666666</v>
      </c>
      <c r="K80">
        <f>'Main'!W7</f>
        <v>35.12</v>
      </c>
      <c r="L80">
        <f>IF(OR(ISERROR(K80), ISERROR(I80), ISERROR(J80)), FALSE, OR(AND(LEFT(K80, 1)="[", RIGHT(K80, 1)="]"), AND(ISNUMBER(K80), OR(K80&gt;=I80, I80=""), OR(K80&lt;=J80, J80=""))))</f>
        <v>1</v>
      </c>
    </row>
    <row r="81">
      <c r="A81" t="inlineStr">
        <is>
          <t>Calibration Curve</t>
        </is>
      </c>
      <c r="B81" t="inlineStr">
        <is>
          <t>Sample Ct values within calibration curve limits [covN2]</t>
        </is>
      </c>
      <c r="C81" t="inlineStr">
        <is>
          <t>High</t>
        </is>
      </c>
      <c r="D81" s="56" t="n">
        <v>44418</v>
      </c>
      <c r="E81" t="inlineStr">
        <is>
          <t>h.08.08.21</t>
        </is>
      </c>
      <c r="F81" t="inlineStr">
        <is>
          <t>covN2</t>
        </is>
      </c>
      <c r="G81" s="50" t="str">
        <f>HYPERLINK("#'Main'!X7", "'Main'!X7")</f>
        <v>'Main'!X7</v>
      </c>
      <c r="I81">
        <f>'Cal'!AI4</f>
        <v>30.71333333333333</v>
      </c>
      <c r="J81">
        <f>'Cal'!AI19</f>
        <v>35.28666666666666</v>
      </c>
      <c r="K81">
        <f>'Main'!X7</f>
        <v>35.35</v>
      </c>
      <c r="L81">
        <f>IF(OR(ISERROR(K81), ISERROR(I81), ISERROR(J81)), FALSE, OR(AND(LEFT(K81, 1)="[", RIGHT(K81, 1)="]"), AND(ISNUMBER(K81), OR(K81&gt;=I81, I81=""), OR(K81&lt;=J81, J81=""))))</f>
        <v>0</v>
      </c>
    </row>
    <row r="82">
      <c r="A82" t="inlineStr">
        <is>
          <t>Calibration Curve</t>
        </is>
      </c>
      <c r="B82" t="inlineStr">
        <is>
          <t>Sample Ct values within calibration curve limits [covN1]</t>
        </is>
      </c>
      <c r="C82" t="inlineStr">
        <is>
          <t>High</t>
        </is>
      </c>
      <c r="D82" s="56" t="n">
        <v>44418</v>
      </c>
      <c r="E82" t="inlineStr">
        <is>
          <t>h_d.08.08.21</t>
        </is>
      </c>
      <c r="F82" t="inlineStr">
        <is>
          <t>covN1</t>
        </is>
      </c>
      <c r="G82" s="50" t="str">
        <f>HYPERLINK("#'Main'!J8", "'Main'!J8")</f>
        <v>'Main'!J8</v>
      </c>
      <c r="I82">
        <f>'Cal'!Y4</f>
        <v>30.84333333333333</v>
      </c>
      <c r="J82">
        <f>'Cal'!Y19</f>
        <v>35.465</v>
      </c>
      <c r="K82">
        <f>'Main'!J8</f>
        <v>36.65</v>
      </c>
      <c r="L82">
        <f>IF(OR(ISERROR(K82), ISERROR(I82), ISERROR(J82)), FALSE, OR(AND(LEFT(K82, 1)="[", RIGHT(K82, 1)="]"), AND(ISNUMBER(K82), OR(K82&gt;=I82, I82=""), OR(K82&lt;=J82, J82=""))))</f>
        <v>0</v>
      </c>
    </row>
    <row r="83">
      <c r="A83" t="inlineStr">
        <is>
          <t>Calibration Curve</t>
        </is>
      </c>
      <c r="B83" t="inlineStr">
        <is>
          <t>Sample Ct values within calibration curve limits [covN1]</t>
        </is>
      </c>
      <c r="C83" t="inlineStr">
        <is>
          <t>High</t>
        </is>
      </c>
      <c r="D83" s="56" t="n">
        <v>44418</v>
      </c>
      <c r="E83" t="inlineStr">
        <is>
          <t>h_d.08.08.21</t>
        </is>
      </c>
      <c r="F83" t="inlineStr">
        <is>
          <t>covN1</t>
        </is>
      </c>
      <c r="G83" s="50" t="str">
        <f>HYPERLINK("#'Main'!K8", "'Main'!K8")</f>
        <v>'Main'!K8</v>
      </c>
      <c r="I83">
        <f>'Cal'!Y4</f>
        <v>30.84333333333333</v>
      </c>
      <c r="J83">
        <f>'Cal'!Y19</f>
        <v>35.465</v>
      </c>
      <c r="K83" t="str">
        <f>'Main'!K8</f>
        <v>[34.7]</v>
      </c>
      <c r="L83">
        <f>IF(OR(ISERROR(K83), ISERROR(I83), ISERROR(J83)), FALSE, OR(AND(LEFT(K83, 1)="[", RIGHT(K83, 1)="]"), AND(ISNUMBER(K83), OR(K83&gt;=I83, I83=""), OR(K83&lt;=J83, J83=""))))</f>
        <v>1</v>
      </c>
    </row>
    <row r="84">
      <c r="A84" t="inlineStr">
        <is>
          <t>Calibration Curve</t>
        </is>
      </c>
      <c r="B84" t="inlineStr">
        <is>
          <t>Sample Ct values within calibration curve limits [covN1]</t>
        </is>
      </c>
      <c r="C84" t="inlineStr">
        <is>
          <t>High</t>
        </is>
      </c>
      <c r="D84" s="56" t="n">
        <v>44418</v>
      </c>
      <c r="E84" t="inlineStr">
        <is>
          <t>h_d.08.08.21</t>
        </is>
      </c>
      <c r="F84" t="inlineStr">
        <is>
          <t>covN1</t>
        </is>
      </c>
      <c r="G84" s="50" t="str">
        <f>HYPERLINK("#'Main'!L8", "'Main'!L8")</f>
        <v>'Main'!L8</v>
      </c>
      <c r="I84">
        <f>'Cal'!Y4</f>
        <v>30.84333333333333</v>
      </c>
      <c r="J84">
        <f>'Cal'!Y19</f>
        <v>35.465</v>
      </c>
      <c r="K84">
        <f>'Main'!L8</f>
        <v>35.92</v>
      </c>
      <c r="L84">
        <f>IF(OR(ISERROR(K84), ISERROR(I84), ISERROR(J84)), FALSE, OR(AND(LEFT(K84, 1)="[", RIGHT(K84, 1)="]"), AND(ISNUMBER(K84), OR(K84&gt;=I84, I84=""), OR(K84&lt;=J84, J84=""))))</f>
        <v>0</v>
      </c>
    </row>
    <row r="85">
      <c r="A85" t="inlineStr">
        <is>
          <t>Calibration Curve</t>
        </is>
      </c>
      <c r="B85" t="inlineStr">
        <is>
          <t>Sample Ct values within calibration curve limits [covN2]</t>
        </is>
      </c>
      <c r="C85" t="inlineStr">
        <is>
          <t>High</t>
        </is>
      </c>
      <c r="D85" s="56" t="n">
        <v>44418</v>
      </c>
      <c r="E85" t="inlineStr">
        <is>
          <t>h_d.08.08.21</t>
        </is>
      </c>
      <c r="F85" t="inlineStr">
        <is>
          <t>covN2</t>
        </is>
      </c>
      <c r="G85" s="50" t="str">
        <f>HYPERLINK("#'Main'!V8", "'Main'!V8")</f>
        <v>'Main'!V8</v>
      </c>
      <c r="I85">
        <f>'Cal'!AI4</f>
        <v>30.71333333333333</v>
      </c>
      <c r="J85">
        <f>'Cal'!AI19</f>
        <v>35.28666666666666</v>
      </c>
      <c r="K85">
        <f>'Main'!V8</f>
        <v>35.35</v>
      </c>
      <c r="L85">
        <f>IF(OR(ISERROR(K85), ISERROR(I85), ISERROR(J85)), FALSE, OR(AND(LEFT(K85, 1)="[", RIGHT(K85, 1)="]"), AND(ISNUMBER(K85), OR(K85&gt;=I85, I85=""), OR(K85&lt;=J85, J85=""))))</f>
        <v>0</v>
      </c>
    </row>
    <row r="86">
      <c r="A86" t="inlineStr">
        <is>
          <t>Calibration Curve</t>
        </is>
      </c>
      <c r="B86" t="inlineStr">
        <is>
          <t>Sample Ct values within calibration curve limits [covN2]</t>
        </is>
      </c>
      <c r="C86" t="inlineStr">
        <is>
          <t>High</t>
        </is>
      </c>
      <c r="D86" s="56" t="n">
        <v>44418</v>
      </c>
      <c r="E86" t="inlineStr">
        <is>
          <t>h_d.08.08.21</t>
        </is>
      </c>
      <c r="F86" t="inlineStr">
        <is>
          <t>covN2</t>
        </is>
      </c>
      <c r="G86" s="50" t="str">
        <f>HYPERLINK("#'Main'!W8", "'Main'!W8")</f>
        <v>'Main'!W8</v>
      </c>
      <c r="I86">
        <f>'Cal'!AI4</f>
        <v>30.71333333333333</v>
      </c>
      <c r="J86">
        <f>'Cal'!AI19</f>
        <v>35.28666666666666</v>
      </c>
      <c r="K86">
        <f>'Main'!W8</f>
        <v>35.57</v>
      </c>
      <c r="L86">
        <f>IF(OR(ISERROR(K86), ISERROR(I86), ISERROR(J86)), FALSE, OR(AND(LEFT(K86, 1)="[", RIGHT(K86, 1)="]"), AND(ISNUMBER(K86), OR(K86&gt;=I86, I86=""), OR(K86&lt;=J86, J86=""))))</f>
        <v>0</v>
      </c>
    </row>
    <row r="87">
      <c r="A87" t="inlineStr">
        <is>
          <t>Calibration Curve</t>
        </is>
      </c>
      <c r="B87" t="inlineStr">
        <is>
          <t>Sample Ct values within calibration curve limits [covN2]</t>
        </is>
      </c>
      <c r="C87" t="inlineStr">
        <is>
          <t>High</t>
        </is>
      </c>
      <c r="D87" s="56" t="n">
        <v>44418</v>
      </c>
      <c r="E87" t="inlineStr">
        <is>
          <t>h_d.08.08.21</t>
        </is>
      </c>
      <c r="F87" t="inlineStr">
        <is>
          <t>covN2</t>
        </is>
      </c>
      <c r="G87" s="50" t="str">
        <f>HYPERLINK("#'Main'!X8", "'Main'!X8")</f>
        <v>'Main'!X8</v>
      </c>
      <c r="I87">
        <f>'Cal'!AI4</f>
        <v>30.71333333333333</v>
      </c>
      <c r="J87">
        <f>'Cal'!AI19</f>
        <v>35.28666666666666</v>
      </c>
      <c r="K87">
        <f>'Main'!X8</f>
        <v>35.14</v>
      </c>
      <c r="L87">
        <f>IF(OR(ISERROR(K87), ISERROR(I87), ISERROR(J87)), FALSE, OR(AND(LEFT(K87, 1)="[", RIGHT(K87, 1)="]"), AND(ISNUMBER(K87), OR(K87&gt;=I87, I87=""), OR(K87&lt;=J87, J87=""))))</f>
        <v>1</v>
      </c>
    </row>
    <row r="88">
      <c r="A88" t="inlineStr">
        <is>
          <t>Calibration Curve</t>
        </is>
      </c>
      <c r="B88" t="inlineStr">
        <is>
          <t>Sample Ct values within calibration curve limits [covN1]</t>
        </is>
      </c>
      <c r="C88" t="inlineStr">
        <is>
          <t>High</t>
        </is>
      </c>
      <c r="D88" s="56" t="n">
        <v>44418</v>
      </c>
      <c r="E88" t="inlineStr">
        <is>
          <t>bmi.08.09.21</t>
        </is>
      </c>
      <c r="F88" t="inlineStr">
        <is>
          <t>covN1</t>
        </is>
      </c>
      <c r="G88" s="50" t="str">
        <f>HYPERLINK("#'Main'!J9", "'Main'!J9")</f>
        <v>'Main'!J9</v>
      </c>
      <c r="I88">
        <f>'Cal'!Y4</f>
        <v>30.84333333333333</v>
      </c>
      <c r="J88">
        <f>'Cal'!Y19</f>
        <v>35.465</v>
      </c>
      <c r="K88">
        <f>'Main'!J9</f>
        <v>35.22</v>
      </c>
      <c r="L88">
        <f>IF(OR(ISERROR(K88), ISERROR(I88), ISERROR(J88)), FALSE, OR(AND(LEFT(K88, 1)="[", RIGHT(K88, 1)="]"), AND(ISNUMBER(K88), OR(K88&gt;=I88, I88=""), OR(K88&lt;=J88, J88=""))))</f>
        <v>1</v>
      </c>
    </row>
    <row r="89">
      <c r="A89" t="inlineStr">
        <is>
          <t>Calibration Curve</t>
        </is>
      </c>
      <c r="B89" t="inlineStr">
        <is>
          <t>Sample Ct values within calibration curve limits [covN1]</t>
        </is>
      </c>
      <c r="C89" t="inlineStr">
        <is>
          <t>High</t>
        </is>
      </c>
      <c r="D89" s="56" t="n">
        <v>44418</v>
      </c>
      <c r="E89" t="inlineStr">
        <is>
          <t>bmi.08.09.21</t>
        </is>
      </c>
      <c r="F89" t="inlineStr">
        <is>
          <t>covN1</t>
        </is>
      </c>
      <c r="G89" s="50" t="str">
        <f>HYPERLINK("#'Main'!K9", "'Main'!K9")</f>
        <v>'Main'!K9</v>
      </c>
      <c r="I89">
        <f>'Cal'!Y4</f>
        <v>30.84333333333333</v>
      </c>
      <c r="J89">
        <f>'Cal'!Y19</f>
        <v>35.465</v>
      </c>
      <c r="K89">
        <f>'Main'!K9</f>
        <v>35</v>
      </c>
      <c r="L89">
        <f>IF(OR(ISERROR(K89), ISERROR(I89), ISERROR(J89)), FALSE, OR(AND(LEFT(K89, 1)="[", RIGHT(K89, 1)="]"), AND(ISNUMBER(K89), OR(K89&gt;=I89, I89=""), OR(K89&lt;=J89, J89=""))))</f>
        <v>1</v>
      </c>
    </row>
    <row r="90">
      <c r="A90" t="inlineStr">
        <is>
          <t>Calibration Curve</t>
        </is>
      </c>
      <c r="B90" t="inlineStr">
        <is>
          <t>Sample Ct values within calibration curve limits [covN1]</t>
        </is>
      </c>
      <c r="C90" t="inlineStr">
        <is>
          <t>High</t>
        </is>
      </c>
      <c r="D90" s="56" t="n">
        <v>44418</v>
      </c>
      <c r="E90" t="inlineStr">
        <is>
          <t>bmi.08.09.21</t>
        </is>
      </c>
      <c r="F90" t="inlineStr">
        <is>
          <t>covN1</t>
        </is>
      </c>
      <c r="G90" s="50" t="str">
        <f>HYPERLINK("#'Main'!L9", "'Main'!L9")</f>
        <v>'Main'!L9</v>
      </c>
      <c r="I90">
        <f>'Cal'!Y4</f>
        <v>30.84333333333333</v>
      </c>
      <c r="J90">
        <f>'Cal'!Y19</f>
        <v>35.465</v>
      </c>
      <c r="K90">
        <f>'Main'!L9</f>
        <v>35.02</v>
      </c>
      <c r="L90">
        <f>IF(OR(ISERROR(K90), ISERROR(I90), ISERROR(J90)), FALSE, OR(AND(LEFT(K90, 1)="[", RIGHT(K90, 1)="]"), AND(ISNUMBER(K90), OR(K90&gt;=I90, I90=""), OR(K90&lt;=J90, J90=""))))</f>
        <v>1</v>
      </c>
    </row>
    <row r="91">
      <c r="A91" t="inlineStr">
        <is>
          <t>Calibration Curve</t>
        </is>
      </c>
      <c r="B91" t="inlineStr">
        <is>
          <t>Sample Ct values within calibration curve limits [covN2]</t>
        </is>
      </c>
      <c r="C91" t="inlineStr">
        <is>
          <t>High</t>
        </is>
      </c>
      <c r="D91" s="56" t="n">
        <v>44418</v>
      </c>
      <c r="E91" t="inlineStr">
        <is>
          <t>bmi.08.09.21</t>
        </is>
      </c>
      <c r="F91" t="inlineStr">
        <is>
          <t>covN2</t>
        </is>
      </c>
      <c r="G91" s="50" t="str">
        <f>HYPERLINK("#'Main'!V9", "'Main'!V9")</f>
        <v>'Main'!V9</v>
      </c>
      <c r="I91">
        <f>'Cal'!AI4</f>
        <v>30.71333333333333</v>
      </c>
      <c r="J91">
        <f>'Cal'!AI19</f>
        <v>35.28666666666666</v>
      </c>
      <c r="K91">
        <f>'Main'!V9</f>
        <v>35.29</v>
      </c>
      <c r="L91">
        <f>IF(OR(ISERROR(K91), ISERROR(I91), ISERROR(J91)), FALSE, OR(AND(LEFT(K91, 1)="[", RIGHT(K91, 1)="]"), AND(ISNUMBER(K91), OR(K91&gt;=I91, I91=""), OR(K91&lt;=J91, J91=""))))</f>
        <v>0</v>
      </c>
    </row>
    <row r="92">
      <c r="A92" t="inlineStr">
        <is>
          <t>Calibration Curve</t>
        </is>
      </c>
      <c r="B92" t="inlineStr">
        <is>
          <t>Sample Ct values within calibration curve limits [covN2]</t>
        </is>
      </c>
      <c r="C92" t="inlineStr">
        <is>
          <t>High</t>
        </is>
      </c>
      <c r="D92" s="56" t="n">
        <v>44418</v>
      </c>
      <c r="E92" t="inlineStr">
        <is>
          <t>bmi.08.09.21</t>
        </is>
      </c>
      <c r="F92" t="inlineStr">
        <is>
          <t>covN2</t>
        </is>
      </c>
      <c r="G92" s="50" t="str">
        <f>HYPERLINK("#'Main'!W9", "'Main'!W9")</f>
        <v>'Main'!W9</v>
      </c>
      <c r="I92">
        <f>'Cal'!AI4</f>
        <v>30.71333333333333</v>
      </c>
      <c r="J92">
        <f>'Cal'!AI19</f>
        <v>35.28666666666666</v>
      </c>
      <c r="K92" t="str">
        <f>'Main'!W9</f>
        <v>[34.01]</v>
      </c>
      <c r="L92">
        <f>IF(OR(ISERROR(K92), ISERROR(I92), ISERROR(J92)), FALSE, OR(AND(LEFT(K92, 1)="[", RIGHT(K92, 1)="]"), AND(ISNUMBER(K92), OR(K92&gt;=I92, I92=""), OR(K92&lt;=J92, J92=""))))</f>
        <v>1</v>
      </c>
    </row>
    <row r="93">
      <c r="A93" t="inlineStr">
        <is>
          <t>Calibration Curve</t>
        </is>
      </c>
      <c r="B93" t="inlineStr">
        <is>
          <t>Sample Ct values within calibration curve limits [covN2]</t>
        </is>
      </c>
      <c r="C93" t="inlineStr">
        <is>
          <t>High</t>
        </is>
      </c>
      <c r="D93" s="56" t="n">
        <v>44418</v>
      </c>
      <c r="E93" t="inlineStr">
        <is>
          <t>bmi.08.09.21</t>
        </is>
      </c>
      <c r="F93" t="inlineStr">
        <is>
          <t>covN2</t>
        </is>
      </c>
      <c r="G93" s="50" t="str">
        <f>HYPERLINK("#'Main'!X9", "'Main'!X9")</f>
        <v>'Main'!X9</v>
      </c>
      <c r="I93">
        <f>'Cal'!AI4</f>
        <v>30.71333333333333</v>
      </c>
      <c r="J93">
        <f>'Cal'!AI19</f>
        <v>35.28666666666666</v>
      </c>
      <c r="K93">
        <f>'Main'!X9</f>
        <v>35.33</v>
      </c>
      <c r="L93">
        <f>IF(OR(ISERROR(K93), ISERROR(I93), ISERROR(J93)), FALSE, OR(AND(LEFT(K93, 1)="[", RIGHT(K93, 1)="]"), AND(ISNUMBER(K93), OR(K93&gt;=I93, I93=""), OR(K93&lt;=J93, J93=""))))</f>
        <v>0</v>
      </c>
    </row>
    <row r="94">
      <c r="A94" t="inlineStr">
        <is>
          <t>Calibration Curve</t>
        </is>
      </c>
      <c r="B94" t="inlineStr">
        <is>
          <t>Sample Ct values within calibration curve limits [covN1]</t>
        </is>
      </c>
      <c r="C94" t="inlineStr">
        <is>
          <t>High</t>
        </is>
      </c>
      <c r="D94" s="56" t="n">
        <v>44418</v>
      </c>
      <c r="E94" t="inlineStr">
        <is>
          <t>mh.08.09.21</t>
        </is>
      </c>
      <c r="F94" t="inlineStr">
        <is>
          <t>covN1</t>
        </is>
      </c>
      <c r="G94" s="50" t="str">
        <f>HYPERLINK("#'Main'!J10", "'Main'!J10")</f>
        <v>'Main'!J10</v>
      </c>
      <c r="I94">
        <f>'Cal'!Y4</f>
        <v>30.84333333333333</v>
      </c>
      <c r="J94">
        <f>'Cal'!Y19</f>
        <v>35.465</v>
      </c>
      <c r="K94">
        <f>'Main'!J10</f>
        <v>34.41</v>
      </c>
      <c r="L94">
        <f>IF(OR(ISERROR(K94), ISERROR(I94), ISERROR(J94)), FALSE, OR(AND(LEFT(K94, 1)="[", RIGHT(K94, 1)="]"), AND(ISNUMBER(K94), OR(K94&gt;=I94, I94=""), OR(K94&lt;=J94, J94=""))))</f>
        <v>1</v>
      </c>
    </row>
    <row r="95">
      <c r="A95" t="inlineStr">
        <is>
          <t>Calibration Curve</t>
        </is>
      </c>
      <c r="B95" t="inlineStr">
        <is>
          <t>Sample Ct values within calibration curve limits [covN1]</t>
        </is>
      </c>
      <c r="C95" t="inlineStr">
        <is>
          <t>High</t>
        </is>
      </c>
      <c r="D95" s="56" t="n">
        <v>44418</v>
      </c>
      <c r="E95" t="inlineStr">
        <is>
          <t>mh.08.09.21</t>
        </is>
      </c>
      <c r="F95" t="inlineStr">
        <is>
          <t>covN1</t>
        </is>
      </c>
      <c r="G95" s="50" t="str">
        <f>HYPERLINK("#'Main'!K10", "'Main'!K10")</f>
        <v>'Main'!K10</v>
      </c>
      <c r="I95">
        <f>'Cal'!Y4</f>
        <v>30.84333333333333</v>
      </c>
      <c r="J95">
        <f>'Cal'!Y19</f>
        <v>35.465</v>
      </c>
      <c r="K95">
        <f>'Main'!K10</f>
        <v>34.08</v>
      </c>
      <c r="L95">
        <f>IF(OR(ISERROR(K95), ISERROR(I95), ISERROR(J95)), FALSE, OR(AND(LEFT(K95, 1)="[", RIGHT(K95, 1)="]"), AND(ISNUMBER(K95), OR(K95&gt;=I95, I95=""), OR(K95&lt;=J95, J95=""))))</f>
        <v>1</v>
      </c>
    </row>
    <row r="96">
      <c r="A96" t="inlineStr">
        <is>
          <t>Calibration Curve</t>
        </is>
      </c>
      <c r="B96" t="inlineStr">
        <is>
          <t>Sample Ct values within calibration curve limits [covN1]</t>
        </is>
      </c>
      <c r="C96" t="inlineStr">
        <is>
          <t>High</t>
        </is>
      </c>
      <c r="D96" s="56" t="n">
        <v>44418</v>
      </c>
      <c r="E96" t="inlineStr">
        <is>
          <t>mh.08.09.21</t>
        </is>
      </c>
      <c r="F96" t="inlineStr">
        <is>
          <t>covN1</t>
        </is>
      </c>
      <c r="G96" s="50" t="str">
        <f>HYPERLINK("#'Main'!L10", "'Main'!L10")</f>
        <v>'Main'!L10</v>
      </c>
      <c r="I96">
        <f>'Cal'!Y4</f>
        <v>30.84333333333333</v>
      </c>
      <c r="J96">
        <f>'Cal'!Y19</f>
        <v>35.465</v>
      </c>
      <c r="K96">
        <f>'Main'!L10</f>
        <v>33.83</v>
      </c>
      <c r="L96">
        <f>IF(OR(ISERROR(K96), ISERROR(I96), ISERROR(J96)), FALSE, OR(AND(LEFT(K96, 1)="[", RIGHT(K96, 1)="]"), AND(ISNUMBER(K96), OR(K96&gt;=I96, I96=""), OR(K96&lt;=J96, J96=""))))</f>
        <v>1</v>
      </c>
    </row>
    <row r="97">
      <c r="A97" t="inlineStr">
        <is>
          <t>Calibration Curve</t>
        </is>
      </c>
      <c r="B97" t="inlineStr">
        <is>
          <t>Sample Ct values within calibration curve limits [covN2]</t>
        </is>
      </c>
      <c r="C97" t="inlineStr">
        <is>
          <t>High</t>
        </is>
      </c>
      <c r="D97" s="56" t="n">
        <v>44418</v>
      </c>
      <c r="E97" t="inlineStr">
        <is>
          <t>mh.08.09.21</t>
        </is>
      </c>
      <c r="F97" t="inlineStr">
        <is>
          <t>covN2</t>
        </is>
      </c>
      <c r="G97" s="50" t="str">
        <f>HYPERLINK("#'Main'!V10", "'Main'!V10")</f>
        <v>'Main'!V10</v>
      </c>
      <c r="I97">
        <f>'Cal'!AI4</f>
        <v>30.71333333333333</v>
      </c>
      <c r="J97">
        <f>'Cal'!AI19</f>
        <v>35.28666666666666</v>
      </c>
      <c r="K97">
        <f>'Main'!V10</f>
        <v>33.78</v>
      </c>
      <c r="L97">
        <f>IF(OR(ISERROR(K97), ISERROR(I97), ISERROR(J97)), FALSE, OR(AND(LEFT(K97, 1)="[", RIGHT(K97, 1)="]"), AND(ISNUMBER(K97), OR(K97&gt;=I97, I97=""), OR(K97&lt;=J97, J97=""))))</f>
        <v>1</v>
      </c>
    </row>
    <row r="98">
      <c r="A98" t="inlineStr">
        <is>
          <t>Calibration Curve</t>
        </is>
      </c>
      <c r="B98" t="inlineStr">
        <is>
          <t>Sample Ct values within calibration curve limits [covN2]</t>
        </is>
      </c>
      <c r="C98" t="inlineStr">
        <is>
          <t>High</t>
        </is>
      </c>
      <c r="D98" s="56" t="n">
        <v>44418</v>
      </c>
      <c r="E98" t="inlineStr">
        <is>
          <t>mh.08.09.21</t>
        </is>
      </c>
      <c r="F98" t="inlineStr">
        <is>
          <t>covN2</t>
        </is>
      </c>
      <c r="G98" s="50" t="str">
        <f>HYPERLINK("#'Main'!W10", "'Main'!W10")</f>
        <v>'Main'!W10</v>
      </c>
      <c r="I98">
        <f>'Cal'!AI4</f>
        <v>30.71333333333333</v>
      </c>
      <c r="J98">
        <f>'Cal'!AI19</f>
        <v>35.28666666666666</v>
      </c>
      <c r="K98">
        <f>'Main'!W10</f>
        <v>33.86</v>
      </c>
      <c r="L98">
        <f>IF(OR(ISERROR(K98), ISERROR(I98), ISERROR(J98)), FALSE, OR(AND(LEFT(K98, 1)="[", RIGHT(K98, 1)="]"), AND(ISNUMBER(K98), OR(K98&gt;=I98, I98=""), OR(K98&lt;=J98, J98=""))))</f>
        <v>1</v>
      </c>
    </row>
    <row r="99">
      <c r="A99" t="inlineStr">
        <is>
          <t>Calibration Curve</t>
        </is>
      </c>
      <c r="B99" t="inlineStr">
        <is>
          <t>Sample Ct values within calibration curve limits [covN2]</t>
        </is>
      </c>
      <c r="C99" t="inlineStr">
        <is>
          <t>High</t>
        </is>
      </c>
      <c r="D99" s="56" t="n">
        <v>44418</v>
      </c>
      <c r="E99" t="inlineStr">
        <is>
          <t>mh.08.09.21</t>
        </is>
      </c>
      <c r="F99" t="inlineStr">
        <is>
          <t>covN2</t>
        </is>
      </c>
      <c r="G99" s="50" t="str">
        <f>HYPERLINK("#'Main'!X10", "'Main'!X10")</f>
        <v>'Main'!X10</v>
      </c>
      <c r="I99">
        <f>'Cal'!AI4</f>
        <v>30.71333333333333</v>
      </c>
      <c r="J99">
        <f>'Cal'!AI19</f>
        <v>35.28666666666666</v>
      </c>
      <c r="K99">
        <f>'Main'!X10</f>
        <v>33.21</v>
      </c>
      <c r="L99">
        <f>IF(OR(ISERROR(K99), ISERROR(I99), ISERROR(J99)), FALSE, OR(AND(LEFT(K99, 1)="[", RIGHT(K99, 1)="]"), AND(ISNUMBER(K99), OR(K99&gt;=I99, I99=""), OR(K99&lt;=J99, J99=""))))</f>
        <v>1</v>
      </c>
    </row>
    <row r="100">
      <c r="A100" t="inlineStr">
        <is>
          <t>Calibration Curve</t>
        </is>
      </c>
      <c r="B100" t="inlineStr">
        <is>
          <t>Sample Ct values within calibration curve limits [covN1]</t>
        </is>
      </c>
      <c r="C100" t="inlineStr">
        <is>
          <t>High</t>
        </is>
      </c>
      <c r="D100" s="56" t="n">
        <v>44418</v>
      </c>
      <c r="E100" t="inlineStr">
        <is>
          <t>o.08.09.21</t>
        </is>
      </c>
      <c r="F100" t="inlineStr">
        <is>
          <t>covN1</t>
        </is>
      </c>
      <c r="G100" s="50" t="str">
        <f>HYPERLINK("#'Main'!J11", "'Main'!J11")</f>
        <v>'Main'!J11</v>
      </c>
      <c r="I100">
        <f>'Cal'!Y4</f>
        <v>30.84333333333333</v>
      </c>
      <c r="J100">
        <f>'Cal'!Y19</f>
        <v>35.465</v>
      </c>
      <c r="K100">
        <f>'Main'!J11</f>
        <v>35.85</v>
      </c>
      <c r="L100">
        <f>IF(OR(ISERROR(K100), ISERROR(I100), ISERROR(J100)), FALSE, OR(AND(LEFT(K100, 1)="[", RIGHT(K100, 1)="]"), AND(ISNUMBER(K100), OR(K100&gt;=I100, I100=""), OR(K100&lt;=J100, J100=""))))</f>
        <v>0</v>
      </c>
    </row>
    <row r="101">
      <c r="A101" t="inlineStr">
        <is>
          <t>Calibration Curve</t>
        </is>
      </c>
      <c r="B101" t="inlineStr">
        <is>
          <t>Sample Ct values within calibration curve limits [covN1]</t>
        </is>
      </c>
      <c r="C101" t="inlineStr">
        <is>
          <t>High</t>
        </is>
      </c>
      <c r="D101" s="56" t="n">
        <v>44418</v>
      </c>
      <c r="E101" t="inlineStr">
        <is>
          <t>o.08.09.21</t>
        </is>
      </c>
      <c r="F101" t="inlineStr">
        <is>
          <t>covN1</t>
        </is>
      </c>
      <c r="G101" s="50" t="str">
        <f>HYPERLINK("#'Main'!K11", "'Main'!K11")</f>
        <v>'Main'!K11</v>
      </c>
      <c r="I101">
        <f>'Cal'!Y4</f>
        <v>30.84333333333333</v>
      </c>
      <c r="J101">
        <f>'Cal'!Y19</f>
        <v>35.465</v>
      </c>
      <c r="K101" t="str">
        <f>'Main'!K11</f>
        <v>[36.96]</v>
      </c>
      <c r="L101">
        <f>IF(OR(ISERROR(K101), ISERROR(I101), ISERROR(J101)), FALSE, OR(AND(LEFT(K101, 1)="[", RIGHT(K101, 1)="]"), AND(ISNUMBER(K101), OR(K101&gt;=I101, I101=""), OR(K101&lt;=J101, J101=""))))</f>
        <v>1</v>
      </c>
    </row>
    <row r="102">
      <c r="A102" t="inlineStr">
        <is>
          <t>Calibration Curve</t>
        </is>
      </c>
      <c r="B102" t="inlineStr">
        <is>
          <t>Sample Ct values within calibration curve limits [covN1]</t>
        </is>
      </c>
      <c r="C102" t="inlineStr">
        <is>
          <t>High</t>
        </is>
      </c>
      <c r="D102" s="56" t="n">
        <v>44418</v>
      </c>
      <c r="E102" t="inlineStr">
        <is>
          <t>o.08.09.21</t>
        </is>
      </c>
      <c r="F102" t="inlineStr">
        <is>
          <t>covN1</t>
        </is>
      </c>
      <c r="G102" s="50" t="str">
        <f>HYPERLINK("#'Main'!L11", "'Main'!L11")</f>
        <v>'Main'!L11</v>
      </c>
      <c r="I102">
        <f>'Cal'!Y4</f>
        <v>30.84333333333333</v>
      </c>
      <c r="J102">
        <f>'Cal'!Y19</f>
        <v>35.465</v>
      </c>
      <c r="K102">
        <f>'Main'!L11</f>
        <v>35.02</v>
      </c>
      <c r="L102">
        <f>IF(OR(ISERROR(K102), ISERROR(I102), ISERROR(J102)), FALSE, OR(AND(LEFT(K102, 1)="[", RIGHT(K102, 1)="]"), AND(ISNUMBER(K102), OR(K102&gt;=I102, I102=""), OR(K102&lt;=J102, J102=""))))</f>
        <v>1</v>
      </c>
    </row>
    <row r="103">
      <c r="A103" t="inlineStr">
        <is>
          <t>Calibration Curve</t>
        </is>
      </c>
      <c r="B103" t="inlineStr">
        <is>
          <t>Sample Ct values within calibration curve limits [covN2]</t>
        </is>
      </c>
      <c r="C103" t="inlineStr">
        <is>
          <t>High</t>
        </is>
      </c>
      <c r="D103" s="56" t="n">
        <v>44418</v>
      </c>
      <c r="E103" t="inlineStr">
        <is>
          <t>o.08.09.21</t>
        </is>
      </c>
      <c r="F103" t="inlineStr">
        <is>
          <t>covN2</t>
        </is>
      </c>
      <c r="G103" s="50" t="str">
        <f>HYPERLINK("#'Main'!V11", "'Main'!V11")</f>
        <v>'Main'!V11</v>
      </c>
      <c r="I103">
        <f>'Cal'!AI4</f>
        <v>30.71333333333333</v>
      </c>
      <c r="J103">
        <f>'Cal'!AI19</f>
        <v>35.28666666666666</v>
      </c>
      <c r="K103">
        <f>'Main'!V11</f>
        <v>35.6</v>
      </c>
      <c r="L103">
        <f>IF(OR(ISERROR(K103), ISERROR(I103), ISERROR(J103)), FALSE, OR(AND(LEFT(K103, 1)="[", RIGHT(K103, 1)="]"), AND(ISNUMBER(K103), OR(K103&gt;=I103, I103=""), OR(K103&lt;=J103, J103=""))))</f>
        <v>0</v>
      </c>
    </row>
    <row r="104">
      <c r="A104" t="inlineStr">
        <is>
          <t>Calibration Curve</t>
        </is>
      </c>
      <c r="B104" t="inlineStr">
        <is>
          <t>Sample Ct values within calibration curve limits [covN2]</t>
        </is>
      </c>
      <c r="C104" t="inlineStr">
        <is>
          <t>High</t>
        </is>
      </c>
      <c r="D104" s="56" t="n">
        <v>44418</v>
      </c>
      <c r="E104" t="inlineStr">
        <is>
          <t>o.08.09.21</t>
        </is>
      </c>
      <c r="F104" t="inlineStr">
        <is>
          <t>covN2</t>
        </is>
      </c>
      <c r="G104" s="50" t="str">
        <f>HYPERLINK("#'Main'!W11", "'Main'!W11")</f>
        <v>'Main'!W11</v>
      </c>
      <c r="I104">
        <f>'Cal'!AI4</f>
        <v>30.71333333333333</v>
      </c>
      <c r="J104">
        <f>'Cal'!AI19</f>
        <v>35.28666666666666</v>
      </c>
      <c r="K104" t="str">
        <f>'Main'!W11</f>
        <v>[34.09]</v>
      </c>
      <c r="L104">
        <f>IF(OR(ISERROR(K104), ISERROR(I104), ISERROR(J104)), FALSE, OR(AND(LEFT(K104, 1)="[", RIGHT(K104, 1)="]"), AND(ISNUMBER(K104), OR(K104&gt;=I104, I104=""), OR(K104&lt;=J104, J104=""))))</f>
        <v>1</v>
      </c>
    </row>
    <row r="105">
      <c r="A105" t="inlineStr">
        <is>
          <t>Calibration Curve</t>
        </is>
      </c>
      <c r="B105" t="inlineStr">
        <is>
          <t>Sample Ct values within calibration curve limits [covN2]</t>
        </is>
      </c>
      <c r="C105" t="inlineStr">
        <is>
          <t>High</t>
        </is>
      </c>
      <c r="D105" s="56" t="n">
        <v>44418</v>
      </c>
      <c r="E105" t="inlineStr">
        <is>
          <t>o.08.09.21</t>
        </is>
      </c>
      <c r="F105" t="inlineStr">
        <is>
          <t>covN2</t>
        </is>
      </c>
      <c r="G105" s="50" t="str">
        <f>HYPERLINK("#'Main'!X11", "'Main'!X11")</f>
        <v>'Main'!X11</v>
      </c>
      <c r="I105">
        <f>'Cal'!AI4</f>
        <v>30.71333333333333</v>
      </c>
      <c r="J105">
        <f>'Cal'!AI19</f>
        <v>35.28666666666666</v>
      </c>
      <c r="K105">
        <f>'Main'!X11</f>
        <v>35.71</v>
      </c>
      <c r="L105">
        <f>IF(OR(ISERROR(K105), ISERROR(I105), ISERROR(J105)), FALSE, OR(AND(LEFT(K105, 1)="[", RIGHT(K105, 1)="]"), AND(ISNUMBER(K105), OR(K105&gt;=I105, I105=""), OR(K105&lt;=J105, J105=""))))</f>
        <v>0</v>
      </c>
    </row>
    <row r="106">
      <c r="A106" t="inlineStr">
        <is>
          <t>Calibration Curve</t>
        </is>
      </c>
      <c r="B106" t="inlineStr">
        <is>
          <t>Sample Ct values within calibration curve limits [covN1]</t>
        </is>
      </c>
      <c r="C106" t="inlineStr">
        <is>
          <t>High</t>
        </is>
      </c>
      <c r="D106" s="56" t="n">
        <v>44418</v>
      </c>
      <c r="E106" t="inlineStr">
        <is>
          <t>vc1.08.09.21</t>
        </is>
      </c>
      <c r="F106" t="inlineStr">
        <is>
          <t>covN1</t>
        </is>
      </c>
      <c r="G106" s="50" t="str">
        <f>HYPERLINK("#'Main'!J12", "'Main'!J12")</f>
        <v>'Main'!J12</v>
      </c>
      <c r="I106">
        <f>'Cal'!Y4</f>
        <v>30.84333333333333</v>
      </c>
      <c r="J106">
        <f>'Cal'!Y19</f>
        <v>35.465</v>
      </c>
      <c r="K106" t="str">
        <f>'Main'!J12</f>
        <v>&lt;ND&gt;</v>
      </c>
      <c r="L106">
        <f>IF(OR(ISERROR(K106), ISERROR(I106), ISERROR(J106)), FALSE, OR(AND(LEFT(K106, 1)="[", RIGHT(K106, 1)="]"), AND(ISNUMBER(K106), OR(K106&gt;=I106, I106=""), OR(K106&lt;=J106, J106=""))))</f>
        <v>0</v>
      </c>
    </row>
    <row r="107">
      <c r="A107" t="inlineStr">
        <is>
          <t>Calibration Curve</t>
        </is>
      </c>
      <c r="B107" t="inlineStr">
        <is>
          <t>Sample Ct values within calibration curve limits [covN1]</t>
        </is>
      </c>
      <c r="C107" t="inlineStr">
        <is>
          <t>High</t>
        </is>
      </c>
      <c r="D107" s="56" t="n">
        <v>44418</v>
      </c>
      <c r="E107" t="inlineStr">
        <is>
          <t>vc1.08.09.21</t>
        </is>
      </c>
      <c r="F107" t="inlineStr">
        <is>
          <t>covN1</t>
        </is>
      </c>
      <c r="G107" s="50" t="str">
        <f>HYPERLINK("#'Main'!K12", "'Main'!K12")</f>
        <v>'Main'!K12</v>
      </c>
      <c r="I107">
        <f>'Cal'!Y4</f>
        <v>30.84333333333333</v>
      </c>
      <c r="J107">
        <f>'Cal'!Y19</f>
        <v>35.465</v>
      </c>
      <c r="K107" t="str">
        <f>'Main'!K12</f>
        <v>&lt;ND&gt;</v>
      </c>
      <c r="L107">
        <f>IF(OR(ISERROR(K107), ISERROR(I107), ISERROR(J107)), FALSE, OR(AND(LEFT(K107, 1)="[", RIGHT(K107, 1)="]"), AND(ISNUMBER(K107), OR(K107&gt;=I107, I107=""), OR(K107&lt;=J107, J107=""))))</f>
        <v>0</v>
      </c>
    </row>
    <row r="108">
      <c r="A108" t="inlineStr">
        <is>
          <t>Calibration Curve</t>
        </is>
      </c>
      <c r="B108" t="inlineStr">
        <is>
          <t>Sample Ct values within calibration curve limits [covN1]</t>
        </is>
      </c>
      <c r="C108" t="inlineStr">
        <is>
          <t>High</t>
        </is>
      </c>
      <c r="D108" s="56" t="n">
        <v>44418</v>
      </c>
      <c r="E108" t="inlineStr">
        <is>
          <t>vc1.08.09.21</t>
        </is>
      </c>
      <c r="F108" t="inlineStr">
        <is>
          <t>covN1</t>
        </is>
      </c>
      <c r="G108" s="50" t="str">
        <f>HYPERLINK("#'Main'!L12", "'Main'!L12")</f>
        <v>'Main'!L12</v>
      </c>
      <c r="I108">
        <f>'Cal'!Y4</f>
        <v>30.84333333333333</v>
      </c>
      <c r="J108">
        <f>'Cal'!Y19</f>
        <v>35.465</v>
      </c>
      <c r="K108" t="str">
        <f>'Main'!L12</f>
        <v>&lt;ND&gt;</v>
      </c>
      <c r="L108">
        <f>IF(OR(ISERROR(K108), ISERROR(I108), ISERROR(J108)), FALSE, OR(AND(LEFT(K108, 1)="[", RIGHT(K108, 1)="]"), AND(ISNUMBER(K108), OR(K108&gt;=I108, I108=""), OR(K108&lt;=J108, J108=""))))</f>
        <v>0</v>
      </c>
    </row>
    <row r="109">
      <c r="A109" t="inlineStr">
        <is>
          <t>Calibration Curve</t>
        </is>
      </c>
      <c r="B109" t="inlineStr">
        <is>
          <t>Sample Ct values within calibration curve limits [covN2]</t>
        </is>
      </c>
      <c r="C109" t="inlineStr">
        <is>
          <t>High</t>
        </is>
      </c>
      <c r="D109" s="56" t="n">
        <v>44418</v>
      </c>
      <c r="E109" t="inlineStr">
        <is>
          <t>vc1.08.09.21</t>
        </is>
      </c>
      <c r="F109" t="inlineStr">
        <is>
          <t>covN2</t>
        </is>
      </c>
      <c r="G109" s="50" t="str">
        <f>HYPERLINK("#'Main'!V12", "'Main'!V12")</f>
        <v>'Main'!V12</v>
      </c>
      <c r="I109">
        <f>'Cal'!AI4</f>
        <v>30.71333333333333</v>
      </c>
      <c r="J109">
        <f>'Cal'!AI19</f>
        <v>35.28666666666666</v>
      </c>
      <c r="K109">
        <f>'Main'!V12</f>
        <v>42.42</v>
      </c>
      <c r="L109">
        <f>IF(OR(ISERROR(K109), ISERROR(I109), ISERROR(J109)), FALSE, OR(AND(LEFT(K109, 1)="[", RIGHT(K109, 1)="]"), AND(ISNUMBER(K109), OR(K109&gt;=I109, I109=""), OR(K109&lt;=J109, J109=""))))</f>
        <v>0</v>
      </c>
    </row>
    <row r="110">
      <c r="A110" t="inlineStr">
        <is>
          <t>Calibration Curve</t>
        </is>
      </c>
      <c r="B110" t="inlineStr">
        <is>
          <t>Sample Ct values within calibration curve limits [covN2]</t>
        </is>
      </c>
      <c r="C110" t="inlineStr">
        <is>
          <t>High</t>
        </is>
      </c>
      <c r="D110" s="56" t="n">
        <v>44418</v>
      </c>
      <c r="E110" t="inlineStr">
        <is>
          <t>vc1.08.09.21</t>
        </is>
      </c>
      <c r="F110" t="inlineStr">
        <is>
          <t>covN2</t>
        </is>
      </c>
      <c r="G110" s="50" t="str">
        <f>HYPERLINK("#'Main'!W12", "'Main'!W12")</f>
        <v>'Main'!W12</v>
      </c>
      <c r="I110">
        <f>'Cal'!AI4</f>
        <v>30.71333333333333</v>
      </c>
      <c r="J110">
        <f>'Cal'!AI19</f>
        <v>35.28666666666666</v>
      </c>
      <c r="K110" t="str">
        <f>'Main'!W12</f>
        <v>&lt;ND&gt;</v>
      </c>
      <c r="L110">
        <f>IF(OR(ISERROR(K110), ISERROR(I110), ISERROR(J110)), FALSE, OR(AND(LEFT(K110, 1)="[", RIGHT(K110, 1)="]"), AND(ISNUMBER(K110), OR(K110&gt;=I110, I110=""), OR(K110&lt;=J110, J110=""))))</f>
        <v>0</v>
      </c>
    </row>
    <row r="111">
      <c r="A111" t="inlineStr">
        <is>
          <t>Calibration Curve</t>
        </is>
      </c>
      <c r="B111" t="inlineStr">
        <is>
          <t>Sample Ct values within calibration curve limits [covN2]</t>
        </is>
      </c>
      <c r="C111" t="inlineStr">
        <is>
          <t>High</t>
        </is>
      </c>
      <c r="D111" s="56" t="n">
        <v>44418</v>
      </c>
      <c r="E111" t="inlineStr">
        <is>
          <t>vc1.08.09.21</t>
        </is>
      </c>
      <c r="F111" t="inlineStr">
        <is>
          <t>covN2</t>
        </is>
      </c>
      <c r="G111" s="50" t="str">
        <f>HYPERLINK("#'Main'!X12", "'Main'!X12")</f>
        <v>'Main'!X12</v>
      </c>
      <c r="I111">
        <f>'Cal'!AI4</f>
        <v>30.71333333333333</v>
      </c>
      <c r="J111">
        <f>'Cal'!AI19</f>
        <v>35.28666666666666</v>
      </c>
      <c r="K111">
        <f>'Main'!X12</f>
        <v>38.49</v>
      </c>
      <c r="L111">
        <f>IF(OR(ISERROR(K111), ISERROR(I111), ISERROR(J111)), FALSE, OR(AND(LEFT(K111, 1)="[", RIGHT(K111, 1)="]"), AND(ISNUMBER(K111), OR(K111&gt;=I111, I111=""), OR(K111&lt;=J111, J111=""))))</f>
        <v>0</v>
      </c>
    </row>
    <row r="112">
      <c r="A112" t="inlineStr">
        <is>
          <t>Calibration Curve</t>
        </is>
      </c>
      <c r="B112" t="inlineStr">
        <is>
          <t>Sample Ct values within calibration curve limits [covN1]</t>
        </is>
      </c>
      <c r="C112" t="inlineStr">
        <is>
          <t>High</t>
        </is>
      </c>
      <c r="D112" s="56" t="n">
        <v>44418</v>
      </c>
      <c r="E112" t="inlineStr">
        <is>
          <t>vc2.08.09.21</t>
        </is>
      </c>
      <c r="F112" t="inlineStr">
        <is>
          <t>covN1</t>
        </is>
      </c>
      <c r="G112" s="50" t="str">
        <f>HYPERLINK("#'Main'!J13", "'Main'!J13")</f>
        <v>'Main'!J13</v>
      </c>
      <c r="I112">
        <f>'Cal'!Y4</f>
        <v>30.84333333333333</v>
      </c>
      <c r="J112">
        <f>'Cal'!Y19</f>
        <v>35.465</v>
      </c>
      <c r="K112">
        <f>'Main'!J13</f>
        <v>38.56</v>
      </c>
      <c r="L112">
        <f>IF(OR(ISERROR(K112), ISERROR(I112), ISERROR(J112)), FALSE, OR(AND(LEFT(K112, 1)="[", RIGHT(K112, 1)="]"), AND(ISNUMBER(K112), OR(K112&gt;=I112, I112=""), OR(K112&lt;=J112, J112=""))))</f>
        <v>0</v>
      </c>
    </row>
    <row r="113">
      <c r="A113" t="inlineStr">
        <is>
          <t>Calibration Curve</t>
        </is>
      </c>
      <c r="B113" t="inlineStr">
        <is>
          <t>Sample Ct values within calibration curve limits [covN1]</t>
        </is>
      </c>
      <c r="C113" t="inlineStr">
        <is>
          <t>High</t>
        </is>
      </c>
      <c r="D113" s="56" t="n">
        <v>44418</v>
      </c>
      <c r="E113" t="inlineStr">
        <is>
          <t>vc2.08.09.21</t>
        </is>
      </c>
      <c r="F113" t="inlineStr">
        <is>
          <t>covN1</t>
        </is>
      </c>
      <c r="G113" s="50" t="str">
        <f>HYPERLINK("#'Main'!K13", "'Main'!K13")</f>
        <v>'Main'!K13</v>
      </c>
      <c r="I113">
        <f>'Cal'!Y4</f>
        <v>30.84333333333333</v>
      </c>
      <c r="J113">
        <f>'Cal'!Y19</f>
        <v>35.465</v>
      </c>
      <c r="K113" t="str">
        <f>'Main'!K13</f>
        <v>[36.82]</v>
      </c>
      <c r="L113">
        <f>IF(OR(ISERROR(K113), ISERROR(I113), ISERROR(J113)), FALSE, OR(AND(LEFT(K113, 1)="[", RIGHT(K113, 1)="]"), AND(ISNUMBER(K113), OR(K113&gt;=I113, I113=""), OR(K113&lt;=J113, J113=""))))</f>
        <v>1</v>
      </c>
    </row>
    <row r="114">
      <c r="A114" t="inlineStr">
        <is>
          <t>Calibration Curve</t>
        </is>
      </c>
      <c r="B114" t="inlineStr">
        <is>
          <t>Sample Ct values within calibration curve limits [covN1]</t>
        </is>
      </c>
      <c r="C114" t="inlineStr">
        <is>
          <t>High</t>
        </is>
      </c>
      <c r="D114" s="56" t="n">
        <v>44418</v>
      </c>
      <c r="E114" t="inlineStr">
        <is>
          <t>vc2.08.09.21</t>
        </is>
      </c>
      <c r="F114" t="inlineStr">
        <is>
          <t>covN1</t>
        </is>
      </c>
      <c r="G114" s="50" t="str">
        <f>HYPERLINK("#'Main'!L13", "'Main'!L13")</f>
        <v>'Main'!L13</v>
      </c>
      <c r="I114">
        <f>'Cal'!Y4</f>
        <v>30.84333333333333</v>
      </c>
      <c r="J114">
        <f>'Cal'!Y19</f>
        <v>35.465</v>
      </c>
      <c r="K114">
        <f>'Main'!L13</f>
        <v>38.01</v>
      </c>
      <c r="L114">
        <f>IF(OR(ISERROR(K114), ISERROR(I114), ISERROR(J114)), FALSE, OR(AND(LEFT(K114, 1)="[", RIGHT(K114, 1)="]"), AND(ISNUMBER(K114), OR(K114&gt;=I114, I114=""), OR(K114&lt;=J114, J114=""))))</f>
        <v>0</v>
      </c>
    </row>
    <row r="115">
      <c r="A115" t="inlineStr">
        <is>
          <t>Calibration Curve</t>
        </is>
      </c>
      <c r="B115" t="inlineStr">
        <is>
          <t>Sample Ct values within calibration curve limits [covN2]</t>
        </is>
      </c>
      <c r="C115" t="inlineStr">
        <is>
          <t>High</t>
        </is>
      </c>
      <c r="D115" s="56" t="n">
        <v>44418</v>
      </c>
      <c r="E115" t="inlineStr">
        <is>
          <t>vc2.08.09.21</t>
        </is>
      </c>
      <c r="F115" t="inlineStr">
        <is>
          <t>covN2</t>
        </is>
      </c>
      <c r="G115" s="50" t="str">
        <f>HYPERLINK("#'Main'!V13", "'Main'!V13")</f>
        <v>'Main'!V13</v>
      </c>
      <c r="I115">
        <f>'Cal'!AI4</f>
        <v>30.71333333333333</v>
      </c>
      <c r="J115">
        <f>'Cal'!AI19</f>
        <v>35.28666666666666</v>
      </c>
      <c r="K115">
        <f>'Main'!V13</f>
        <v>35.64</v>
      </c>
      <c r="L115">
        <f>IF(OR(ISERROR(K115), ISERROR(I115), ISERROR(J115)), FALSE, OR(AND(LEFT(K115, 1)="[", RIGHT(K115, 1)="]"), AND(ISNUMBER(K115), OR(K115&gt;=I115, I115=""), OR(K115&lt;=J115, J115=""))))</f>
        <v>0</v>
      </c>
    </row>
    <row r="116">
      <c r="A116" t="inlineStr">
        <is>
          <t>Calibration Curve</t>
        </is>
      </c>
      <c r="B116" t="inlineStr">
        <is>
          <t>Sample Ct values within calibration curve limits [covN2]</t>
        </is>
      </c>
      <c r="C116" t="inlineStr">
        <is>
          <t>High</t>
        </is>
      </c>
      <c r="D116" s="56" t="n">
        <v>44418</v>
      </c>
      <c r="E116" t="inlineStr">
        <is>
          <t>vc2.08.09.21</t>
        </is>
      </c>
      <c r="F116" t="inlineStr">
        <is>
          <t>covN2</t>
        </is>
      </c>
      <c r="G116" s="50" t="str">
        <f>HYPERLINK("#'Main'!W13", "'Main'!W13")</f>
        <v>'Main'!W13</v>
      </c>
      <c r="I116">
        <f>'Cal'!AI4</f>
        <v>30.71333333333333</v>
      </c>
      <c r="J116">
        <f>'Cal'!AI19</f>
        <v>35.28666666666666</v>
      </c>
      <c r="K116" t="str">
        <f>'Main'!W13</f>
        <v>&lt;ND&gt;</v>
      </c>
      <c r="L116">
        <f>IF(OR(ISERROR(K116), ISERROR(I116), ISERROR(J116)), FALSE, OR(AND(LEFT(K116, 1)="[", RIGHT(K116, 1)="]"), AND(ISNUMBER(K116), OR(K116&gt;=I116, I116=""), OR(K116&lt;=J116, J116=""))))</f>
        <v>0</v>
      </c>
    </row>
    <row r="117">
      <c r="A117" t="inlineStr">
        <is>
          <t>Calibration Curve</t>
        </is>
      </c>
      <c r="B117" t="inlineStr">
        <is>
          <t>Sample Ct values within calibration curve limits [covN2]</t>
        </is>
      </c>
      <c r="C117" t="inlineStr">
        <is>
          <t>High</t>
        </is>
      </c>
      <c r="D117" s="56" t="n">
        <v>44418</v>
      </c>
      <c r="E117" t="inlineStr">
        <is>
          <t>vc2.08.09.21</t>
        </is>
      </c>
      <c r="F117" t="inlineStr">
        <is>
          <t>covN2</t>
        </is>
      </c>
      <c r="G117" s="50" t="str">
        <f>HYPERLINK("#'Main'!X13", "'Main'!X13")</f>
        <v>'Main'!X13</v>
      </c>
      <c r="I117">
        <f>'Cal'!AI4</f>
        <v>30.71333333333333</v>
      </c>
      <c r="J117">
        <f>'Cal'!AI19</f>
        <v>35.28666666666666</v>
      </c>
      <c r="K117" t="str">
        <f>'Main'!X13</f>
        <v>&lt;ND&gt;</v>
      </c>
      <c r="L117">
        <f>IF(OR(ISERROR(K117), ISERROR(I117), ISERROR(J117)), FALSE, OR(AND(LEFT(K117, 1)="[", RIGHT(K117, 1)="]"), AND(ISNUMBER(K117), OR(K117&gt;=I117, I117=""), OR(K117&lt;=J117, J117=""))))</f>
        <v>0</v>
      </c>
    </row>
    <row r="118">
      <c r="A118" t="inlineStr">
        <is>
          <t>Calibration Curve</t>
        </is>
      </c>
      <c r="B118" t="inlineStr">
        <is>
          <t>Sample Ct values within calibration curve limits [covN1]</t>
        </is>
      </c>
      <c r="C118" t="inlineStr">
        <is>
          <t>High</t>
        </is>
      </c>
      <c r="D118" s="56" t="n">
        <v>44418</v>
      </c>
      <c r="E118" t="inlineStr">
        <is>
          <t>vc3.08.09.21</t>
        </is>
      </c>
      <c r="F118" t="inlineStr">
        <is>
          <t>covN1</t>
        </is>
      </c>
      <c r="G118" s="50" t="str">
        <f>HYPERLINK("#'Main'!J14", "'Main'!J14")</f>
        <v>'Main'!J14</v>
      </c>
      <c r="I118">
        <f>'Cal'!Y4</f>
        <v>30.84333333333333</v>
      </c>
      <c r="J118">
        <f>'Cal'!Y19</f>
        <v>35.465</v>
      </c>
      <c r="K118">
        <f>'Main'!J14</f>
        <v>36.35</v>
      </c>
      <c r="L118">
        <f>IF(OR(ISERROR(K118), ISERROR(I118), ISERROR(J118)), FALSE, OR(AND(LEFT(K118, 1)="[", RIGHT(K118, 1)="]"), AND(ISNUMBER(K118), OR(K118&gt;=I118, I118=""), OR(K118&lt;=J118, J118=""))))</f>
        <v>0</v>
      </c>
    </row>
    <row r="119">
      <c r="A119" t="inlineStr">
        <is>
          <t>Calibration Curve</t>
        </is>
      </c>
      <c r="B119" t="inlineStr">
        <is>
          <t>Sample Ct values within calibration curve limits [covN1]</t>
        </is>
      </c>
      <c r="C119" t="inlineStr">
        <is>
          <t>High</t>
        </is>
      </c>
      <c r="D119" s="56" t="n">
        <v>44418</v>
      </c>
      <c r="E119" t="inlineStr">
        <is>
          <t>vc3.08.09.21</t>
        </is>
      </c>
      <c r="F119" t="inlineStr">
        <is>
          <t>covN1</t>
        </is>
      </c>
      <c r="G119" s="50" t="str">
        <f>HYPERLINK("#'Main'!K14", "'Main'!K14")</f>
        <v>'Main'!K14</v>
      </c>
      <c r="I119">
        <f>'Cal'!Y4</f>
        <v>30.84333333333333</v>
      </c>
      <c r="J119">
        <f>'Cal'!Y19</f>
        <v>35.465</v>
      </c>
      <c r="K119">
        <f>'Main'!K14</f>
        <v>38.9</v>
      </c>
      <c r="L119">
        <f>IF(OR(ISERROR(K119), ISERROR(I119), ISERROR(J119)), FALSE, OR(AND(LEFT(K119, 1)="[", RIGHT(K119, 1)="]"), AND(ISNUMBER(K119), OR(K119&gt;=I119, I119=""), OR(K119&lt;=J119, J119=""))))</f>
        <v>0</v>
      </c>
    </row>
    <row r="120">
      <c r="A120" t="inlineStr">
        <is>
          <t>Calibration Curve</t>
        </is>
      </c>
      <c r="B120" t="inlineStr">
        <is>
          <t>Sample Ct values within calibration curve limits [covN1]</t>
        </is>
      </c>
      <c r="C120" t="inlineStr">
        <is>
          <t>High</t>
        </is>
      </c>
      <c r="D120" s="56" t="n">
        <v>44418</v>
      </c>
      <c r="E120" t="inlineStr">
        <is>
          <t>vc3.08.09.21</t>
        </is>
      </c>
      <c r="F120" t="inlineStr">
        <is>
          <t>covN1</t>
        </is>
      </c>
      <c r="G120" s="50" t="str">
        <f>HYPERLINK("#'Main'!L14", "'Main'!L14")</f>
        <v>'Main'!L14</v>
      </c>
      <c r="I120">
        <f>'Cal'!Y4</f>
        <v>30.84333333333333</v>
      </c>
      <c r="J120">
        <f>'Cal'!Y19</f>
        <v>35.465</v>
      </c>
      <c r="K120" t="str">
        <f>'Main'!L14</f>
        <v>&lt;ND&gt;</v>
      </c>
      <c r="L120">
        <f>IF(OR(ISERROR(K120), ISERROR(I120), ISERROR(J120)), FALSE, OR(AND(LEFT(K120, 1)="[", RIGHT(K120, 1)="]"), AND(ISNUMBER(K120), OR(K120&gt;=I120, I120=""), OR(K120&lt;=J120, J120=""))))</f>
        <v>0</v>
      </c>
    </row>
    <row r="121">
      <c r="A121" t="inlineStr">
        <is>
          <t>Calibration Curve</t>
        </is>
      </c>
      <c r="B121" t="inlineStr">
        <is>
          <t>Sample Ct values within calibration curve limits [covN2]</t>
        </is>
      </c>
      <c r="C121" t="inlineStr">
        <is>
          <t>High</t>
        </is>
      </c>
      <c r="D121" s="56" t="n">
        <v>44418</v>
      </c>
      <c r="E121" t="inlineStr">
        <is>
          <t>vc3.08.09.21</t>
        </is>
      </c>
      <c r="F121" t="inlineStr">
        <is>
          <t>covN2</t>
        </is>
      </c>
      <c r="G121" s="50" t="str">
        <f>HYPERLINK("#'Main'!V14", "'Main'!V14")</f>
        <v>'Main'!V14</v>
      </c>
      <c r="I121">
        <f>'Cal'!AI4</f>
        <v>30.71333333333333</v>
      </c>
      <c r="J121">
        <f>'Cal'!AI19</f>
        <v>35.28666666666666</v>
      </c>
      <c r="K121" t="str">
        <f>'Main'!V14</f>
        <v>[36.25]</v>
      </c>
      <c r="L121">
        <f>IF(OR(ISERROR(K121), ISERROR(I121), ISERROR(J121)), FALSE, OR(AND(LEFT(K121, 1)="[", RIGHT(K121, 1)="]"), AND(ISNUMBER(K121), OR(K121&gt;=I121, I121=""), OR(K121&lt;=J121, J121=""))))</f>
        <v>1</v>
      </c>
    </row>
    <row r="122">
      <c r="A122" t="inlineStr">
        <is>
          <t>Calibration Curve</t>
        </is>
      </c>
      <c r="B122" t="inlineStr">
        <is>
          <t>Sample Ct values within calibration curve limits [covN2]</t>
        </is>
      </c>
      <c r="C122" t="inlineStr">
        <is>
          <t>High</t>
        </is>
      </c>
      <c r="D122" s="56" t="n">
        <v>44418</v>
      </c>
      <c r="E122" t="inlineStr">
        <is>
          <t>vc3.08.09.21</t>
        </is>
      </c>
      <c r="F122" t="inlineStr">
        <is>
          <t>covN2</t>
        </is>
      </c>
      <c r="G122" s="50" t="str">
        <f>HYPERLINK("#'Main'!W14", "'Main'!W14")</f>
        <v>'Main'!W14</v>
      </c>
      <c r="I122">
        <f>'Cal'!AI4</f>
        <v>30.71333333333333</v>
      </c>
      <c r="J122">
        <f>'Cal'!AI19</f>
        <v>35.28666666666666</v>
      </c>
      <c r="K122">
        <f>'Main'!W14</f>
        <v>39.81</v>
      </c>
      <c r="L122">
        <f>IF(OR(ISERROR(K122), ISERROR(I122), ISERROR(J122)), FALSE, OR(AND(LEFT(K122, 1)="[", RIGHT(K122, 1)="]"), AND(ISNUMBER(K122), OR(K122&gt;=I122, I122=""), OR(K122&lt;=J122, J122=""))))</f>
        <v>0</v>
      </c>
    </row>
    <row r="123">
      <c r="A123" t="inlineStr">
        <is>
          <t>Calibration Curve</t>
        </is>
      </c>
      <c r="B123" t="inlineStr">
        <is>
          <t>Sample Ct values within calibration curve limits [covN2]</t>
        </is>
      </c>
      <c r="C123" t="inlineStr">
        <is>
          <t>High</t>
        </is>
      </c>
      <c r="D123" s="56" t="n">
        <v>44418</v>
      </c>
      <c r="E123" t="inlineStr">
        <is>
          <t>vc3.08.09.21</t>
        </is>
      </c>
      <c r="F123" t="inlineStr">
        <is>
          <t>covN2</t>
        </is>
      </c>
      <c r="G123" s="50" t="str">
        <f>HYPERLINK("#'Main'!X14", "'Main'!X14")</f>
        <v>'Main'!X14</v>
      </c>
      <c r="I123">
        <f>'Cal'!AI4</f>
        <v>30.71333333333333</v>
      </c>
      <c r="J123">
        <f>'Cal'!AI19</f>
        <v>35.28666666666666</v>
      </c>
      <c r="K123">
        <f>'Main'!X14</f>
        <v>38.52</v>
      </c>
      <c r="L123">
        <f>IF(OR(ISERROR(K123), ISERROR(I123), ISERROR(J123)), FALSE, OR(AND(LEFT(K123, 1)="[", RIGHT(K123, 1)="]"), AND(ISNUMBER(K123), OR(K123&gt;=I123, I123=""), OR(K123&lt;=J123, J123=""))))</f>
        <v>0</v>
      </c>
    </row>
    <row r="124">
      <c r="A124" t="inlineStr">
        <is>
          <t>LOQ</t>
        </is>
      </c>
      <c r="B124" t="inlineStr">
        <is>
          <t>Test above LOQ [copies per well, covN1]</t>
        </is>
      </c>
      <c r="C124" t="inlineStr">
        <is>
          <t>High</t>
        </is>
      </c>
      <c r="D124" s="56" t="n">
        <v>44418</v>
      </c>
      <c r="E124" t="inlineStr">
        <is>
          <t>ac.08.05.21</t>
        </is>
      </c>
      <c r="F124" t="inlineStr">
        <is>
          <t>covN1</t>
        </is>
      </c>
      <c r="G124" s="50" t="str">
        <f>HYPERLINK("#'Main'!O2", "'Main'!O2")</f>
        <v>'Main'!O2</v>
      </c>
      <c r="I124" t="n">
        <v>4</v>
      </c>
      <c r="K124">
        <f>'Main'!O2</f>
        <v>86.36286955269863</v>
      </c>
      <c r="L124">
        <f>IF(OR(ISERROR(K124), ISERROR(I124), ISERROR(J124)), FALSE, OR(OR(AND(LEFT(K124, 1)="[", RIGHT(K124, 1)="]"), AND(ISNUMBER(K124), OR(K124&gt;=I124, I124=""), OR(K124&lt;=J124, J124=""))), K124=""))</f>
        <v>1</v>
      </c>
    </row>
    <row r="125">
      <c r="A125" t="inlineStr">
        <is>
          <t>LOQ</t>
        </is>
      </c>
      <c r="B125" t="inlineStr">
        <is>
          <t>Test above LOQ [copies per well, covN1]</t>
        </is>
      </c>
      <c r="C125" t="inlineStr">
        <is>
          <t>High</t>
        </is>
      </c>
      <c r="D125" s="56" t="n">
        <v>44418</v>
      </c>
      <c r="E125" t="inlineStr">
        <is>
          <t>ac.08.05.21</t>
        </is>
      </c>
      <c r="F125" t="inlineStr">
        <is>
          <t>covN1</t>
        </is>
      </c>
      <c r="G125" s="50" t="str">
        <f>HYPERLINK("#'Main'!P2", "'Main'!P2")</f>
        <v>'Main'!P2</v>
      </c>
      <c r="I125" t="n">
        <v>4</v>
      </c>
      <c r="K125">
        <f>'Main'!P2</f>
        <v>71.56680080691388</v>
      </c>
      <c r="L125">
        <f>IF(OR(ISERROR(K125), ISERROR(I125), ISERROR(J125)), FALSE, OR(OR(AND(LEFT(K125, 1)="[", RIGHT(K125, 1)="]"), AND(ISNUMBER(K125), OR(K125&gt;=I125, I125=""), OR(K125&lt;=J125, J125=""))), K125=""))</f>
        <v>1</v>
      </c>
    </row>
    <row r="126">
      <c r="A126" t="inlineStr">
        <is>
          <t>LOQ</t>
        </is>
      </c>
      <c r="B126" t="inlineStr">
        <is>
          <t>Test above LOQ [copies per well, covN1]</t>
        </is>
      </c>
      <c r="C126" t="inlineStr">
        <is>
          <t>High</t>
        </is>
      </c>
      <c r="D126" s="56" t="n">
        <v>44418</v>
      </c>
      <c r="E126" t="inlineStr">
        <is>
          <t>ac.08.05.21</t>
        </is>
      </c>
      <c r="F126" t="inlineStr">
        <is>
          <t>covN1</t>
        </is>
      </c>
      <c r="G126" s="50" t="str">
        <f>HYPERLINK("#'Main'!Q2", "'Main'!Q2")</f>
        <v>'Main'!Q2</v>
      </c>
      <c r="I126" t="n">
        <v>4</v>
      </c>
      <c r="K126">
        <f>'Main'!Q2</f>
        <v>63.9355385196284</v>
      </c>
      <c r="L126">
        <f>IF(OR(ISERROR(K126), ISERROR(I126), ISERROR(J126)), FALSE, OR(OR(AND(LEFT(K126, 1)="[", RIGHT(K126, 1)="]"), AND(ISNUMBER(K126), OR(K126&gt;=I126, I126=""), OR(K126&lt;=J126, J126=""))), K126=""))</f>
        <v>1</v>
      </c>
    </row>
    <row r="127">
      <c r="A127" t="inlineStr">
        <is>
          <t>LOQ</t>
        </is>
      </c>
      <c r="B127" t="inlineStr">
        <is>
          <t>Test above LOQ [copies per well, covN1]</t>
        </is>
      </c>
      <c r="C127" t="inlineStr">
        <is>
          <t>High</t>
        </is>
      </c>
      <c r="D127" s="56" t="n">
        <v>44418</v>
      </c>
      <c r="E127" t="inlineStr">
        <is>
          <t>h.08.05.21</t>
        </is>
      </c>
      <c r="F127" t="inlineStr">
        <is>
          <t>covN1</t>
        </is>
      </c>
      <c r="G127" s="50" t="str">
        <f>HYPERLINK("#'Main'!O3", "'Main'!O3")</f>
        <v>'Main'!O3</v>
      </c>
      <c r="I127" t="n">
        <v>4</v>
      </c>
      <c r="K127">
        <f>'Main'!O3</f>
        <v>0.3574008838012412</v>
      </c>
      <c r="L127">
        <f>IF(OR(ISERROR(K127), ISERROR(I127), ISERROR(J127)), FALSE, OR(OR(AND(LEFT(K127, 1)="[", RIGHT(K127, 1)="]"), AND(ISNUMBER(K127), OR(K127&gt;=I127, I127=""), OR(K127&lt;=J127, J127=""))), K127=""))</f>
        <v>0</v>
      </c>
    </row>
    <row r="128">
      <c r="A128" t="inlineStr">
        <is>
          <t>LOQ</t>
        </is>
      </c>
      <c r="B128" t="inlineStr">
        <is>
          <t>Test above LOQ [copies per well, covN1]</t>
        </is>
      </c>
      <c r="C128" t="inlineStr">
        <is>
          <t>High</t>
        </is>
      </c>
      <c r="D128" s="56" t="n">
        <v>44418</v>
      </c>
      <c r="E128" t="inlineStr">
        <is>
          <t>h.08.05.21</t>
        </is>
      </c>
      <c r="F128" t="inlineStr">
        <is>
          <t>covN1</t>
        </is>
      </c>
      <c r="G128" s="50" t="str">
        <f>HYPERLINK("#'Main'!P3", "'Main'!P3")</f>
        <v>'Main'!P3</v>
      </c>
      <c r="I128" t="n">
        <v>4</v>
      </c>
      <c r="K128" t="str">
        <f>'Main'!P3</f>
        <v/>
      </c>
      <c r="L128">
        <f>IF(OR(ISERROR(K128), ISERROR(I128), ISERROR(J128)), FALSE, OR(OR(AND(LEFT(K128, 1)="[", RIGHT(K128, 1)="]"), AND(ISNUMBER(K128), OR(K128&gt;=I128, I128=""), OR(K128&lt;=J128, J128=""))), K128=""))</f>
        <v>1</v>
      </c>
    </row>
    <row r="129">
      <c r="A129" t="inlineStr">
        <is>
          <t>LOQ</t>
        </is>
      </c>
      <c r="B129" t="inlineStr">
        <is>
          <t>Test above LOQ [copies per well, covN1]</t>
        </is>
      </c>
      <c r="C129" t="inlineStr">
        <is>
          <t>High</t>
        </is>
      </c>
      <c r="D129" s="56" t="n">
        <v>44418</v>
      </c>
      <c r="E129" t="inlineStr">
        <is>
          <t>h.08.05.21</t>
        </is>
      </c>
      <c r="F129" t="inlineStr">
        <is>
          <t>covN1</t>
        </is>
      </c>
      <c r="G129" s="50" t="str">
        <f>HYPERLINK("#'Main'!Q3", "'Main'!Q3")</f>
        <v>'Main'!Q3</v>
      </c>
      <c r="I129" t="n">
        <v>4</v>
      </c>
      <c r="K129">
        <f>'Main'!Q3</f>
        <v>0.1008350510473493</v>
      </c>
      <c r="L129">
        <f>IF(OR(ISERROR(K129), ISERROR(I129), ISERROR(J129)), FALSE, OR(OR(AND(LEFT(K129, 1)="[", RIGHT(K129, 1)="]"), AND(ISNUMBER(K129), OR(K129&gt;=I129, I129=""), OR(K129&lt;=J129, J129=""))), K129=""))</f>
        <v>0</v>
      </c>
    </row>
    <row r="130">
      <c r="A130" t="inlineStr">
        <is>
          <t>LOQ</t>
        </is>
      </c>
      <c r="B130" t="inlineStr">
        <is>
          <t>Test above LOQ [copies per well, covN1]</t>
        </is>
      </c>
      <c r="C130" t="inlineStr">
        <is>
          <t>High</t>
        </is>
      </c>
      <c r="D130" s="56" t="n">
        <v>44418</v>
      </c>
      <c r="E130" t="inlineStr">
        <is>
          <t>ac.08.06.21</t>
        </is>
      </c>
      <c r="F130" t="inlineStr">
        <is>
          <t>covN1</t>
        </is>
      </c>
      <c r="G130" s="50" t="str">
        <f>HYPERLINK("#'Main'!O4", "'Main'!O4")</f>
        <v>'Main'!O4</v>
      </c>
      <c r="I130" t="n">
        <v>4</v>
      </c>
      <c r="K130">
        <f>'Main'!O4</f>
        <v>0.02106117934338114</v>
      </c>
      <c r="L130">
        <f>IF(OR(ISERROR(K130), ISERROR(I130), ISERROR(J130)), FALSE, OR(OR(AND(LEFT(K130, 1)="[", RIGHT(K130, 1)="]"), AND(ISNUMBER(K130), OR(K130&gt;=I130, I130=""), OR(K130&lt;=J130, J130=""))), K130=""))</f>
        <v>0</v>
      </c>
    </row>
    <row r="131">
      <c r="A131" t="inlineStr">
        <is>
          <t>LOQ</t>
        </is>
      </c>
      <c r="B131" t="inlineStr">
        <is>
          <t>Test above LOQ [copies per well, covN1]</t>
        </is>
      </c>
      <c r="C131" t="inlineStr">
        <is>
          <t>High</t>
        </is>
      </c>
      <c r="D131" s="56" t="n">
        <v>44418</v>
      </c>
      <c r="E131" t="inlineStr">
        <is>
          <t>ac.08.06.21</t>
        </is>
      </c>
      <c r="F131" t="inlineStr">
        <is>
          <t>covN1</t>
        </is>
      </c>
      <c r="G131" s="50" t="str">
        <f>HYPERLINK("#'Main'!P4", "'Main'!P4")</f>
        <v>'Main'!P4</v>
      </c>
      <c r="I131" t="n">
        <v>4</v>
      </c>
      <c r="K131">
        <f>'Main'!P4</f>
        <v>0.01834980057572759</v>
      </c>
      <c r="L131">
        <f>IF(OR(ISERROR(K131), ISERROR(I131), ISERROR(J131)), FALSE, OR(OR(AND(LEFT(K131, 1)="[", RIGHT(K131, 1)="]"), AND(ISNUMBER(K131), OR(K131&gt;=I131, I131=""), OR(K131&lt;=J131, J131=""))), K131=""))</f>
        <v>0</v>
      </c>
    </row>
    <row r="132">
      <c r="A132" t="inlineStr">
        <is>
          <t>LOQ</t>
        </is>
      </c>
      <c r="B132" t="inlineStr">
        <is>
          <t>Test above LOQ [copies per well, covN1]</t>
        </is>
      </c>
      <c r="C132" t="inlineStr">
        <is>
          <t>High</t>
        </is>
      </c>
      <c r="D132" s="56" t="n">
        <v>44418</v>
      </c>
      <c r="E132" t="inlineStr">
        <is>
          <t>ac.08.06.21</t>
        </is>
      </c>
      <c r="F132" t="inlineStr">
        <is>
          <t>covN1</t>
        </is>
      </c>
      <c r="G132" s="50" t="str">
        <f>HYPERLINK("#'Main'!Q4", "'Main'!Q4")</f>
        <v>'Main'!Q4</v>
      </c>
      <c r="I132" t="n">
        <v>4</v>
      </c>
      <c r="K132" t="str">
        <f>'Main'!Q4</f>
        <v/>
      </c>
      <c r="L132">
        <f>IF(OR(ISERROR(K132), ISERROR(I132), ISERROR(J132)), FALSE, OR(OR(AND(LEFT(K132, 1)="[", RIGHT(K132, 1)="]"), AND(ISNUMBER(K132), OR(K132&gt;=I132, I132=""), OR(K132&lt;=J132, J132=""))), K132=""))</f>
        <v>1</v>
      </c>
    </row>
    <row r="133">
      <c r="A133" t="inlineStr">
        <is>
          <t>LOQ</t>
        </is>
      </c>
      <c r="B133" t="inlineStr">
        <is>
          <t>Test above LOQ [copies per well, covN1]</t>
        </is>
      </c>
      <c r="C133" t="inlineStr">
        <is>
          <t>High</t>
        </is>
      </c>
      <c r="D133" s="56" t="n">
        <v>44418</v>
      </c>
      <c r="E133" t="inlineStr">
        <is>
          <t>h_d.08.06.21</t>
        </is>
      </c>
      <c r="F133" t="inlineStr">
        <is>
          <t>covN1</t>
        </is>
      </c>
      <c r="G133" s="50" t="str">
        <f>HYPERLINK("#'Main'!O5", "'Main'!O5")</f>
        <v>'Main'!O5</v>
      </c>
      <c r="I133" t="n">
        <v>4</v>
      </c>
      <c r="K133" t="str">
        <f>'Main'!O5</f>
        <v/>
      </c>
      <c r="L133">
        <f>IF(OR(ISERROR(K133), ISERROR(I133), ISERROR(J133)), FALSE, OR(OR(AND(LEFT(K133, 1)="[", RIGHT(K133, 1)="]"), AND(ISNUMBER(K133), OR(K133&gt;=I133, I133=""), OR(K133&lt;=J133, J133=""))), K133=""))</f>
        <v>1</v>
      </c>
    </row>
    <row r="134">
      <c r="A134" t="inlineStr">
        <is>
          <t>LOQ</t>
        </is>
      </c>
      <c r="B134" t="inlineStr">
        <is>
          <t>Test above LOQ [copies per well, covN1]</t>
        </is>
      </c>
      <c r="C134" t="inlineStr">
        <is>
          <t>High</t>
        </is>
      </c>
      <c r="D134" s="56" t="n">
        <v>44418</v>
      </c>
      <c r="E134" t="inlineStr">
        <is>
          <t>h_d.08.06.21</t>
        </is>
      </c>
      <c r="F134" t="inlineStr">
        <is>
          <t>covN1</t>
        </is>
      </c>
      <c r="G134" s="50" t="str">
        <f>HYPERLINK("#'Main'!P5", "'Main'!P5")</f>
        <v>'Main'!P5</v>
      </c>
      <c r="I134" t="n">
        <v>4</v>
      </c>
      <c r="K134">
        <f>'Main'!P5</f>
        <v>1.117607776098615</v>
      </c>
      <c r="L134">
        <f>IF(OR(ISERROR(K134), ISERROR(I134), ISERROR(J134)), FALSE, OR(OR(AND(LEFT(K134, 1)="[", RIGHT(K134, 1)="]"), AND(ISNUMBER(K134), OR(K134&gt;=I134, I134=""), OR(K134&lt;=J134, J134=""))), K134=""))</f>
        <v>0</v>
      </c>
    </row>
    <row r="135">
      <c r="A135" t="inlineStr">
        <is>
          <t>LOQ</t>
        </is>
      </c>
      <c r="B135" t="inlineStr">
        <is>
          <t>Test above LOQ [copies per well, covN1]</t>
        </is>
      </c>
      <c r="C135" t="inlineStr">
        <is>
          <t>High</t>
        </is>
      </c>
      <c r="D135" s="56" t="n">
        <v>44418</v>
      </c>
      <c r="E135" t="inlineStr">
        <is>
          <t>h_d.08.06.21</t>
        </is>
      </c>
      <c r="F135" t="inlineStr">
        <is>
          <t>covN1</t>
        </is>
      </c>
      <c r="G135" s="50" t="str">
        <f>HYPERLINK("#'Main'!Q5", "'Main'!Q5")</f>
        <v>'Main'!Q5</v>
      </c>
      <c r="I135" t="n">
        <v>4</v>
      </c>
      <c r="K135">
        <f>'Main'!Q5</f>
        <v>0.568164059040056</v>
      </c>
      <c r="L135">
        <f>IF(OR(ISERROR(K135), ISERROR(I135), ISERROR(J135)), FALSE, OR(OR(AND(LEFT(K135, 1)="[", RIGHT(K135, 1)="]"), AND(ISNUMBER(K135), OR(K135&gt;=I135, I135=""), OR(K135&lt;=J135, J135=""))), K135=""))</f>
        <v>0</v>
      </c>
    </row>
    <row r="136">
      <c r="A136" t="inlineStr">
        <is>
          <t>LOQ</t>
        </is>
      </c>
      <c r="B136" t="inlineStr">
        <is>
          <t>Test above LOQ [copies per well, covN1]</t>
        </is>
      </c>
      <c r="C136" t="inlineStr">
        <is>
          <t>High</t>
        </is>
      </c>
      <c r="D136" s="56" t="n">
        <v>44418</v>
      </c>
      <c r="E136" t="inlineStr">
        <is>
          <t>h.08.07.21</t>
        </is>
      </c>
      <c r="F136" t="inlineStr">
        <is>
          <t>covN1</t>
        </is>
      </c>
      <c r="G136" s="50" t="str">
        <f>HYPERLINK("#'Main'!O6", "'Main'!O6")</f>
        <v>'Main'!O6</v>
      </c>
      <c r="I136" t="n">
        <v>4</v>
      </c>
      <c r="K136" t="str">
        <f>'Main'!O6</f>
        <v/>
      </c>
      <c r="L136">
        <f>IF(OR(ISERROR(K136), ISERROR(I136), ISERROR(J136)), FALSE, OR(OR(AND(LEFT(K136, 1)="[", RIGHT(K136, 1)="]"), AND(ISNUMBER(K136), OR(K136&gt;=I136, I136=""), OR(K136&lt;=J136, J136=""))), K136=""))</f>
        <v>1</v>
      </c>
    </row>
    <row r="137">
      <c r="A137" t="inlineStr">
        <is>
          <t>LOQ</t>
        </is>
      </c>
      <c r="B137" t="inlineStr">
        <is>
          <t>Test above LOQ [copies per well, covN1]</t>
        </is>
      </c>
      <c r="C137" t="inlineStr">
        <is>
          <t>High</t>
        </is>
      </c>
      <c r="D137" s="56" t="n">
        <v>44418</v>
      </c>
      <c r="E137" t="inlineStr">
        <is>
          <t>h.08.07.21</t>
        </is>
      </c>
      <c r="F137" t="inlineStr">
        <is>
          <t>covN1</t>
        </is>
      </c>
      <c r="G137" s="50" t="str">
        <f>HYPERLINK("#'Main'!P6", "'Main'!P6")</f>
        <v>'Main'!P6</v>
      </c>
      <c r="I137" t="n">
        <v>4</v>
      </c>
      <c r="K137">
        <f>'Main'!P6</f>
        <v>0.2645884520925992</v>
      </c>
      <c r="L137">
        <f>IF(OR(ISERROR(K137), ISERROR(I137), ISERROR(J137)), FALSE, OR(OR(AND(LEFT(K137, 1)="[", RIGHT(K137, 1)="]"), AND(ISNUMBER(K137), OR(K137&gt;=I137, I137=""), OR(K137&lt;=J137, J137=""))), K137=""))</f>
        <v>0</v>
      </c>
    </row>
    <row r="138">
      <c r="A138" t="inlineStr">
        <is>
          <t>LOQ</t>
        </is>
      </c>
      <c r="B138" t="inlineStr">
        <is>
          <t>Test above LOQ [copies per well, covN1]</t>
        </is>
      </c>
      <c r="C138" t="inlineStr">
        <is>
          <t>High</t>
        </is>
      </c>
      <c r="D138" s="56" t="n">
        <v>44418</v>
      </c>
      <c r="E138" t="inlineStr">
        <is>
          <t>h.08.07.21</t>
        </is>
      </c>
      <c r="F138" t="inlineStr">
        <is>
          <t>covN1</t>
        </is>
      </c>
      <c r="G138" s="50" t="str">
        <f>HYPERLINK("#'Main'!Q6", "'Main'!Q6")</f>
        <v>'Main'!Q6</v>
      </c>
      <c r="I138" t="n">
        <v>4</v>
      </c>
      <c r="K138">
        <f>'Main'!Q6</f>
        <v>0.06109002388251673</v>
      </c>
      <c r="L138">
        <f>IF(OR(ISERROR(K138), ISERROR(I138), ISERROR(J138)), FALSE, OR(OR(AND(LEFT(K138, 1)="[", RIGHT(K138, 1)="]"), AND(ISNUMBER(K138), OR(K138&gt;=I138, I138=""), OR(K138&lt;=J138, J138=""))), K138=""))</f>
        <v>0</v>
      </c>
    </row>
    <row r="139">
      <c r="A139" t="inlineStr">
        <is>
          <t>LOQ</t>
        </is>
      </c>
      <c r="B139" t="inlineStr">
        <is>
          <t>Test above LOQ [copies per well, covN1]</t>
        </is>
      </c>
      <c r="C139" t="inlineStr">
        <is>
          <t>High</t>
        </is>
      </c>
      <c r="D139" s="56" t="n">
        <v>44418</v>
      </c>
      <c r="E139" t="inlineStr">
        <is>
          <t>h.08.08.21</t>
        </is>
      </c>
      <c r="F139" t="inlineStr">
        <is>
          <t>covN1</t>
        </is>
      </c>
      <c r="G139" s="50" t="str">
        <f>HYPERLINK("#'Main'!O7", "'Main'!O7")</f>
        <v>'Main'!O7</v>
      </c>
      <c r="I139" t="n">
        <v>4</v>
      </c>
      <c r="K139">
        <f>'Main'!O7</f>
        <v>0.4478103990340278</v>
      </c>
      <c r="L139">
        <f>IF(OR(ISERROR(K139), ISERROR(I139), ISERROR(J139)), FALSE, OR(OR(AND(LEFT(K139, 1)="[", RIGHT(K139, 1)="]"), AND(ISNUMBER(K139), OR(K139&gt;=I139, I139=""), OR(K139&lt;=J139, J139=""))), K139=""))</f>
        <v>0</v>
      </c>
    </row>
    <row r="140">
      <c r="A140" t="inlineStr">
        <is>
          <t>LOQ</t>
        </is>
      </c>
      <c r="B140" t="inlineStr">
        <is>
          <t>Test above LOQ [copies per well, covN1]</t>
        </is>
      </c>
      <c r="C140" t="inlineStr">
        <is>
          <t>High</t>
        </is>
      </c>
      <c r="D140" s="56" t="n">
        <v>44418</v>
      </c>
      <c r="E140" t="inlineStr">
        <is>
          <t>h.08.08.21</t>
        </is>
      </c>
      <c r="F140" t="inlineStr">
        <is>
          <t>covN1</t>
        </is>
      </c>
      <c r="G140" s="50" t="str">
        <f>HYPERLINK("#'Main'!P7", "'Main'!P7")</f>
        <v>'Main'!P7</v>
      </c>
      <c r="I140" t="n">
        <v>4</v>
      </c>
      <c r="K140">
        <f>'Main'!P7</f>
        <v>0.4051034380722727</v>
      </c>
      <c r="L140">
        <f>IF(OR(ISERROR(K140), ISERROR(I140), ISERROR(J140)), FALSE, OR(OR(AND(LEFT(K140, 1)="[", RIGHT(K140, 1)="]"), AND(ISNUMBER(K140), OR(K140&gt;=I140, I140=""), OR(K140&lt;=J140, J140=""))), K140=""))</f>
        <v>0</v>
      </c>
    </row>
    <row r="141">
      <c r="A141" t="inlineStr">
        <is>
          <t>LOQ</t>
        </is>
      </c>
      <c r="B141" t="inlineStr">
        <is>
          <t>Test above LOQ [copies per well, covN1]</t>
        </is>
      </c>
      <c r="C141" t="inlineStr">
        <is>
          <t>High</t>
        </is>
      </c>
      <c r="D141" s="56" t="n">
        <v>44418</v>
      </c>
      <c r="E141" t="inlineStr">
        <is>
          <t>h.08.08.21</t>
        </is>
      </c>
      <c r="F141" t="inlineStr">
        <is>
          <t>covN1</t>
        </is>
      </c>
      <c r="G141" s="50" t="str">
        <f>HYPERLINK("#'Main'!Q7", "'Main'!Q7")</f>
        <v>'Main'!Q7</v>
      </c>
      <c r="I141" t="n">
        <v>4</v>
      </c>
      <c r="K141">
        <f>'Main'!Q7</f>
        <v>0.8483728072244354</v>
      </c>
      <c r="L141">
        <f>IF(OR(ISERROR(K141), ISERROR(I141), ISERROR(J141)), FALSE, OR(OR(AND(LEFT(K141, 1)="[", RIGHT(K141, 1)="]"), AND(ISNUMBER(K141), OR(K141&gt;=I141, I141=""), OR(K141&lt;=J141, J141=""))), K141=""))</f>
        <v>0</v>
      </c>
    </row>
    <row r="142">
      <c r="A142" t="inlineStr">
        <is>
          <t>LOQ</t>
        </is>
      </c>
      <c r="B142" t="inlineStr">
        <is>
          <t>Test above LOQ [copies per well, covN1]</t>
        </is>
      </c>
      <c r="C142" t="inlineStr">
        <is>
          <t>High</t>
        </is>
      </c>
      <c r="D142" s="56" t="n">
        <v>44418</v>
      </c>
      <c r="E142" t="inlineStr">
        <is>
          <t>h_d.08.08.21</t>
        </is>
      </c>
      <c r="F142" t="inlineStr">
        <is>
          <t>covN1</t>
        </is>
      </c>
      <c r="G142" s="50" t="str">
        <f>HYPERLINK("#'Main'!O8", "'Main'!O8")</f>
        <v>'Main'!O8</v>
      </c>
      <c r="I142" t="n">
        <v>4</v>
      </c>
      <c r="K142">
        <f>'Main'!O8</f>
        <v>0.05810401886485825</v>
      </c>
      <c r="L142">
        <f>IF(OR(ISERROR(K142), ISERROR(I142), ISERROR(J142)), FALSE, OR(OR(AND(LEFT(K142, 1)="[", RIGHT(K142, 1)="]"), AND(ISNUMBER(K142), OR(K142&gt;=I142, I142=""), OR(K142&lt;=J142, J142=""))), K142=""))</f>
        <v>0</v>
      </c>
    </row>
    <row r="143">
      <c r="A143" t="inlineStr">
        <is>
          <t>LOQ</t>
        </is>
      </c>
      <c r="B143" t="inlineStr">
        <is>
          <t>Test above LOQ [copies per well, covN1]</t>
        </is>
      </c>
      <c r="C143" t="inlineStr">
        <is>
          <t>High</t>
        </is>
      </c>
      <c r="D143" s="56" t="n">
        <v>44418</v>
      </c>
      <c r="E143" t="inlineStr">
        <is>
          <t>h_d.08.08.21</t>
        </is>
      </c>
      <c r="F143" t="inlineStr">
        <is>
          <t>covN1</t>
        </is>
      </c>
      <c r="G143" s="50" t="str">
        <f>HYPERLINK("#'Main'!P8", "'Main'!P8")</f>
        <v>'Main'!P8</v>
      </c>
      <c r="I143" t="n">
        <v>4</v>
      </c>
      <c r="K143" t="str">
        <f>'Main'!P8</f>
        <v/>
      </c>
      <c r="L143">
        <f>IF(OR(ISERROR(K143), ISERROR(I143), ISERROR(J143)), FALSE, OR(OR(AND(LEFT(K143, 1)="[", RIGHT(K143, 1)="]"), AND(ISNUMBER(K143), OR(K143&gt;=I143, I143=""), OR(K143&lt;=J143, J143=""))), K143=""))</f>
        <v>1</v>
      </c>
    </row>
    <row r="144">
      <c r="A144" t="inlineStr">
        <is>
          <t>LOQ</t>
        </is>
      </c>
      <c r="B144" t="inlineStr">
        <is>
          <t>Test above LOQ [copies per well, covN1]</t>
        </is>
      </c>
      <c r="C144" t="inlineStr">
        <is>
          <t>High</t>
        </is>
      </c>
      <c r="D144" s="56" t="n">
        <v>44418</v>
      </c>
      <c r="E144" t="inlineStr">
        <is>
          <t>h_d.08.08.21</t>
        </is>
      </c>
      <c r="F144" t="inlineStr">
        <is>
          <t>covN1</t>
        </is>
      </c>
      <c r="G144" s="50" t="str">
        <f>HYPERLINK("#'Main'!Q8", "'Main'!Q8")</f>
        <v>'Main'!Q8</v>
      </c>
      <c r="I144" t="n">
        <v>4</v>
      </c>
      <c r="K144">
        <f>'Main'!Q8</f>
        <v>0.1450111552702267</v>
      </c>
      <c r="L144">
        <f>IF(OR(ISERROR(K144), ISERROR(I144), ISERROR(J144)), FALSE, OR(OR(AND(LEFT(K144, 1)="[", RIGHT(K144, 1)="]"), AND(ISNUMBER(K144), OR(K144&gt;=I144, I144=""), OR(K144&lt;=J144, J144=""))), K144=""))</f>
        <v>0</v>
      </c>
    </row>
    <row r="145">
      <c r="A145" t="inlineStr">
        <is>
          <t>LOQ</t>
        </is>
      </c>
      <c r="B145" t="inlineStr">
        <is>
          <t>Test above LOQ [copies per well, covN1]</t>
        </is>
      </c>
      <c r="C145" t="inlineStr">
        <is>
          <t>High</t>
        </is>
      </c>
      <c r="D145" s="56" t="n">
        <v>44418</v>
      </c>
      <c r="E145" t="inlineStr">
        <is>
          <t>bmi.08.09.21</t>
        </is>
      </c>
      <c r="F145" t="inlineStr">
        <is>
          <t>covN1</t>
        </is>
      </c>
      <c r="G145" s="50" t="str">
        <f>HYPERLINK("#'Main'!O9", "'Main'!O9")</f>
        <v>'Main'!O9</v>
      </c>
      <c r="I145" t="n">
        <v>4</v>
      </c>
      <c r="K145">
        <f>'Main'!O9</f>
        <v>0.3485568007442701</v>
      </c>
      <c r="L145">
        <f>IF(OR(ISERROR(K145), ISERROR(I145), ISERROR(J145)), FALSE, OR(OR(AND(LEFT(K145, 1)="[", RIGHT(K145, 1)="]"), AND(ISNUMBER(K145), OR(K145&gt;=I145, I145=""), OR(K145&lt;=J145, J145=""))), K145=""))</f>
        <v>0</v>
      </c>
    </row>
    <row r="146">
      <c r="A146" t="inlineStr">
        <is>
          <t>LOQ</t>
        </is>
      </c>
      <c r="B146" t="inlineStr">
        <is>
          <t>Test above LOQ [copies per well, covN1]</t>
        </is>
      </c>
      <c r="C146" t="inlineStr">
        <is>
          <t>High</t>
        </is>
      </c>
      <c r="D146" s="56" t="n">
        <v>44418</v>
      </c>
      <c r="E146" t="inlineStr">
        <is>
          <t>bmi.08.09.21</t>
        </is>
      </c>
      <c r="F146" t="inlineStr">
        <is>
          <t>covN1</t>
        </is>
      </c>
      <c r="G146" s="50" t="str">
        <f>HYPERLINK("#'Main'!P9", "'Main'!P9")</f>
        <v>'Main'!P9</v>
      </c>
      <c r="I146" t="n">
        <v>4</v>
      </c>
      <c r="K146">
        <f>'Main'!P9</f>
        <v>0.4591728867386917</v>
      </c>
      <c r="L146">
        <f>IF(OR(ISERROR(K146), ISERROR(I146), ISERROR(J146)), FALSE, OR(OR(AND(LEFT(K146, 1)="[", RIGHT(K146, 1)="]"), AND(ISNUMBER(K146), OR(K146&gt;=I146, I146=""), OR(K146&lt;=J146, J146=""))), K146=""))</f>
        <v>0</v>
      </c>
    </row>
    <row r="147">
      <c r="A147" t="inlineStr">
        <is>
          <t>LOQ</t>
        </is>
      </c>
      <c r="B147" t="inlineStr">
        <is>
          <t>Test above LOQ [copies per well, covN1]</t>
        </is>
      </c>
      <c r="C147" t="inlineStr">
        <is>
          <t>High</t>
        </is>
      </c>
      <c r="D147" s="56" t="n">
        <v>44418</v>
      </c>
      <c r="E147" t="inlineStr">
        <is>
          <t>bmi.08.09.21</t>
        </is>
      </c>
      <c r="F147" t="inlineStr">
        <is>
          <t>covN1</t>
        </is>
      </c>
      <c r="G147" s="50" t="str">
        <f>HYPERLINK("#'Main'!Q9", "'Main'!Q9")</f>
        <v>'Main'!Q9</v>
      </c>
      <c r="I147" t="n">
        <v>4</v>
      </c>
      <c r="K147">
        <f>'Main'!Q9</f>
        <v>0.4478103990340278</v>
      </c>
      <c r="L147">
        <f>IF(OR(ISERROR(K147), ISERROR(I147), ISERROR(J147)), FALSE, OR(OR(AND(LEFT(K147, 1)="[", RIGHT(K147, 1)="]"), AND(ISNUMBER(K147), OR(K147&gt;=I147, I147=""), OR(K147&lt;=J147, J147=""))), K147=""))</f>
        <v>0</v>
      </c>
    </row>
    <row r="148">
      <c r="A148" t="inlineStr">
        <is>
          <t>LOQ</t>
        </is>
      </c>
      <c r="B148" t="inlineStr">
        <is>
          <t>Test above LOQ [copies per well, covN1]</t>
        </is>
      </c>
      <c r="C148" t="inlineStr">
        <is>
          <t>High</t>
        </is>
      </c>
      <c r="D148" s="56" t="n">
        <v>44418</v>
      </c>
      <c r="E148" t="inlineStr">
        <is>
          <t>mh.08.09.21</t>
        </is>
      </c>
      <c r="F148" t="inlineStr">
        <is>
          <t>covN1</t>
        </is>
      </c>
      <c r="G148" s="50" t="str">
        <f>HYPERLINK("#'Main'!O10", "'Main'!O10")</f>
        <v>'Main'!O10</v>
      </c>
      <c r="I148" t="n">
        <v>4</v>
      </c>
      <c r="K148">
        <f>'Main'!O10</f>
        <v>0.9616057389627826</v>
      </c>
      <c r="L148">
        <f>IF(OR(ISERROR(K148), ISERROR(I148), ISERROR(J148)), FALSE, OR(OR(AND(LEFT(K148, 1)="[", RIGHT(K148, 1)="]"), AND(ISNUMBER(K148), OR(K148&gt;=I148, I148=""), OR(K148&lt;=J148, J148=""))), K148=""))</f>
        <v>0</v>
      </c>
    </row>
    <row r="149">
      <c r="A149" t="inlineStr">
        <is>
          <t>LOQ</t>
        </is>
      </c>
      <c r="B149" t="inlineStr">
        <is>
          <t>Test above LOQ [copies per well, covN1]</t>
        </is>
      </c>
      <c r="C149" t="inlineStr">
        <is>
          <t>High</t>
        </is>
      </c>
      <c r="D149" s="56" t="n">
        <v>44418</v>
      </c>
      <c r="E149" t="inlineStr">
        <is>
          <t>mh.08.09.21</t>
        </is>
      </c>
      <c r="F149" t="inlineStr">
        <is>
          <t>covN1</t>
        </is>
      </c>
      <c r="G149" s="50" t="str">
        <f>HYPERLINK("#'Main'!P10", "'Main'!P10")</f>
        <v>'Main'!P10</v>
      </c>
      <c r="I149" t="n">
        <v>4</v>
      </c>
      <c r="K149">
        <f>'Main'!P10</f>
        <v>1.453955314837992</v>
      </c>
      <c r="L149">
        <f>IF(OR(ISERROR(K149), ISERROR(I149), ISERROR(J149)), FALSE, OR(OR(AND(LEFT(K149, 1)="[", RIGHT(K149, 1)="]"), AND(ISNUMBER(K149), OR(K149&gt;=I149, I149=""), OR(K149&lt;=J149, J149=""))), K149=""))</f>
        <v>0</v>
      </c>
    </row>
    <row r="150">
      <c r="A150" t="inlineStr">
        <is>
          <t>LOQ</t>
        </is>
      </c>
      <c r="B150" t="inlineStr">
        <is>
          <t>Test above LOQ [copies per well, covN1]</t>
        </is>
      </c>
      <c r="C150" t="inlineStr">
        <is>
          <t>High</t>
        </is>
      </c>
      <c r="D150" s="56" t="n">
        <v>44418</v>
      </c>
      <c r="E150" t="inlineStr">
        <is>
          <t>mh.08.09.21</t>
        </is>
      </c>
      <c r="F150" t="inlineStr">
        <is>
          <t>covN1</t>
        </is>
      </c>
      <c r="G150" s="50" t="str">
        <f>HYPERLINK("#'Main'!Q10", "'Main'!Q10")</f>
        <v>'Main'!Q10</v>
      </c>
      <c r="I150" t="n">
        <v>4</v>
      </c>
      <c r="K150">
        <f>'Main'!Q10</f>
        <v>1.988734585842098</v>
      </c>
      <c r="L150">
        <f>IF(OR(ISERROR(K150), ISERROR(I150), ISERROR(J150)), FALSE, OR(OR(AND(LEFT(K150, 1)="[", RIGHT(K150, 1)="]"), AND(ISNUMBER(K150), OR(K150&gt;=I150, I150=""), OR(K150&lt;=J150, J150=""))), K150=""))</f>
        <v>0</v>
      </c>
    </row>
    <row r="151">
      <c r="A151" t="inlineStr">
        <is>
          <t>LOQ</t>
        </is>
      </c>
      <c r="B151" t="inlineStr">
        <is>
          <t>Test above LOQ [copies per well, covN1]</t>
        </is>
      </c>
      <c r="C151" t="inlineStr">
        <is>
          <t>High</t>
        </is>
      </c>
      <c r="D151" s="56" t="n">
        <v>44418</v>
      </c>
      <c r="E151" t="inlineStr">
        <is>
          <t>o.08.09.21</t>
        </is>
      </c>
      <c r="F151" t="inlineStr">
        <is>
          <t>covN1</t>
        </is>
      </c>
      <c r="G151" s="50" t="str">
        <f>HYPERLINK("#'Main'!O11", "'Main'!O11")</f>
        <v>'Main'!O11</v>
      </c>
      <c r="I151" t="n">
        <v>4</v>
      </c>
      <c r="K151">
        <f>'Main'!O11</f>
        <v>0.1583028112056324</v>
      </c>
      <c r="L151">
        <f>IF(OR(ISERROR(K151), ISERROR(I151), ISERROR(J151)), FALSE, OR(OR(AND(LEFT(K151, 1)="[", RIGHT(K151, 1)="]"), AND(ISNUMBER(K151), OR(K151&gt;=I151, I151=""), OR(K151&lt;=J151, J151=""))), K151=""))</f>
        <v>0</v>
      </c>
    </row>
    <row r="152">
      <c r="A152" t="inlineStr">
        <is>
          <t>LOQ</t>
        </is>
      </c>
      <c r="B152" t="inlineStr">
        <is>
          <t>Test above LOQ [copies per well, covN1]</t>
        </is>
      </c>
      <c r="C152" t="inlineStr">
        <is>
          <t>High</t>
        </is>
      </c>
      <c r="D152" s="56" t="n">
        <v>44418</v>
      </c>
      <c r="E152" t="inlineStr">
        <is>
          <t>o.08.09.21</t>
        </is>
      </c>
      <c r="F152" t="inlineStr">
        <is>
          <t>covN1</t>
        </is>
      </c>
      <c r="G152" s="50" t="str">
        <f>HYPERLINK("#'Main'!P11", "'Main'!P11")</f>
        <v>'Main'!P11</v>
      </c>
      <c r="I152" t="n">
        <v>4</v>
      </c>
      <c r="K152" t="str">
        <f>'Main'!P11</f>
        <v/>
      </c>
      <c r="L152">
        <f>IF(OR(ISERROR(K152), ISERROR(I152), ISERROR(J152)), FALSE, OR(OR(AND(LEFT(K152, 1)="[", RIGHT(K152, 1)="]"), AND(ISNUMBER(K152), OR(K152&gt;=I152, I152=""), OR(K152&lt;=J152, J152=""))), K152=""))</f>
        <v>1</v>
      </c>
    </row>
    <row r="153">
      <c r="A153" t="inlineStr">
        <is>
          <t>LOQ</t>
        </is>
      </c>
      <c r="B153" t="inlineStr">
        <is>
          <t>Test above LOQ [copies per well, covN1]</t>
        </is>
      </c>
      <c r="C153" t="inlineStr">
        <is>
          <t>High</t>
        </is>
      </c>
      <c r="D153" s="56" t="n">
        <v>44418</v>
      </c>
      <c r="E153" t="inlineStr">
        <is>
          <t>o.08.09.21</t>
        </is>
      </c>
      <c r="F153" t="inlineStr">
        <is>
          <t>covN1</t>
        </is>
      </c>
      <c r="G153" s="50" t="str">
        <f>HYPERLINK("#'Main'!Q11", "'Main'!Q11")</f>
        <v>'Main'!Q11</v>
      </c>
      <c r="I153" t="n">
        <v>4</v>
      </c>
      <c r="K153">
        <f>'Main'!Q11</f>
        <v>0.4478103990340278</v>
      </c>
      <c r="L153">
        <f>IF(OR(ISERROR(K153), ISERROR(I153), ISERROR(J153)), FALSE, OR(OR(AND(LEFT(K153, 1)="[", RIGHT(K153, 1)="]"), AND(ISNUMBER(K153), OR(K153&gt;=I153, I153=""), OR(K153&lt;=J153, J153=""))), K153=""))</f>
        <v>0</v>
      </c>
    </row>
    <row r="154">
      <c r="A154" t="inlineStr">
        <is>
          <t>LOQ</t>
        </is>
      </c>
      <c r="B154" t="inlineStr">
        <is>
          <t>Test above LOQ [copies per well, covN1]</t>
        </is>
      </c>
      <c r="C154" t="inlineStr">
        <is>
          <t>High</t>
        </is>
      </c>
      <c r="D154" s="56" t="n">
        <v>44418</v>
      </c>
      <c r="E154" t="inlineStr">
        <is>
          <t>vc1.08.09.21</t>
        </is>
      </c>
      <c r="F154" t="inlineStr">
        <is>
          <t>covN1</t>
        </is>
      </c>
      <c r="G154" s="50" t="str">
        <f>HYPERLINK("#'Main'!O12", "'Main'!O12")</f>
        <v>'Main'!O12</v>
      </c>
      <c r="I154" t="n">
        <v>4</v>
      </c>
      <c r="K154" t="str">
        <f>'Main'!O12</f>
        <v/>
      </c>
      <c r="L154">
        <f>IF(OR(ISERROR(K154), ISERROR(I154), ISERROR(J154)), FALSE, OR(OR(AND(LEFT(K154, 1)="[", RIGHT(K154, 1)="]"), AND(ISNUMBER(K154), OR(K154&gt;=I154, I154=""), OR(K154&lt;=J154, J154=""))), K154=""))</f>
        <v>1</v>
      </c>
    </row>
    <row r="155">
      <c r="A155" t="inlineStr">
        <is>
          <t>LOQ</t>
        </is>
      </c>
      <c r="B155" t="inlineStr">
        <is>
          <t>Test above LOQ [copies per well, covN1]</t>
        </is>
      </c>
      <c r="C155" t="inlineStr">
        <is>
          <t>High</t>
        </is>
      </c>
      <c r="D155" s="56" t="n">
        <v>44418</v>
      </c>
      <c r="E155" t="inlineStr">
        <is>
          <t>vc1.08.09.21</t>
        </is>
      </c>
      <c r="F155" t="inlineStr">
        <is>
          <t>covN1</t>
        </is>
      </c>
      <c r="G155" s="50" t="str">
        <f>HYPERLINK("#'Main'!P12", "'Main'!P12")</f>
        <v>'Main'!P12</v>
      </c>
      <c r="I155" t="n">
        <v>4</v>
      </c>
      <c r="K155" t="str">
        <f>'Main'!P12</f>
        <v/>
      </c>
      <c r="L155">
        <f>IF(OR(ISERROR(K155), ISERROR(I155), ISERROR(J155)), FALSE, OR(OR(AND(LEFT(K155, 1)="[", RIGHT(K155, 1)="]"), AND(ISNUMBER(K155), OR(K155&gt;=I155, I155=""), OR(K155&lt;=J155, J155=""))), K155=""))</f>
        <v>1</v>
      </c>
    </row>
    <row r="156">
      <c r="A156" t="inlineStr">
        <is>
          <t>LOQ</t>
        </is>
      </c>
      <c r="B156" t="inlineStr">
        <is>
          <t>Test above LOQ [copies per well, covN1]</t>
        </is>
      </c>
      <c r="C156" t="inlineStr">
        <is>
          <t>High</t>
        </is>
      </c>
      <c r="D156" s="56" t="n">
        <v>44418</v>
      </c>
      <c r="E156" t="inlineStr">
        <is>
          <t>vc1.08.09.21</t>
        </is>
      </c>
      <c r="F156" t="inlineStr">
        <is>
          <t>covN1</t>
        </is>
      </c>
      <c r="G156" s="50" t="str">
        <f>HYPERLINK("#'Main'!Q12", "'Main'!Q12")</f>
        <v>'Main'!Q12</v>
      </c>
      <c r="I156" t="n">
        <v>4</v>
      </c>
      <c r="K156" t="str">
        <f>'Main'!Q12</f>
        <v/>
      </c>
      <c r="L156">
        <f>IF(OR(ISERROR(K156), ISERROR(I156), ISERROR(J156)), FALSE, OR(OR(AND(LEFT(K156, 1)="[", RIGHT(K156, 1)="]"), AND(ISNUMBER(K156), OR(K156&gt;=I156, I156=""), OR(K156&lt;=J156, J156=""))), K156=""))</f>
        <v>1</v>
      </c>
    </row>
    <row r="157">
      <c r="A157" t="inlineStr">
        <is>
          <t>LOQ</t>
        </is>
      </c>
      <c r="B157" t="inlineStr">
        <is>
          <t>Test above LOQ [copies per well, covN1]</t>
        </is>
      </c>
      <c r="C157" t="inlineStr">
        <is>
          <t>High</t>
        </is>
      </c>
      <c r="D157" s="56" t="n">
        <v>44418</v>
      </c>
      <c r="E157" t="inlineStr">
        <is>
          <t>vc2.08.09.21</t>
        </is>
      </c>
      <c r="F157" t="inlineStr">
        <is>
          <t>covN1</t>
        </is>
      </c>
      <c r="G157" s="50" t="str">
        <f>HYPERLINK("#'Main'!O13", "'Main'!O13")</f>
        <v>'Main'!O13</v>
      </c>
      <c r="I157" t="n">
        <v>4</v>
      </c>
      <c r="K157">
        <f>'Main'!O13</f>
        <v>0.005308469304891587</v>
      </c>
      <c r="L157">
        <f>IF(OR(ISERROR(K157), ISERROR(I157), ISERROR(J157)), FALSE, OR(OR(AND(LEFT(K157, 1)="[", RIGHT(K157, 1)="]"), AND(ISNUMBER(K157), OR(K157&gt;=I157, I157=""), OR(K157&lt;=J157, J157=""))), K157=""))</f>
        <v>0</v>
      </c>
    </row>
    <row r="158">
      <c r="A158" t="inlineStr">
        <is>
          <t>LOQ</t>
        </is>
      </c>
      <c r="B158" t="inlineStr">
        <is>
          <t>Test above LOQ [copies per well, covN1]</t>
        </is>
      </c>
      <c r="C158" t="inlineStr">
        <is>
          <t>High</t>
        </is>
      </c>
      <c r="D158" s="56" t="n">
        <v>44418</v>
      </c>
      <c r="E158" t="inlineStr">
        <is>
          <t>vc2.08.09.21</t>
        </is>
      </c>
      <c r="F158" t="inlineStr">
        <is>
          <t>covN1</t>
        </is>
      </c>
      <c r="G158" s="50" t="str">
        <f>HYPERLINK("#'Main'!P13", "'Main'!P13")</f>
        <v>'Main'!P13</v>
      </c>
      <c r="I158" t="n">
        <v>4</v>
      </c>
      <c r="K158" t="str">
        <f>'Main'!P13</f>
        <v/>
      </c>
      <c r="L158">
        <f>IF(OR(ISERROR(K158), ISERROR(I158), ISERROR(J158)), FALSE, OR(OR(AND(LEFT(K158, 1)="[", RIGHT(K158, 1)="]"), AND(ISNUMBER(K158), OR(K158&gt;=I158, I158=""), OR(K158&lt;=J158, J158=""))), K158=""))</f>
        <v>1</v>
      </c>
    </row>
    <row r="159">
      <c r="A159" t="inlineStr">
        <is>
          <t>LOQ</t>
        </is>
      </c>
      <c r="B159" t="inlineStr">
        <is>
          <t>Test above LOQ [copies per well, covN1]</t>
        </is>
      </c>
      <c r="C159" t="inlineStr">
        <is>
          <t>High</t>
        </is>
      </c>
      <c r="D159" s="56" t="n">
        <v>44418</v>
      </c>
      <c r="E159" t="inlineStr">
        <is>
          <t>vc2.08.09.21</t>
        </is>
      </c>
      <c r="F159" t="inlineStr">
        <is>
          <t>covN1</t>
        </is>
      </c>
      <c r="G159" s="50" t="str">
        <f>HYPERLINK("#'Main'!Q13", "'Main'!Q13")</f>
        <v>'Main'!Q13</v>
      </c>
      <c r="I159" t="n">
        <v>4</v>
      </c>
      <c r="K159">
        <f>'Main'!Q13</f>
        <v>0.01057367599603641</v>
      </c>
      <c r="L159">
        <f>IF(OR(ISERROR(K159), ISERROR(I159), ISERROR(J159)), FALSE, OR(OR(AND(LEFT(K159, 1)="[", RIGHT(K159, 1)="]"), AND(ISNUMBER(K159), OR(K159&gt;=I159, I159=""), OR(K159&lt;=J159, J159=""))), K159=""))</f>
        <v>0</v>
      </c>
    </row>
    <row r="160">
      <c r="A160" t="inlineStr">
        <is>
          <t>LOQ</t>
        </is>
      </c>
      <c r="B160" t="inlineStr">
        <is>
          <t>Test above LOQ [copies per well, covN1]</t>
        </is>
      </c>
      <c r="C160" t="inlineStr">
        <is>
          <t>High</t>
        </is>
      </c>
      <c r="D160" s="56" t="n">
        <v>44418</v>
      </c>
      <c r="E160" t="inlineStr">
        <is>
          <t>vc3.08.09.21</t>
        </is>
      </c>
      <c r="F160" t="inlineStr">
        <is>
          <t>covN1</t>
        </is>
      </c>
      <c r="G160" s="50" t="str">
        <f>HYPERLINK("#'Main'!O14", "'Main'!O14")</f>
        <v>'Main'!O14</v>
      </c>
      <c r="I160" t="n">
        <v>4</v>
      </c>
      <c r="K160">
        <f>'Main'!O14</f>
        <v>0.08461299987693827</v>
      </c>
      <c r="L160">
        <f>IF(OR(ISERROR(K160), ISERROR(I160), ISERROR(J160)), FALSE, OR(OR(AND(LEFT(K160, 1)="[", RIGHT(K160, 1)="]"), AND(ISNUMBER(K160), OR(K160&gt;=I160, I160=""), OR(K160&lt;=J160, J160=""))), K160=""))</f>
        <v>0</v>
      </c>
    </row>
    <row r="161">
      <c r="A161" t="inlineStr">
        <is>
          <t>LOQ</t>
        </is>
      </c>
      <c r="B161" t="inlineStr">
        <is>
          <t>Test above LOQ [copies per well, covN1]</t>
        </is>
      </c>
      <c r="C161" t="inlineStr">
        <is>
          <t>High</t>
        </is>
      </c>
      <c r="D161" s="56" t="n">
        <v>44418</v>
      </c>
      <c r="E161" t="inlineStr">
        <is>
          <t>vc3.08.09.21</t>
        </is>
      </c>
      <c r="F161" t="inlineStr">
        <is>
          <t>covN1</t>
        </is>
      </c>
      <c r="G161" s="50" t="str">
        <f>HYPERLINK("#'Main'!P14", "'Main'!P14")</f>
        <v>'Main'!P14</v>
      </c>
      <c r="I161" t="n">
        <v>4</v>
      </c>
      <c r="K161">
        <f>'Main'!P14</f>
        <v>0.003467163060985328</v>
      </c>
      <c r="L161">
        <f>IF(OR(ISERROR(K161), ISERROR(I161), ISERROR(J161)), FALSE, OR(OR(AND(LEFT(K161, 1)="[", RIGHT(K161, 1)="]"), AND(ISNUMBER(K161), OR(K161&gt;=I161, I161=""), OR(K161&lt;=J161, J161=""))), K161=""))</f>
        <v>0</v>
      </c>
    </row>
    <row r="162">
      <c r="A162" t="inlineStr">
        <is>
          <t>LOQ</t>
        </is>
      </c>
      <c r="B162" t="inlineStr">
        <is>
          <t>Test above LOQ [copies per well, covN1]</t>
        </is>
      </c>
      <c r="C162" t="inlineStr">
        <is>
          <t>High</t>
        </is>
      </c>
      <c r="D162" s="56" t="n">
        <v>44418</v>
      </c>
      <c r="E162" t="inlineStr">
        <is>
          <t>vc3.08.09.21</t>
        </is>
      </c>
      <c r="F162" t="inlineStr">
        <is>
          <t>covN1</t>
        </is>
      </c>
      <c r="G162" s="50" t="str">
        <f>HYPERLINK("#'Main'!Q14", "'Main'!Q14")</f>
        <v>'Main'!Q14</v>
      </c>
      <c r="I162" t="n">
        <v>4</v>
      </c>
      <c r="K162" t="str">
        <f>'Main'!Q14</f>
        <v/>
      </c>
      <c r="L162">
        <f>IF(OR(ISERROR(K162), ISERROR(I162), ISERROR(J162)), FALSE, OR(OR(AND(LEFT(K162, 1)="[", RIGHT(K162, 1)="]"), AND(ISNUMBER(K162), OR(K162&gt;=I162, I162=""), OR(K162&lt;=J162, J162=""))), K162=""))</f>
        <v>1</v>
      </c>
    </row>
    <row r="163">
      <c r="A163" t="inlineStr">
        <is>
          <t>LOQ</t>
        </is>
      </c>
      <c r="B163" t="inlineStr">
        <is>
          <t>Test above LOQ [copies per well, covN2]</t>
        </is>
      </c>
      <c r="C163" t="inlineStr">
        <is>
          <t>High</t>
        </is>
      </c>
      <c r="D163" s="56" t="n">
        <v>44418</v>
      </c>
      <c r="E163" t="inlineStr">
        <is>
          <t>ac.08.05.21</t>
        </is>
      </c>
      <c r="F163" t="inlineStr">
        <is>
          <t>covN2</t>
        </is>
      </c>
      <c r="G163" s="50" t="str">
        <f>HYPERLINK("#'Main'!AA2", "'Main'!AA2")</f>
        <v>'Main'!AA2</v>
      </c>
      <c r="I163" t="n">
        <v>6</v>
      </c>
      <c r="K163">
        <f>'Main'!AA2</f>
        <v>109.7778408341582</v>
      </c>
      <c r="L163">
        <f>IF(OR(ISERROR(K163), ISERROR(I163), ISERROR(J163)), FALSE, OR(OR(AND(LEFT(K163, 1)="[", RIGHT(K163, 1)="]"), AND(ISNUMBER(K163), OR(K163&gt;=I163, I163=""), OR(K163&lt;=J163, J163=""))), K163=""))</f>
        <v>1</v>
      </c>
    </row>
    <row r="164">
      <c r="A164" t="inlineStr">
        <is>
          <t>LOQ</t>
        </is>
      </c>
      <c r="B164" t="inlineStr">
        <is>
          <t>Test above LOQ [copies per well, covN2]</t>
        </is>
      </c>
      <c r="C164" t="inlineStr">
        <is>
          <t>High</t>
        </is>
      </c>
      <c r="D164" s="56" t="n">
        <v>44418</v>
      </c>
      <c r="E164" t="inlineStr">
        <is>
          <t>ac.08.05.21</t>
        </is>
      </c>
      <c r="F164" t="inlineStr">
        <is>
          <t>covN2</t>
        </is>
      </c>
      <c r="G164" s="50" t="str">
        <f>HYPERLINK("#'Main'!AB2", "'Main'!AB2")</f>
        <v>'Main'!AB2</v>
      </c>
      <c r="I164" t="n">
        <v>6</v>
      </c>
      <c r="K164">
        <f>'Main'!AB2</f>
        <v>115.0346731869462</v>
      </c>
      <c r="L164">
        <f>IF(OR(ISERROR(K164), ISERROR(I164), ISERROR(J164)), FALSE, OR(OR(AND(LEFT(K164, 1)="[", RIGHT(K164, 1)="]"), AND(ISNUMBER(K164), OR(K164&gt;=I164, I164=""), OR(K164&lt;=J164, J164=""))), K164=""))</f>
        <v>1</v>
      </c>
    </row>
    <row r="165">
      <c r="A165" t="inlineStr">
        <is>
          <t>LOQ</t>
        </is>
      </c>
      <c r="B165" t="inlineStr">
        <is>
          <t>Test above LOQ [copies per well, covN2]</t>
        </is>
      </c>
      <c r="C165" t="inlineStr">
        <is>
          <t>High</t>
        </is>
      </c>
      <c r="D165" s="56" t="n">
        <v>44418</v>
      </c>
      <c r="E165" t="inlineStr">
        <is>
          <t>ac.08.05.21</t>
        </is>
      </c>
      <c r="F165" t="inlineStr">
        <is>
          <t>covN2</t>
        </is>
      </c>
      <c r="G165" s="50" t="str">
        <f>HYPERLINK("#'Main'!AC2", "'Main'!AC2")</f>
        <v>'Main'!AC2</v>
      </c>
      <c r="I165" t="n">
        <v>6</v>
      </c>
      <c r="K165">
        <f>'Main'!AC2</f>
        <v>60.46585316954217</v>
      </c>
      <c r="L165">
        <f>IF(OR(ISERROR(K165), ISERROR(I165), ISERROR(J165)), FALSE, OR(OR(AND(LEFT(K165, 1)="[", RIGHT(K165, 1)="]"), AND(ISNUMBER(K165), OR(K165&gt;=I165, I165=""), OR(K165&lt;=J165, J165=""))), K165=""))</f>
        <v>1</v>
      </c>
    </row>
    <row r="166">
      <c r="A166" t="inlineStr">
        <is>
          <t>LOQ</t>
        </is>
      </c>
      <c r="B166" t="inlineStr">
        <is>
          <t>Test above LOQ [copies per well, covN2]</t>
        </is>
      </c>
      <c r="C166" t="inlineStr">
        <is>
          <t>High</t>
        </is>
      </c>
      <c r="D166" s="56" t="n">
        <v>44418</v>
      </c>
      <c r="E166" t="inlineStr">
        <is>
          <t>h.08.05.21</t>
        </is>
      </c>
      <c r="F166" t="inlineStr">
        <is>
          <t>covN2</t>
        </is>
      </c>
      <c r="G166" s="50" t="str">
        <f>HYPERLINK("#'Main'!AA3", "'Main'!AA3")</f>
        <v>'Main'!AA3</v>
      </c>
      <c r="I166" t="n">
        <v>6</v>
      </c>
      <c r="K166">
        <f>'Main'!AA3</f>
        <v>0.8568978467800201</v>
      </c>
      <c r="L166">
        <f>IF(OR(ISERROR(K166), ISERROR(I166), ISERROR(J166)), FALSE, OR(OR(AND(LEFT(K166, 1)="[", RIGHT(K166, 1)="]"), AND(ISNUMBER(K166), OR(K166&gt;=I166, I166=""), OR(K166&lt;=J166, J166=""))), K166=""))</f>
        <v>0</v>
      </c>
    </row>
    <row r="167">
      <c r="A167" t="inlineStr">
        <is>
          <t>LOQ</t>
        </is>
      </c>
      <c r="B167" t="inlineStr">
        <is>
          <t>Test above LOQ [copies per well, covN2]</t>
        </is>
      </c>
      <c r="C167" t="inlineStr">
        <is>
          <t>High</t>
        </is>
      </c>
      <c r="D167" s="56" t="n">
        <v>44418</v>
      </c>
      <c r="E167" t="inlineStr">
        <is>
          <t>h.08.05.21</t>
        </is>
      </c>
      <c r="F167" t="inlineStr">
        <is>
          <t>covN2</t>
        </is>
      </c>
      <c r="G167" s="50" t="str">
        <f>HYPERLINK("#'Main'!AB3", "'Main'!AB3")</f>
        <v>'Main'!AB3</v>
      </c>
      <c r="I167" t="n">
        <v>6</v>
      </c>
      <c r="K167">
        <f>'Main'!AB3</f>
        <v>0.6861786152944626</v>
      </c>
      <c r="L167">
        <f>IF(OR(ISERROR(K167), ISERROR(I167), ISERROR(J167)), FALSE, OR(OR(AND(LEFT(K167, 1)="[", RIGHT(K167, 1)="]"), AND(ISNUMBER(K167), OR(K167&gt;=I167, I167=""), OR(K167&lt;=J167, J167=""))), K167=""))</f>
        <v>0</v>
      </c>
    </row>
    <row r="168">
      <c r="A168" t="inlineStr">
        <is>
          <t>LOQ</t>
        </is>
      </c>
      <c r="B168" t="inlineStr">
        <is>
          <t>Test above LOQ [copies per well, covN2]</t>
        </is>
      </c>
      <c r="C168" t="inlineStr">
        <is>
          <t>High</t>
        </is>
      </c>
      <c r="D168" s="56" t="n">
        <v>44418</v>
      </c>
      <c r="E168" t="inlineStr">
        <is>
          <t>h.08.05.21</t>
        </is>
      </c>
      <c r="F168" t="inlineStr">
        <is>
          <t>covN2</t>
        </is>
      </c>
      <c r="G168" s="50" t="str">
        <f>HYPERLINK("#'Main'!AC3", "'Main'!AC3")</f>
        <v>'Main'!AC3</v>
      </c>
      <c r="I168" t="n">
        <v>6</v>
      </c>
      <c r="K168">
        <f>'Main'!AC3</f>
        <v>1.045355201844317</v>
      </c>
      <c r="L168">
        <f>IF(OR(ISERROR(K168), ISERROR(I168), ISERROR(J168)), FALSE, OR(OR(AND(LEFT(K168, 1)="[", RIGHT(K168, 1)="]"), AND(ISNUMBER(K168), OR(K168&gt;=I168, I168=""), OR(K168&lt;=J168, J168=""))), K168=""))</f>
        <v>0</v>
      </c>
    </row>
    <row r="169">
      <c r="A169" t="inlineStr">
        <is>
          <t>LOQ</t>
        </is>
      </c>
      <c r="B169" t="inlineStr">
        <is>
          <t>Test above LOQ [copies per well, covN2]</t>
        </is>
      </c>
      <c r="C169" t="inlineStr">
        <is>
          <t>High</t>
        </is>
      </c>
      <c r="D169" s="56" t="n">
        <v>44418</v>
      </c>
      <c r="E169" t="inlineStr">
        <is>
          <t>ac.08.06.21</t>
        </is>
      </c>
      <c r="F169" t="inlineStr">
        <is>
          <t>covN2</t>
        </is>
      </c>
      <c r="G169" s="50" t="str">
        <f>HYPERLINK("#'Main'!AA4", "'Main'!AA4")</f>
        <v>'Main'!AA4</v>
      </c>
      <c r="I169" t="n">
        <v>6</v>
      </c>
      <c r="K169">
        <f>'Main'!AA4</f>
        <v>0.8669769897869901</v>
      </c>
      <c r="L169">
        <f>IF(OR(ISERROR(K169), ISERROR(I169), ISERROR(J169)), FALSE, OR(OR(AND(LEFT(K169, 1)="[", RIGHT(K169, 1)="]"), AND(ISNUMBER(K169), OR(K169&gt;=I169, I169=""), OR(K169&lt;=J169, J169=""))), K169=""))</f>
        <v>0</v>
      </c>
    </row>
    <row r="170">
      <c r="A170" t="inlineStr">
        <is>
          <t>LOQ</t>
        </is>
      </c>
      <c r="B170" t="inlineStr">
        <is>
          <t>Test above LOQ [copies per well, covN2]</t>
        </is>
      </c>
      <c r="C170" t="inlineStr">
        <is>
          <t>High</t>
        </is>
      </c>
      <c r="D170" s="56" t="n">
        <v>44418</v>
      </c>
      <c r="E170" t="inlineStr">
        <is>
          <t>ac.08.06.21</t>
        </is>
      </c>
      <c r="F170" t="inlineStr">
        <is>
          <t>covN2</t>
        </is>
      </c>
      <c r="G170" s="50" t="str">
        <f>HYPERLINK("#'Main'!AB4", "'Main'!AB4")</f>
        <v>'Main'!AB4</v>
      </c>
      <c r="I170" t="n">
        <v>6</v>
      </c>
      <c r="K170">
        <f>'Main'!AB4</f>
        <v>0.4348854872329891</v>
      </c>
      <c r="L170">
        <f>IF(OR(ISERROR(K170), ISERROR(I170), ISERROR(J170)), FALSE, OR(OR(AND(LEFT(K170, 1)="[", RIGHT(K170, 1)="]"), AND(ISNUMBER(K170), OR(K170&gt;=I170, I170=""), OR(K170&lt;=J170, J170=""))), K170=""))</f>
        <v>0</v>
      </c>
    </row>
    <row r="171">
      <c r="A171" t="inlineStr">
        <is>
          <t>LOQ</t>
        </is>
      </c>
      <c r="B171" t="inlineStr">
        <is>
          <t>Test above LOQ [copies per well, covN2]</t>
        </is>
      </c>
      <c r="C171" t="inlineStr">
        <is>
          <t>High</t>
        </is>
      </c>
      <c r="D171" s="56" t="n">
        <v>44418</v>
      </c>
      <c r="E171" t="inlineStr">
        <is>
          <t>ac.08.06.21</t>
        </is>
      </c>
      <c r="F171" t="inlineStr">
        <is>
          <t>covN2</t>
        </is>
      </c>
      <c r="G171" s="50" t="str">
        <f>HYPERLINK("#'Main'!AC4", "'Main'!AC4")</f>
        <v>'Main'!AC4</v>
      </c>
      <c r="I171" t="n">
        <v>6</v>
      </c>
      <c r="K171" t="str">
        <f>'Main'!AC4</f>
        <v/>
      </c>
      <c r="L171">
        <f>IF(OR(ISERROR(K171), ISERROR(I171), ISERROR(J171)), FALSE, OR(OR(AND(LEFT(K171, 1)="[", RIGHT(K171, 1)="]"), AND(ISNUMBER(K171), OR(K171&gt;=I171, I171=""), OR(K171&lt;=J171, J171=""))), K171=""))</f>
        <v>1</v>
      </c>
    </row>
    <row r="172">
      <c r="A172" t="inlineStr">
        <is>
          <t>LOQ</t>
        </is>
      </c>
      <c r="B172" t="inlineStr">
        <is>
          <t>Test above LOQ [copies per well, covN2]</t>
        </is>
      </c>
      <c r="C172" t="inlineStr">
        <is>
          <t>High</t>
        </is>
      </c>
      <c r="D172" s="56" t="n">
        <v>44418</v>
      </c>
      <c r="E172" t="inlineStr">
        <is>
          <t>h_d.08.06.21</t>
        </is>
      </c>
      <c r="F172" t="inlineStr">
        <is>
          <t>covN2</t>
        </is>
      </c>
      <c r="G172" s="50" t="str">
        <f>HYPERLINK("#'Main'!AA5", "'Main'!AA5")</f>
        <v>'Main'!AA5</v>
      </c>
      <c r="I172" t="n">
        <v>6</v>
      </c>
      <c r="K172" t="str">
        <f>'Main'!AA5</f>
        <v/>
      </c>
      <c r="L172">
        <f>IF(OR(ISERROR(K172), ISERROR(I172), ISERROR(J172)), FALSE, OR(OR(AND(LEFT(K172, 1)="[", RIGHT(K172, 1)="]"), AND(ISNUMBER(K172), OR(K172&gt;=I172, I172=""), OR(K172&lt;=J172, J172=""))), K172=""))</f>
        <v>1</v>
      </c>
    </row>
    <row r="173">
      <c r="A173" t="inlineStr">
        <is>
          <t>LOQ</t>
        </is>
      </c>
      <c r="B173" t="inlineStr">
        <is>
          <t>Test above LOQ [copies per well, covN2]</t>
        </is>
      </c>
      <c r="C173" t="inlineStr">
        <is>
          <t>High</t>
        </is>
      </c>
      <c r="D173" s="56" t="n">
        <v>44418</v>
      </c>
      <c r="E173" t="inlineStr">
        <is>
          <t>h_d.08.06.21</t>
        </is>
      </c>
      <c r="F173" t="inlineStr">
        <is>
          <t>covN2</t>
        </is>
      </c>
      <c r="G173" s="50" t="str">
        <f>HYPERLINK("#'Main'!AB5", "'Main'!AB5")</f>
        <v>'Main'!AB5</v>
      </c>
      <c r="I173" t="n">
        <v>6</v>
      </c>
      <c r="K173">
        <f>'Main'!AB5</f>
        <v>2.342511528649312</v>
      </c>
      <c r="L173">
        <f>IF(OR(ISERROR(K173), ISERROR(I173), ISERROR(J173)), FALSE, OR(OR(AND(LEFT(K173, 1)="[", RIGHT(K173, 1)="]"), AND(ISNUMBER(K173), OR(K173&gt;=I173, I173=""), OR(K173&lt;=J173, J173=""))), K173=""))</f>
        <v>0</v>
      </c>
    </row>
    <row r="174">
      <c r="A174" t="inlineStr">
        <is>
          <t>LOQ</t>
        </is>
      </c>
      <c r="B174" t="inlineStr">
        <is>
          <t>Test above LOQ [copies per well, covN2]</t>
        </is>
      </c>
      <c r="C174" t="inlineStr">
        <is>
          <t>High</t>
        </is>
      </c>
      <c r="D174" s="56" t="n">
        <v>44418</v>
      </c>
      <c r="E174" t="inlineStr">
        <is>
          <t>h_d.08.06.21</t>
        </is>
      </c>
      <c r="F174" t="inlineStr">
        <is>
          <t>covN2</t>
        </is>
      </c>
      <c r="G174" s="50" t="str">
        <f>HYPERLINK("#'Main'!AC5", "'Main'!AC5")</f>
        <v>'Main'!AC5</v>
      </c>
      <c r="I174" t="n">
        <v>6</v>
      </c>
      <c r="K174">
        <f>'Main'!AC5</f>
        <v>4.252910432326094</v>
      </c>
      <c r="L174">
        <f>IF(OR(ISERROR(K174), ISERROR(I174), ISERROR(J174)), FALSE, OR(OR(AND(LEFT(K174, 1)="[", RIGHT(K174, 1)="]"), AND(ISNUMBER(K174), OR(K174&gt;=I174, I174=""), OR(K174&lt;=J174, J174=""))), K174=""))</f>
        <v>0</v>
      </c>
    </row>
    <row r="175">
      <c r="A175" t="inlineStr">
        <is>
          <t>LOQ</t>
        </is>
      </c>
      <c r="B175" t="inlineStr">
        <is>
          <t>Test above LOQ [copies per well, covN2]</t>
        </is>
      </c>
      <c r="C175" t="inlineStr">
        <is>
          <t>High</t>
        </is>
      </c>
      <c r="D175" s="56" t="n">
        <v>44418</v>
      </c>
      <c r="E175" t="inlineStr">
        <is>
          <t>h.08.07.21</t>
        </is>
      </c>
      <c r="F175" t="inlineStr">
        <is>
          <t>covN2</t>
        </is>
      </c>
      <c r="G175" s="50" t="str">
        <f>HYPERLINK("#'Main'!AA6", "'Main'!AA6")</f>
        <v>'Main'!AA6</v>
      </c>
      <c r="I175" t="n">
        <v>6</v>
      </c>
      <c r="K175">
        <f>'Main'!AA6</f>
        <v>0.4150121739465761</v>
      </c>
      <c r="L175">
        <f>IF(OR(ISERROR(K175), ISERROR(I175), ISERROR(J175)), FALSE, OR(OR(AND(LEFT(K175, 1)="[", RIGHT(K175, 1)="]"), AND(ISNUMBER(K175), OR(K175&gt;=I175, I175=""), OR(K175&lt;=J175, J175=""))), K175=""))</f>
        <v>0</v>
      </c>
    </row>
    <row r="176">
      <c r="A176" t="inlineStr">
        <is>
          <t>LOQ</t>
        </is>
      </c>
      <c r="B176" t="inlineStr">
        <is>
          <t>Test above LOQ [copies per well, covN2]</t>
        </is>
      </c>
      <c r="C176" t="inlineStr">
        <is>
          <t>High</t>
        </is>
      </c>
      <c r="D176" s="56" t="n">
        <v>44418</v>
      </c>
      <c r="E176" t="inlineStr">
        <is>
          <t>h.08.07.21</t>
        </is>
      </c>
      <c r="F176" t="inlineStr">
        <is>
          <t>covN2</t>
        </is>
      </c>
      <c r="G176" s="50" t="str">
        <f>HYPERLINK("#'Main'!AB6", "'Main'!AB6")</f>
        <v>'Main'!AB6</v>
      </c>
      <c r="I176" t="n">
        <v>6</v>
      </c>
      <c r="K176">
        <f>'Main'!AB6</f>
        <v>1.748713839071706</v>
      </c>
      <c r="L176">
        <f>IF(OR(ISERROR(K176), ISERROR(I176), ISERROR(J176)), FALSE, OR(OR(AND(LEFT(K176, 1)="[", RIGHT(K176, 1)="]"), AND(ISNUMBER(K176), OR(K176&gt;=I176, I176=""), OR(K176&lt;=J176, J176=""))), K176=""))</f>
        <v>0</v>
      </c>
    </row>
    <row r="177">
      <c r="A177" t="inlineStr">
        <is>
          <t>LOQ</t>
        </is>
      </c>
      <c r="B177" t="inlineStr">
        <is>
          <t>Test above LOQ [copies per well, covN2]</t>
        </is>
      </c>
      <c r="C177" t="inlineStr">
        <is>
          <t>High</t>
        </is>
      </c>
      <c r="D177" s="56" t="n">
        <v>44418</v>
      </c>
      <c r="E177" t="inlineStr">
        <is>
          <t>h.08.07.21</t>
        </is>
      </c>
      <c r="F177" t="inlineStr">
        <is>
          <t>covN2</t>
        </is>
      </c>
      <c r="G177" s="50" t="str">
        <f>HYPERLINK("#'Main'!AC6", "'Main'!AC6")</f>
        <v>'Main'!AC6</v>
      </c>
      <c r="I177" t="n">
        <v>6</v>
      </c>
      <c r="K177" t="str">
        <f>'Main'!AC6</f>
        <v/>
      </c>
      <c r="L177">
        <f>IF(OR(ISERROR(K177), ISERROR(I177), ISERROR(J177)), FALSE, OR(OR(AND(LEFT(K177, 1)="[", RIGHT(K177, 1)="]"), AND(ISNUMBER(K177), OR(K177&gt;=I177, I177=""), OR(K177&lt;=J177, J177=""))), K177=""))</f>
        <v>1</v>
      </c>
    </row>
    <row r="178">
      <c r="A178" t="inlineStr">
        <is>
          <t>LOQ</t>
        </is>
      </c>
      <c r="B178" t="inlineStr">
        <is>
          <t>Test above LOQ [copies per well, covN2]</t>
        </is>
      </c>
      <c r="C178" t="inlineStr">
        <is>
          <t>High</t>
        </is>
      </c>
      <c r="D178" s="56" t="n">
        <v>44418</v>
      </c>
      <c r="E178" t="inlineStr">
        <is>
          <t>h.08.08.21</t>
        </is>
      </c>
      <c r="F178" t="inlineStr">
        <is>
          <t>covN2</t>
        </is>
      </c>
      <c r="G178" s="50" t="str">
        <f>HYPERLINK("#'Main'!AA7", "'Main'!AA7")</f>
        <v>'Main'!AA7</v>
      </c>
      <c r="I178" t="n">
        <v>6</v>
      </c>
      <c r="K178" t="str">
        <f>'Main'!AA7</f>
        <v/>
      </c>
      <c r="L178">
        <f>IF(OR(ISERROR(K178), ISERROR(I178), ISERROR(J178)), FALSE, OR(OR(AND(LEFT(K178, 1)="[", RIGHT(K178, 1)="]"), AND(ISNUMBER(K178), OR(K178&gt;=I178, I178=""), OR(K178&lt;=J178, J178=""))), K178=""))</f>
        <v>1</v>
      </c>
    </row>
    <row r="179">
      <c r="A179" t="inlineStr">
        <is>
          <t>LOQ</t>
        </is>
      </c>
      <c r="B179" t="inlineStr">
        <is>
          <t>Test above LOQ [copies per well, covN2]</t>
        </is>
      </c>
      <c r="C179" t="inlineStr">
        <is>
          <t>High</t>
        </is>
      </c>
      <c r="D179" s="56" t="n">
        <v>44418</v>
      </c>
      <c r="E179" t="inlineStr">
        <is>
          <t>h.08.08.21</t>
        </is>
      </c>
      <c r="F179" t="inlineStr">
        <is>
          <t>covN2</t>
        </is>
      </c>
      <c r="G179" s="50" t="str">
        <f>HYPERLINK("#'Main'!AB7", "'Main'!AB7")</f>
        <v>'Main'!AB7</v>
      </c>
      <c r="I179" t="n">
        <v>6</v>
      </c>
      <c r="K179">
        <f>'Main'!AB7</f>
        <v>0.7274946052729628</v>
      </c>
      <c r="L179">
        <f>IF(OR(ISERROR(K179), ISERROR(I179), ISERROR(J179)), FALSE, OR(OR(AND(LEFT(K179, 1)="[", RIGHT(K179, 1)="]"), AND(ISNUMBER(K179), OR(K179&gt;=I179, I179=""), OR(K179&lt;=J179, J179=""))), K179=""))</f>
        <v>0</v>
      </c>
    </row>
    <row r="180">
      <c r="A180" t="inlineStr">
        <is>
          <t>LOQ</t>
        </is>
      </c>
      <c r="B180" t="inlineStr">
        <is>
          <t>Test above LOQ [copies per well, covN2]</t>
        </is>
      </c>
      <c r="C180" t="inlineStr">
        <is>
          <t>High</t>
        </is>
      </c>
      <c r="D180" s="56" t="n">
        <v>44418</v>
      </c>
      <c r="E180" t="inlineStr">
        <is>
          <t>h.08.08.21</t>
        </is>
      </c>
      <c r="F180" t="inlineStr">
        <is>
          <t>covN2</t>
        </is>
      </c>
      <c r="G180" s="50" t="str">
        <f>HYPERLINK("#'Main'!AC7", "'Main'!AC7")</f>
        <v>'Main'!AC7</v>
      </c>
      <c r="I180" t="n">
        <v>6</v>
      </c>
      <c r="K180">
        <f>'Main'!AC7</f>
        <v>0.5559347563211022</v>
      </c>
      <c r="L180">
        <f>IF(OR(ISERROR(K180), ISERROR(I180), ISERROR(J180)), FALSE, OR(OR(AND(LEFT(K180, 1)="[", RIGHT(K180, 1)="]"), AND(ISNUMBER(K180), OR(K180&gt;=I180, I180=""), OR(K180&lt;=J180, J180=""))), K180=""))</f>
        <v>0</v>
      </c>
    </row>
    <row r="181">
      <c r="A181" t="inlineStr">
        <is>
          <t>LOQ</t>
        </is>
      </c>
      <c r="B181" t="inlineStr">
        <is>
          <t>Test above LOQ [copies per well, covN2]</t>
        </is>
      </c>
      <c r="C181" t="inlineStr">
        <is>
          <t>High</t>
        </is>
      </c>
      <c r="D181" s="56" t="n">
        <v>44418</v>
      </c>
      <c r="E181" t="inlineStr">
        <is>
          <t>h_d.08.08.21</t>
        </is>
      </c>
      <c r="F181" t="inlineStr">
        <is>
          <t>covN2</t>
        </is>
      </c>
      <c r="G181" s="50" t="str">
        <f>HYPERLINK("#'Main'!AA8", "'Main'!AA8")</f>
        <v>'Main'!AA8</v>
      </c>
      <c r="I181" t="n">
        <v>6</v>
      </c>
      <c r="K181">
        <f>'Main'!AA8</f>
        <v>0.5559347563211022</v>
      </c>
      <c r="L181">
        <f>IF(OR(ISERROR(K181), ISERROR(I181), ISERROR(J181)), FALSE, OR(OR(AND(LEFT(K181, 1)="[", RIGHT(K181, 1)="]"), AND(ISNUMBER(K181), OR(K181&gt;=I181, I181=""), OR(K181&lt;=J181, J181=""))), K181=""))</f>
        <v>0</v>
      </c>
    </row>
    <row r="182">
      <c r="A182" t="inlineStr">
        <is>
          <t>LOQ</t>
        </is>
      </c>
      <c r="B182" t="inlineStr">
        <is>
          <t>Test above LOQ [copies per well, covN2]</t>
        </is>
      </c>
      <c r="C182" t="inlineStr">
        <is>
          <t>High</t>
        </is>
      </c>
      <c r="D182" s="56" t="n">
        <v>44418</v>
      </c>
      <c r="E182" t="inlineStr">
        <is>
          <t>h_d.08.08.21</t>
        </is>
      </c>
      <c r="F182" t="inlineStr">
        <is>
          <t>covN2</t>
        </is>
      </c>
      <c r="G182" s="50" t="str">
        <f>HYPERLINK("#'Main'!AB8", "'Main'!AB8")</f>
        <v>'Main'!AB8</v>
      </c>
      <c r="I182" t="n">
        <v>6</v>
      </c>
      <c r="K182">
        <f>'Main'!AB8</f>
        <v>0.4298296748306853</v>
      </c>
      <c r="L182">
        <f>IF(OR(ISERROR(K182), ISERROR(I182), ISERROR(J182)), FALSE, OR(OR(AND(LEFT(K182, 1)="[", RIGHT(K182, 1)="]"), AND(ISNUMBER(K182), OR(K182&gt;=I182, I182=""), OR(K182&lt;=J182, J182=""))), K182=""))</f>
        <v>0</v>
      </c>
    </row>
    <row r="183">
      <c r="A183" t="inlineStr">
        <is>
          <t>LOQ</t>
        </is>
      </c>
      <c r="B183" t="inlineStr">
        <is>
          <t>Test above LOQ [copies per well, covN2]</t>
        </is>
      </c>
      <c r="C183" t="inlineStr">
        <is>
          <t>High</t>
        </is>
      </c>
      <c r="D183" s="56" t="n">
        <v>44418</v>
      </c>
      <c r="E183" t="inlineStr">
        <is>
          <t>h_d.08.08.21</t>
        </is>
      </c>
      <c r="F183" t="inlineStr">
        <is>
          <t>covN2</t>
        </is>
      </c>
      <c r="G183" s="50" t="str">
        <f>HYPERLINK("#'Main'!AC8", "'Main'!AC8")</f>
        <v>'Main'!AC8</v>
      </c>
      <c r="I183" t="n">
        <v>6</v>
      </c>
      <c r="K183">
        <f>'Main'!AC8</f>
        <v>0.7106777815287798</v>
      </c>
      <c r="L183">
        <f>IF(OR(ISERROR(K183), ISERROR(I183), ISERROR(J183)), FALSE, OR(OR(AND(LEFT(K183, 1)="[", RIGHT(K183, 1)="]"), AND(ISNUMBER(K183), OR(K183&gt;=I183, I183=""), OR(K183&lt;=J183, J183=""))), K183=""))</f>
        <v>0</v>
      </c>
    </row>
    <row r="184">
      <c r="A184" t="inlineStr">
        <is>
          <t>LOQ</t>
        </is>
      </c>
      <c r="B184" t="inlineStr">
        <is>
          <t>Test above LOQ [copies per well, covN2]</t>
        </is>
      </c>
      <c r="C184" t="inlineStr">
        <is>
          <t>High</t>
        </is>
      </c>
      <c r="D184" s="56" t="n">
        <v>44418</v>
      </c>
      <c r="E184" t="inlineStr">
        <is>
          <t>bmi.08.09.21</t>
        </is>
      </c>
      <c r="F184" t="inlineStr">
        <is>
          <t>covN2</t>
        </is>
      </c>
      <c r="G184" s="50" t="str">
        <f>HYPERLINK("#'Main'!AA9", "'Main'!AA9")</f>
        <v>'Main'!AA9</v>
      </c>
      <c r="I184" t="n">
        <v>6</v>
      </c>
      <c r="K184">
        <f>'Main'!AA9</f>
        <v>0.5963413772683531</v>
      </c>
      <c r="L184">
        <f>IF(OR(ISERROR(K184), ISERROR(I184), ISERROR(J184)), FALSE, OR(OR(AND(LEFT(K184, 1)="[", RIGHT(K184, 1)="]"), AND(ISNUMBER(K184), OR(K184&gt;=I184, I184=""), OR(K184&lt;=J184, J184=""))), K184=""))</f>
        <v>0</v>
      </c>
    </row>
    <row r="185">
      <c r="A185" t="inlineStr">
        <is>
          <t>LOQ</t>
        </is>
      </c>
      <c r="B185" t="inlineStr">
        <is>
          <t>Test above LOQ [copies per well, covN2]</t>
        </is>
      </c>
      <c r="C185" t="inlineStr">
        <is>
          <t>High</t>
        </is>
      </c>
      <c r="D185" s="56" t="n">
        <v>44418</v>
      </c>
      <c r="E185" t="inlineStr">
        <is>
          <t>bmi.08.09.21</t>
        </is>
      </c>
      <c r="F185" t="inlineStr">
        <is>
          <t>covN2</t>
        </is>
      </c>
      <c r="G185" s="50" t="str">
        <f>HYPERLINK("#'Main'!AB9", "'Main'!AB9")</f>
        <v>'Main'!AB9</v>
      </c>
      <c r="I185" t="n">
        <v>6</v>
      </c>
      <c r="K185" t="str">
        <f>'Main'!AB9</f>
        <v/>
      </c>
      <c r="L185">
        <f>IF(OR(ISERROR(K185), ISERROR(I185), ISERROR(J185)), FALSE, OR(OR(AND(LEFT(K185, 1)="[", RIGHT(K185, 1)="]"), AND(ISNUMBER(K185), OR(K185&gt;=I185, I185=""), OR(K185&lt;=J185, J185=""))), K185=""))</f>
        <v>1</v>
      </c>
    </row>
    <row r="186">
      <c r="A186" t="inlineStr">
        <is>
          <t>LOQ</t>
        </is>
      </c>
      <c r="B186" t="inlineStr">
        <is>
          <t>Test above LOQ [copies per well, covN2]</t>
        </is>
      </c>
      <c r="C186" t="inlineStr">
        <is>
          <t>High</t>
        </is>
      </c>
      <c r="D186" s="56" t="n">
        <v>44418</v>
      </c>
      <c r="E186" t="inlineStr">
        <is>
          <t>bmi.08.09.21</t>
        </is>
      </c>
      <c r="F186" t="inlineStr">
        <is>
          <t>covN2</t>
        </is>
      </c>
      <c r="G186" s="50" t="str">
        <f>HYPERLINK("#'Main'!AC9", "'Main'!AC9")</f>
        <v>'Main'!AC9</v>
      </c>
      <c r="I186" t="n">
        <v>6</v>
      </c>
      <c r="K186">
        <f>'Main'!AC9</f>
        <v>0.5690898837970252</v>
      </c>
      <c r="L186">
        <f>IF(OR(ISERROR(K186), ISERROR(I186), ISERROR(J186)), FALSE, OR(OR(AND(LEFT(K186, 1)="[", RIGHT(K186, 1)="]"), AND(ISNUMBER(K186), OR(K186&gt;=I186, I186=""), OR(K186&lt;=J186, J186=""))), K186=""))</f>
        <v>0</v>
      </c>
    </row>
    <row r="187">
      <c r="A187" t="inlineStr">
        <is>
          <t>LOQ</t>
        </is>
      </c>
      <c r="B187" t="inlineStr">
        <is>
          <t>Test above LOQ [copies per well, covN2]</t>
        </is>
      </c>
      <c r="C187" t="inlineStr">
        <is>
          <t>High</t>
        </is>
      </c>
      <c r="D187" s="56" t="n">
        <v>44418</v>
      </c>
      <c r="E187" t="inlineStr">
        <is>
          <t>mh.08.09.21</t>
        </is>
      </c>
      <c r="F187" t="inlineStr">
        <is>
          <t>covN2</t>
        </is>
      </c>
      <c r="G187" s="50" t="str">
        <f>HYPERLINK("#'Main'!AA10", "'Main'!AA10")</f>
        <v>'Main'!AA10</v>
      </c>
      <c r="I187" t="n">
        <v>6</v>
      </c>
      <c r="K187">
        <f>'Main'!AA10</f>
        <v>3.486192813293356</v>
      </c>
      <c r="L187">
        <f>IF(OR(ISERROR(K187), ISERROR(I187), ISERROR(J187)), FALSE, OR(OR(AND(LEFT(K187, 1)="[", RIGHT(K187, 1)="]"), AND(ISNUMBER(K187), OR(K187&gt;=I187, I187=""), OR(K187&lt;=J187, J187=""))), K187=""))</f>
        <v>0</v>
      </c>
    </row>
    <row r="188">
      <c r="A188" t="inlineStr">
        <is>
          <t>LOQ</t>
        </is>
      </c>
      <c r="B188" t="inlineStr">
        <is>
          <t>Test above LOQ [copies per well, covN2]</t>
        </is>
      </c>
      <c r="C188" t="inlineStr">
        <is>
          <t>High</t>
        </is>
      </c>
      <c r="D188" s="56" t="n">
        <v>44418</v>
      </c>
      <c r="E188" t="inlineStr">
        <is>
          <t>mh.08.09.21</t>
        </is>
      </c>
      <c r="F188" t="inlineStr">
        <is>
          <t>covN2</t>
        </is>
      </c>
      <c r="G188" s="50" t="str">
        <f>HYPERLINK("#'Main'!AB10", "'Main'!AB10")</f>
        <v>'Main'!AB10</v>
      </c>
      <c r="I188" t="n">
        <v>6</v>
      </c>
      <c r="K188">
        <f>'Main'!AB10</f>
        <v>3.174850257249024</v>
      </c>
      <c r="L188">
        <f>IF(OR(ISERROR(K188), ISERROR(I188), ISERROR(J188)), FALSE, OR(OR(AND(LEFT(K188, 1)="[", RIGHT(K188, 1)="]"), AND(ISNUMBER(K188), OR(K188&gt;=I188, I188=""), OR(K188&lt;=J188, J188=""))), K188=""))</f>
        <v>0</v>
      </c>
    </row>
    <row r="189">
      <c r="A189" t="inlineStr">
        <is>
          <t>LOQ</t>
        </is>
      </c>
      <c r="B189" t="inlineStr">
        <is>
          <t>Test above LOQ [copies per well, covN2]</t>
        </is>
      </c>
      <c r="C189" t="inlineStr">
        <is>
          <t>High</t>
        </is>
      </c>
      <c r="D189" s="56" t="n">
        <v>44418</v>
      </c>
      <c r="E189" t="inlineStr">
        <is>
          <t>mh.08.09.21</t>
        </is>
      </c>
      <c r="F189" t="inlineStr">
        <is>
          <t>covN2</t>
        </is>
      </c>
      <c r="G189" s="50" t="str">
        <f>HYPERLINK("#'Main'!AC10", "'Main'!AC10")</f>
        <v>'Main'!AC10</v>
      </c>
      <c r="I189" t="n">
        <v>6</v>
      </c>
      <c r="K189">
        <f>'Main'!AC10</f>
        <v>6.789331594135343</v>
      </c>
      <c r="L189">
        <f>IF(OR(ISERROR(K189), ISERROR(I189), ISERROR(J189)), FALSE, OR(OR(AND(LEFT(K189, 1)="[", RIGHT(K189, 1)="]"), AND(ISNUMBER(K189), OR(K189&gt;=I189, I189=""), OR(K189&lt;=J189, J189=""))), K189=""))</f>
        <v>1</v>
      </c>
    </row>
    <row r="190">
      <c r="A190" t="inlineStr">
        <is>
          <t>LOQ</t>
        </is>
      </c>
      <c r="B190" t="inlineStr">
        <is>
          <t>Test above LOQ [copies per well, covN2]</t>
        </is>
      </c>
      <c r="C190" t="inlineStr">
        <is>
          <t>High</t>
        </is>
      </c>
      <c r="D190" s="56" t="n">
        <v>44418</v>
      </c>
      <c r="E190" t="inlineStr">
        <is>
          <t>o.08.09.21</t>
        </is>
      </c>
      <c r="F190" t="inlineStr">
        <is>
          <t>covN2</t>
        </is>
      </c>
      <c r="G190" s="50" t="str">
        <f>HYPERLINK("#'Main'!AA11", "'Main'!AA11")</f>
        <v>'Main'!AA11</v>
      </c>
      <c r="I190" t="n">
        <v>6</v>
      </c>
      <c r="K190">
        <f>'Main'!AA11</f>
        <v>0.4150121739465761</v>
      </c>
      <c r="L190">
        <f>IF(OR(ISERROR(K190), ISERROR(I190), ISERROR(J190)), FALSE, OR(OR(AND(LEFT(K190, 1)="[", RIGHT(K190, 1)="]"), AND(ISNUMBER(K190), OR(K190&gt;=I190, I190=""), OR(K190&lt;=J190, J190=""))), K190=""))</f>
        <v>0</v>
      </c>
    </row>
    <row r="191">
      <c r="A191" t="inlineStr">
        <is>
          <t>LOQ</t>
        </is>
      </c>
      <c r="B191" t="inlineStr">
        <is>
          <t>Test above LOQ [copies per well, covN2]</t>
        </is>
      </c>
      <c r="C191" t="inlineStr">
        <is>
          <t>High</t>
        </is>
      </c>
      <c r="D191" s="56" t="n">
        <v>44418</v>
      </c>
      <c r="E191" t="inlineStr">
        <is>
          <t>o.08.09.21</t>
        </is>
      </c>
      <c r="F191" t="inlineStr">
        <is>
          <t>covN2</t>
        </is>
      </c>
      <c r="G191" s="50" t="str">
        <f>HYPERLINK("#'Main'!AB11", "'Main'!AB11")</f>
        <v>'Main'!AB11</v>
      </c>
      <c r="I191" t="n">
        <v>6</v>
      </c>
      <c r="K191" t="str">
        <f>'Main'!AB11</f>
        <v/>
      </c>
      <c r="L191">
        <f>IF(OR(ISERROR(K191), ISERROR(I191), ISERROR(J191)), FALSE, OR(OR(AND(LEFT(K191, 1)="[", RIGHT(K191, 1)="]"), AND(ISNUMBER(K191), OR(K191&gt;=I191, I191=""), OR(K191&lt;=J191, J191=""))), K191=""))</f>
        <v>1</v>
      </c>
    </row>
    <row r="192">
      <c r="A192" t="inlineStr">
        <is>
          <t>LOQ</t>
        </is>
      </c>
      <c r="B192" t="inlineStr">
        <is>
          <t>Test above LOQ [copies per well, covN2]</t>
        </is>
      </c>
      <c r="C192" t="inlineStr">
        <is>
          <t>High</t>
        </is>
      </c>
      <c r="D192" s="56" t="n">
        <v>44418</v>
      </c>
      <c r="E192" t="inlineStr">
        <is>
          <t>o.08.09.21</t>
        </is>
      </c>
      <c r="F192" t="inlineStr">
        <is>
          <t>covN2</t>
        </is>
      </c>
      <c r="G192" s="50" t="str">
        <f>HYPERLINK("#'Main'!AC11", "'Main'!AC11")</f>
        <v>'Main'!AC11</v>
      </c>
      <c r="I192" t="n">
        <v>6</v>
      </c>
      <c r="K192">
        <f>'Main'!AC11</f>
        <v>0.3649195418107175</v>
      </c>
      <c r="L192">
        <f>IF(OR(ISERROR(K192), ISERROR(I192), ISERROR(J192)), FALSE, OR(OR(AND(LEFT(K192, 1)="[", RIGHT(K192, 1)="]"), AND(ISNUMBER(K192), OR(K192&gt;=I192, I192=""), OR(K192&lt;=J192, J192=""))), K192=""))</f>
        <v>0</v>
      </c>
    </row>
    <row r="193">
      <c r="A193" t="inlineStr">
        <is>
          <t>LOQ</t>
        </is>
      </c>
      <c r="B193" t="inlineStr">
        <is>
          <t>Test above LOQ [copies per well, covN2]</t>
        </is>
      </c>
      <c r="C193" t="inlineStr">
        <is>
          <t>High</t>
        </is>
      </c>
      <c r="D193" s="56" t="n">
        <v>44418</v>
      </c>
      <c r="E193" t="inlineStr">
        <is>
          <t>vc1.08.09.21</t>
        </is>
      </c>
      <c r="F193" t="inlineStr">
        <is>
          <t>covN2</t>
        </is>
      </c>
      <c r="G193" s="50" t="str">
        <f>HYPERLINK("#'Main'!AA12", "'Main'!AA12")</f>
        <v>'Main'!AA12</v>
      </c>
      <c r="I193" t="n">
        <v>6</v>
      </c>
      <c r="K193">
        <f>'Main'!AA12</f>
        <v>0.000142728424142236</v>
      </c>
      <c r="L193">
        <f>IF(OR(ISERROR(K193), ISERROR(I193), ISERROR(J193)), FALSE, OR(OR(AND(LEFT(K193, 1)="[", RIGHT(K193, 1)="]"), AND(ISNUMBER(K193), OR(K193&gt;=I193, I193=""), OR(K193&lt;=J193, J193=""))), K193=""))</f>
        <v>0</v>
      </c>
    </row>
    <row r="194">
      <c r="A194" t="inlineStr">
        <is>
          <t>LOQ</t>
        </is>
      </c>
      <c r="B194" t="inlineStr">
        <is>
          <t>Test above LOQ [copies per well, covN2]</t>
        </is>
      </c>
      <c r="C194" t="inlineStr">
        <is>
          <t>High</t>
        </is>
      </c>
      <c r="D194" s="56" t="n">
        <v>44418</v>
      </c>
      <c r="E194" t="inlineStr">
        <is>
          <t>vc1.08.09.21</t>
        </is>
      </c>
      <c r="F194" t="inlineStr">
        <is>
          <t>covN2</t>
        </is>
      </c>
      <c r="G194" s="50" t="str">
        <f>HYPERLINK("#'Main'!AB12", "'Main'!AB12")</f>
        <v>'Main'!AB12</v>
      </c>
      <c r="I194" t="n">
        <v>6</v>
      </c>
      <c r="K194" t="str">
        <f>'Main'!AB12</f>
        <v/>
      </c>
      <c r="L194">
        <f>IF(OR(ISERROR(K194), ISERROR(I194), ISERROR(J194)), FALSE, OR(OR(AND(LEFT(K194, 1)="[", RIGHT(K194, 1)="]"), AND(ISNUMBER(K194), OR(K194&gt;=I194, I194=""), OR(K194&lt;=J194, J194=""))), K194=""))</f>
        <v>1</v>
      </c>
    </row>
    <row r="195">
      <c r="A195" t="inlineStr">
        <is>
          <t>LOQ</t>
        </is>
      </c>
      <c r="B195" t="inlineStr">
        <is>
          <t>Test above LOQ [copies per well, covN2]</t>
        </is>
      </c>
      <c r="C195" t="inlineStr">
        <is>
          <t>High</t>
        </is>
      </c>
      <c r="D195" s="56" t="n">
        <v>44418</v>
      </c>
      <c r="E195" t="inlineStr">
        <is>
          <t>vc1.08.09.21</t>
        </is>
      </c>
      <c r="F195" t="inlineStr">
        <is>
          <t>covN2</t>
        </is>
      </c>
      <c r="G195" s="50" t="str">
        <f>HYPERLINK("#'Main'!AC12", "'Main'!AC12")</f>
        <v>'Main'!AC12</v>
      </c>
      <c r="I195" t="n">
        <v>6</v>
      </c>
      <c r="K195">
        <f>'Main'!AC12</f>
        <v>0.01413737157274778</v>
      </c>
      <c r="L195">
        <f>IF(OR(ISERROR(K195), ISERROR(I195), ISERROR(J195)), FALSE, OR(OR(AND(LEFT(K195, 1)="[", RIGHT(K195, 1)="]"), AND(ISNUMBER(K195), OR(K195&gt;=I195, I195=""), OR(K195&lt;=J195, J195=""))), K195=""))</f>
        <v>0</v>
      </c>
    </row>
    <row r="196">
      <c r="A196" t="inlineStr">
        <is>
          <t>LOQ</t>
        </is>
      </c>
      <c r="B196" t="inlineStr">
        <is>
          <t>Test above LOQ [copies per well, covN2]</t>
        </is>
      </c>
      <c r="C196" t="inlineStr">
        <is>
          <t>High</t>
        </is>
      </c>
      <c r="D196" s="56" t="n">
        <v>44418</v>
      </c>
      <c r="E196" t="inlineStr">
        <is>
          <t>vc2.08.09.21</t>
        </is>
      </c>
      <c r="F196" t="inlineStr">
        <is>
          <t>covN2</t>
        </is>
      </c>
      <c r="G196" s="50" t="str">
        <f>HYPERLINK("#'Main'!AA13", "'Main'!AA13")</f>
        <v>'Main'!AA13</v>
      </c>
      <c r="I196" t="n">
        <v>6</v>
      </c>
      <c r="K196">
        <f>'Main'!AA13</f>
        <v>0.3960470275054004</v>
      </c>
      <c r="L196">
        <f>IF(OR(ISERROR(K196), ISERROR(I196), ISERROR(J196)), FALSE, OR(OR(AND(LEFT(K196, 1)="[", RIGHT(K196, 1)="]"), AND(ISNUMBER(K196), OR(K196&gt;=I196, I196=""), OR(K196&lt;=J196, J196=""))), K196=""))</f>
        <v>0</v>
      </c>
    </row>
    <row r="197">
      <c r="A197" t="inlineStr">
        <is>
          <t>LOQ</t>
        </is>
      </c>
      <c r="B197" t="inlineStr">
        <is>
          <t>Test above LOQ [copies per well, covN2]</t>
        </is>
      </c>
      <c r="C197" t="inlineStr">
        <is>
          <t>High</t>
        </is>
      </c>
      <c r="D197" s="56" t="n">
        <v>44418</v>
      </c>
      <c r="E197" t="inlineStr">
        <is>
          <t>vc2.08.09.21</t>
        </is>
      </c>
      <c r="F197" t="inlineStr">
        <is>
          <t>covN2</t>
        </is>
      </c>
      <c r="G197" s="50" t="str">
        <f>HYPERLINK("#'Main'!AB13", "'Main'!AB13")</f>
        <v>'Main'!AB13</v>
      </c>
      <c r="I197" t="n">
        <v>6</v>
      </c>
      <c r="K197" t="str">
        <f>'Main'!AB13</f>
        <v/>
      </c>
      <c r="L197">
        <f>IF(OR(ISERROR(K197), ISERROR(I197), ISERROR(J197)), FALSE, OR(OR(AND(LEFT(K197, 1)="[", RIGHT(K197, 1)="]"), AND(ISNUMBER(K197), OR(K197&gt;=I197, I197=""), OR(K197&lt;=J197, J197=""))), K197=""))</f>
        <v>1</v>
      </c>
    </row>
    <row r="198">
      <c r="A198" t="inlineStr">
        <is>
          <t>LOQ</t>
        </is>
      </c>
      <c r="B198" t="inlineStr">
        <is>
          <t>Test above LOQ [copies per well, covN2]</t>
        </is>
      </c>
      <c r="C198" t="inlineStr">
        <is>
          <t>High</t>
        </is>
      </c>
      <c r="D198" s="56" t="n">
        <v>44418</v>
      </c>
      <c r="E198" t="inlineStr">
        <is>
          <t>vc2.08.09.21</t>
        </is>
      </c>
      <c r="F198" t="inlineStr">
        <is>
          <t>covN2</t>
        </is>
      </c>
      <c r="G198" s="50" t="str">
        <f>HYPERLINK("#'Main'!AC13", "'Main'!AC13")</f>
        <v>'Main'!AC13</v>
      </c>
      <c r="I198" t="n">
        <v>6</v>
      </c>
      <c r="K198" t="str">
        <f>'Main'!AC13</f>
        <v/>
      </c>
      <c r="L198">
        <f>IF(OR(ISERROR(K198), ISERROR(I198), ISERROR(J198)), FALSE, OR(OR(AND(LEFT(K198, 1)="[", RIGHT(K198, 1)="]"), AND(ISNUMBER(K198), OR(K198&gt;=I198, I198=""), OR(K198&lt;=J198, J198=""))), K198=""))</f>
        <v>1</v>
      </c>
    </row>
    <row r="199">
      <c r="A199" t="inlineStr">
        <is>
          <t>LOQ</t>
        </is>
      </c>
      <c r="B199" t="inlineStr">
        <is>
          <t>Test above LOQ [copies per well, covN2]</t>
        </is>
      </c>
      <c r="C199" t="inlineStr">
        <is>
          <t>High</t>
        </is>
      </c>
      <c r="D199" s="56" t="n">
        <v>44418</v>
      </c>
      <c r="E199" t="inlineStr">
        <is>
          <t>vc3.08.09.21</t>
        </is>
      </c>
      <c r="F199" t="inlineStr">
        <is>
          <t>covN2</t>
        </is>
      </c>
      <c r="G199" s="50" t="str">
        <f>HYPERLINK("#'Main'!AA14", "'Main'!AA14")</f>
        <v>'Main'!AA14</v>
      </c>
      <c r="I199" t="n">
        <v>6</v>
      </c>
      <c r="K199" t="str">
        <f>'Main'!AA14</f>
        <v/>
      </c>
      <c r="L199">
        <f>IF(OR(ISERROR(K199), ISERROR(I199), ISERROR(J199)), FALSE, OR(OR(AND(LEFT(K199, 1)="[", RIGHT(K199, 1)="]"), AND(ISNUMBER(K199), OR(K199&gt;=I199, I199=""), OR(K199&lt;=J199, J199=""))), K199=""))</f>
        <v>1</v>
      </c>
    </row>
    <row r="200">
      <c r="A200" t="inlineStr">
        <is>
          <t>LOQ</t>
        </is>
      </c>
      <c r="B200" t="inlineStr">
        <is>
          <t>Test above LOQ [copies per well, covN2]</t>
        </is>
      </c>
      <c r="C200" t="inlineStr">
        <is>
          <t>High</t>
        </is>
      </c>
      <c r="D200" s="56" t="n">
        <v>44418</v>
      </c>
      <c r="E200" t="inlineStr">
        <is>
          <t>vc3.08.09.21</t>
        </is>
      </c>
      <c r="F200" t="inlineStr">
        <is>
          <t>covN2</t>
        </is>
      </c>
      <c r="G200" s="50" t="str">
        <f>HYPERLINK("#'Main'!AB14", "'Main'!AB14")</f>
        <v>'Main'!AB14</v>
      </c>
      <c r="I200" t="n">
        <v>6</v>
      </c>
      <c r="K200">
        <f>'Main'!AB14</f>
        <v>0.003019980132026019</v>
      </c>
      <c r="L200">
        <f>IF(OR(ISERROR(K200), ISERROR(I200), ISERROR(J200)), FALSE, OR(OR(AND(LEFT(K200, 1)="[", RIGHT(K200, 1)="]"), AND(ISNUMBER(K200), OR(K200&gt;=I200, I200=""), OR(K200&lt;=J200, J200=""))), K200=""))</f>
        <v>0</v>
      </c>
    </row>
    <row r="201">
      <c r="A201" t="inlineStr">
        <is>
          <t>LOQ</t>
        </is>
      </c>
      <c r="B201" t="inlineStr">
        <is>
          <t>Test above LOQ [copies per well, covN2]</t>
        </is>
      </c>
      <c r="C201" t="inlineStr">
        <is>
          <t>High</t>
        </is>
      </c>
      <c r="D201" s="56" t="n">
        <v>44418</v>
      </c>
      <c r="E201" t="inlineStr">
        <is>
          <t>vc3.08.09.21</t>
        </is>
      </c>
      <c r="F201" t="inlineStr">
        <is>
          <t>covN2</t>
        </is>
      </c>
      <c r="G201" s="50" t="str">
        <f>HYPERLINK("#'Main'!AC14", "'Main'!AC14")</f>
        <v>'Main'!AC14</v>
      </c>
      <c r="I201" t="n">
        <v>6</v>
      </c>
      <c r="K201">
        <f>'Main'!AC14</f>
        <v>0.01365001453798583</v>
      </c>
      <c r="L201">
        <f>IF(OR(ISERROR(K201), ISERROR(I201), ISERROR(J201)), FALSE, OR(OR(AND(LEFT(K201, 1)="[", RIGHT(K201, 1)="]"), AND(ISNUMBER(K201), OR(K201&gt;=I201, I201=""), OR(K201&lt;=J201, J201=""))), K201=""))</f>
        <v>0</v>
      </c>
    </row>
    <row r="202">
      <c r="A202" t="inlineStr">
        <is>
          <t>Copies Outliers</t>
        </is>
      </c>
      <c r="B202" t="inlineStr">
        <is>
          <t>Copies per mass outliers [covN1]</t>
        </is>
      </c>
      <c r="C202" t="inlineStr">
        <is>
          <t>Medium Low</t>
        </is>
      </c>
      <c r="D202" s="56" t="n">
        <v>44418</v>
      </c>
      <c r="E202" t="inlineStr">
        <is>
          <t>ac.08.05.21</t>
        </is>
      </c>
      <c r="F202" t="inlineStr">
        <is>
          <t>covN1</t>
        </is>
      </c>
      <c r="G202" s="50" t="str">
        <f>HYPERLINK("#'Main'!BA2", "'Main'!BA2")</f>
        <v>'Main'!BA2</v>
      </c>
      <c r="I202">
        <f>AVERAGE('Main'!$BA$2:$BC$2)-1*STDEV('Main'!$BA$2:$BC$2)</f>
        <v>8310.383380753259</v>
      </c>
      <c r="J202">
        <f>AVERAGE('Main'!$BA$2:$BC$2)+1*STDEV('Main'!$BA$2:$BC$2)</f>
        <v>11340.22632468413</v>
      </c>
      <c r="K202">
        <f>'Main'!BA2</f>
        <v>11473.74379602745</v>
      </c>
      <c r="L202">
        <f>IF(OR(ISERROR(K202), ISERROR(I202), ISERROR(J202)), TRUE, OR(OR(AND(LEFT(K202, 1)="[", RIGHT(K202, 1)="]"), AND(ISNUMBER(K202), OR(K202&gt;=I202, I202=""), OR(K202&lt;=J202, J202=""))), K202=""))</f>
        <v>0</v>
      </c>
      <c r="M202" t="str">
        <f>"Avg="&amp;ROUND(AVERAGE('Main'!$BA$2:$BC$2),4)&amp;", Stdev="&amp;ROUND(STDEV('Main'!$BA$2:$BC$2),4)&amp;", MaxStdev="&amp;1</f>
        <v>Avg=9825.3049, Stdev=1514.9215, MaxStdev=1</v>
      </c>
    </row>
    <row r="203">
      <c r="A203" t="inlineStr">
        <is>
          <t>Copies Outliers</t>
        </is>
      </c>
      <c r="B203" t="inlineStr">
        <is>
          <t>Copies per mass outliers [covN1]</t>
        </is>
      </c>
      <c r="C203" t="inlineStr">
        <is>
          <t>Medium Low</t>
        </is>
      </c>
      <c r="D203" s="56" t="n">
        <v>44418</v>
      </c>
      <c r="E203" t="inlineStr">
        <is>
          <t>ac.08.05.21</t>
        </is>
      </c>
      <c r="F203" t="inlineStr">
        <is>
          <t>covN1</t>
        </is>
      </c>
      <c r="G203" s="50" t="str">
        <f>HYPERLINK("#'Main'!BB2", "'Main'!BB2")</f>
        <v>'Main'!BB2</v>
      </c>
      <c r="I203">
        <f>AVERAGE('Main'!$BA$2:$BC$2)-1*STDEV('Main'!$BA$2:$BC$2)</f>
        <v>8310.383380753259</v>
      </c>
      <c r="J203">
        <f>AVERAGE('Main'!$BA$2:$BC$2)+1*STDEV('Main'!$BA$2:$BC$2)</f>
        <v>11340.22632468413</v>
      </c>
      <c r="K203">
        <f>'Main'!BB2</f>
        <v>9508.011267027217</v>
      </c>
      <c r="L203">
        <f>IF(OR(ISERROR(K203), ISERROR(I203), ISERROR(J203)), TRUE, OR(OR(AND(LEFT(K203, 1)="[", RIGHT(K203, 1)="]"), AND(ISNUMBER(K203), OR(K203&gt;=I203, I203=""), OR(K203&lt;=J203, J203=""))), K203=""))</f>
        <v>1</v>
      </c>
      <c r="M203" t="str">
        <f>"Avg="&amp;ROUND(AVERAGE('Main'!$BA$2:$BC$2),4)&amp;", Stdev="&amp;ROUND(STDEV('Main'!$BA$2:$BC$2),4)&amp;", MaxStdev="&amp;1</f>
        <v>Avg=9825.3049, Stdev=1514.9215, MaxStdev=1</v>
      </c>
    </row>
    <row r="204">
      <c r="A204" t="inlineStr">
        <is>
          <t>Copies Outliers</t>
        </is>
      </c>
      <c r="B204" t="inlineStr">
        <is>
          <t>Copies per mass outliers [covN1]</t>
        </is>
      </c>
      <c r="C204" t="inlineStr">
        <is>
          <t>Medium Low</t>
        </is>
      </c>
      <c r="D204" s="56" t="n">
        <v>44418</v>
      </c>
      <c r="E204" t="inlineStr">
        <is>
          <t>ac.08.05.21</t>
        </is>
      </c>
      <c r="F204" t="inlineStr">
        <is>
          <t>covN1</t>
        </is>
      </c>
      <c r="G204" s="50" t="str">
        <f>HYPERLINK("#'Main'!BC2", "'Main'!BC2")</f>
        <v>'Main'!BC2</v>
      </c>
      <c r="I204">
        <f>AVERAGE('Main'!$BA$2:$BC$2)-1*STDEV('Main'!$BA$2:$BC$2)</f>
        <v>8310.383380753259</v>
      </c>
      <c r="J204">
        <f>AVERAGE('Main'!$BA$2:$BC$2)+1*STDEV('Main'!$BA$2:$BC$2)</f>
        <v>11340.22632468413</v>
      </c>
      <c r="K204">
        <f>'Main'!BC2</f>
        <v>8494.159495101423</v>
      </c>
      <c r="L204">
        <f>IF(OR(ISERROR(K204), ISERROR(I204), ISERROR(J204)), TRUE, OR(OR(AND(LEFT(K204, 1)="[", RIGHT(K204, 1)="]"), AND(ISNUMBER(K204), OR(K204&gt;=I204, I204=""), OR(K204&lt;=J204, J204=""))), K204=""))</f>
        <v>1</v>
      </c>
      <c r="M204" t="str">
        <f>"Avg="&amp;ROUND(AVERAGE('Main'!$BA$2:$BC$2),4)&amp;", Stdev="&amp;ROUND(STDEV('Main'!$BA$2:$BC$2),4)&amp;", MaxStdev="&amp;1</f>
        <v>Avg=9825.3049, Stdev=1514.9215, MaxStdev=1</v>
      </c>
    </row>
    <row r="205">
      <c r="A205" t="inlineStr">
        <is>
          <t>Copies Outliers</t>
        </is>
      </c>
      <c r="B205" t="inlineStr">
        <is>
          <t>Copies per mass outliers [covN1]</t>
        </is>
      </c>
      <c r="C205" t="inlineStr">
        <is>
          <t>Medium Low</t>
        </is>
      </c>
      <c r="D205" s="56" t="n">
        <v>44418</v>
      </c>
      <c r="E205" t="inlineStr">
        <is>
          <t>h.08.05.21</t>
        </is>
      </c>
      <c r="F205" t="inlineStr">
        <is>
          <t>covN1</t>
        </is>
      </c>
      <c r="G205" s="50" t="str">
        <f>HYPERLINK("#'Main'!BA3", "'Main'!BA3")</f>
        <v>'Main'!BA3</v>
      </c>
      <c r="I205">
        <f>AVERAGE('Main'!$BA$3:$BC$3)-1*STDEV('Main'!$BA$3:$BC$3)</f>
        <v>6.155442929828961</v>
      </c>
      <c r="J205">
        <f>AVERAGE('Main'!$BA$3:$BC$3)+1*STDEV('Main'!$BA$3:$BC$3)</f>
        <v>52.97940477291857</v>
      </c>
      <c r="K205">
        <f>'Main'!BA3</f>
        <v>46.12219432200817</v>
      </c>
      <c r="L205">
        <f>IF(OR(ISERROR(K205), ISERROR(I205), ISERROR(J205)), TRUE, OR(OR(AND(LEFT(K205, 1)="[", RIGHT(K205, 1)="]"), AND(ISNUMBER(K205), OR(K205&gt;=I205, I205=""), OR(K205&lt;=J205, J205=""))), K205=""))</f>
        <v>1</v>
      </c>
      <c r="M205" t="str">
        <f>"Avg="&amp;ROUND(AVERAGE('Main'!$BA$3:$BC$3),4)&amp;", Stdev="&amp;ROUND(STDEV('Main'!$BA$3:$BC$3),4)&amp;", MaxStdev="&amp;1</f>
        <v>Avg=29.5674, Stdev=23.412, MaxStdev=1</v>
      </c>
    </row>
    <row r="206">
      <c r="A206" t="inlineStr">
        <is>
          <t>Copies Outliers</t>
        </is>
      </c>
      <c r="B206" t="inlineStr">
        <is>
          <t>Copies per mass outliers [covN1]</t>
        </is>
      </c>
      <c r="C206" t="inlineStr">
        <is>
          <t>Medium Low</t>
        </is>
      </c>
      <c r="D206" s="56" t="n">
        <v>44418</v>
      </c>
      <c r="E206" t="inlineStr">
        <is>
          <t>h.08.05.21</t>
        </is>
      </c>
      <c r="F206" t="inlineStr">
        <is>
          <t>covN1</t>
        </is>
      </c>
      <c r="G206" s="50" t="str">
        <f>HYPERLINK("#'Main'!BB3", "'Main'!BB3")</f>
        <v>'Main'!BB3</v>
      </c>
      <c r="I206">
        <f>AVERAGE('Main'!$BA$3:$BC$3)-1*STDEV('Main'!$BA$3:$BC$3)</f>
        <v>6.155442929828961</v>
      </c>
      <c r="J206">
        <f>AVERAGE('Main'!$BA$3:$BC$3)+1*STDEV('Main'!$BA$3:$BC$3)</f>
        <v>52.97940477291857</v>
      </c>
      <c r="K206" t="str">
        <f>'Main'!BB3</f>
        <v/>
      </c>
      <c r="L206">
        <f>IF(OR(ISERROR(K206), ISERROR(I206), ISERROR(J206)), TRUE, OR(OR(AND(LEFT(K206, 1)="[", RIGHT(K206, 1)="]"), AND(ISNUMBER(K206), OR(K206&gt;=I206, I206=""), OR(K206&lt;=J206, J206=""))), K206=""))</f>
        <v>1</v>
      </c>
      <c r="M206" t="str">
        <f>"Avg="&amp;ROUND(AVERAGE('Main'!$BA$3:$BC$3),4)&amp;", Stdev="&amp;ROUND(STDEV('Main'!$BA$3:$BC$3),4)&amp;", MaxStdev="&amp;1</f>
        <v>Avg=29.5674, Stdev=23.412, MaxStdev=1</v>
      </c>
    </row>
    <row r="207">
      <c r="A207" t="inlineStr">
        <is>
          <t>Copies Outliers</t>
        </is>
      </c>
      <c r="B207" t="inlineStr">
        <is>
          <t>Copies per mass outliers [covN1]</t>
        </is>
      </c>
      <c r="C207" t="inlineStr">
        <is>
          <t>Medium Low</t>
        </is>
      </c>
      <c r="D207" s="56" t="n">
        <v>44418</v>
      </c>
      <c r="E207" t="inlineStr">
        <is>
          <t>h.08.05.21</t>
        </is>
      </c>
      <c r="F207" t="inlineStr">
        <is>
          <t>covN1</t>
        </is>
      </c>
      <c r="G207" s="50" t="str">
        <f>HYPERLINK("#'Main'!BC3", "'Main'!BC3")</f>
        <v>'Main'!BC3</v>
      </c>
      <c r="I207">
        <f>AVERAGE('Main'!$BA$3:$BC$3)-1*STDEV('Main'!$BA$3:$BC$3)</f>
        <v>6.155442929828961</v>
      </c>
      <c r="J207">
        <f>AVERAGE('Main'!$BA$3:$BC$3)+1*STDEV('Main'!$BA$3:$BC$3)</f>
        <v>52.97940477291857</v>
      </c>
      <c r="K207">
        <f>'Main'!BC3</f>
        <v>13.01265338073936</v>
      </c>
      <c r="L207">
        <f>IF(OR(ISERROR(K207), ISERROR(I207), ISERROR(J207)), TRUE, OR(OR(AND(LEFT(K207, 1)="[", RIGHT(K207, 1)="]"), AND(ISNUMBER(K207), OR(K207&gt;=I207, I207=""), OR(K207&lt;=J207, J207=""))), K207=""))</f>
        <v>1</v>
      </c>
      <c r="M207" t="str">
        <f>"Avg="&amp;ROUND(AVERAGE('Main'!$BA$3:$BC$3),4)&amp;", Stdev="&amp;ROUND(STDEV('Main'!$BA$3:$BC$3),4)&amp;", MaxStdev="&amp;1</f>
        <v>Avg=29.5674, Stdev=23.412, MaxStdev=1</v>
      </c>
    </row>
    <row r="208">
      <c r="A208" t="inlineStr">
        <is>
          <t>Copies Outliers</t>
        </is>
      </c>
      <c r="B208" t="inlineStr">
        <is>
          <t>Copies per mass outliers [covN1]</t>
        </is>
      </c>
      <c r="C208" t="inlineStr">
        <is>
          <t>Medium Low</t>
        </is>
      </c>
      <c r="D208" s="56" t="n">
        <v>44418</v>
      </c>
      <c r="E208" t="inlineStr">
        <is>
          <t>ac.08.06.21</t>
        </is>
      </c>
      <c r="F208" t="inlineStr">
        <is>
          <t>covN1</t>
        </is>
      </c>
      <c r="G208" s="50" t="str">
        <f>HYPERLINK("#'Main'!BA4", "'Main'!BA4")</f>
        <v>'Main'!BA4</v>
      </c>
      <c r="I208">
        <f>AVERAGE('Main'!$BA$4:$BC$4)-1*STDEV('Main'!$BA$4:$BC$4)</f>
        <v>2.350146075648212</v>
      </c>
      <c r="J208">
        <f>AVERAGE('Main'!$BA$4:$BC$4)+1*STDEV('Main'!$BA$4:$BC$4)</f>
        <v>2.856747823031762</v>
      </c>
      <c r="K208">
        <f>'Main'!BA4</f>
        <v>2.782557714807918</v>
      </c>
      <c r="L208">
        <f>IF(OR(ISERROR(K208), ISERROR(I208), ISERROR(J208)), TRUE, OR(OR(AND(LEFT(K208, 1)="[", RIGHT(K208, 1)="]"), AND(ISNUMBER(K208), OR(K208&gt;=I208, I208=""), OR(K208&lt;=J208, J208=""))), K208=""))</f>
        <v>1</v>
      </c>
      <c r="M208" t="str">
        <f>"Avg="&amp;ROUND(AVERAGE('Main'!$BA$4:$BC$4),4)&amp;", Stdev="&amp;ROUND(STDEV('Main'!$BA$4:$BC$4),4)&amp;", MaxStdev="&amp;1</f>
        <v>Avg=2.6034, Stdev=0.2533, MaxStdev=1</v>
      </c>
    </row>
    <row r="209">
      <c r="A209" t="inlineStr">
        <is>
          <t>Copies Outliers</t>
        </is>
      </c>
      <c r="B209" t="inlineStr">
        <is>
          <t>Copies per mass outliers [covN1]</t>
        </is>
      </c>
      <c r="C209" t="inlineStr">
        <is>
          <t>Medium Low</t>
        </is>
      </c>
      <c r="D209" s="56" t="n">
        <v>44418</v>
      </c>
      <c r="E209" t="inlineStr">
        <is>
          <t>ac.08.06.21</t>
        </is>
      </c>
      <c r="F209" t="inlineStr">
        <is>
          <t>covN1</t>
        </is>
      </c>
      <c r="G209" s="50" t="str">
        <f>HYPERLINK("#'Main'!BB4", "'Main'!BB4")</f>
        <v>'Main'!BB4</v>
      </c>
      <c r="I209">
        <f>AVERAGE('Main'!$BA$4:$BC$4)-1*STDEV('Main'!$BA$4:$BC$4)</f>
        <v>2.350146075648212</v>
      </c>
      <c r="J209">
        <f>AVERAGE('Main'!$BA$4:$BC$4)+1*STDEV('Main'!$BA$4:$BC$4)</f>
        <v>2.856747823031762</v>
      </c>
      <c r="K209">
        <f>'Main'!BB4</f>
        <v>2.424336183872055</v>
      </c>
      <c r="L209">
        <f>IF(OR(ISERROR(K209), ISERROR(I209), ISERROR(J209)), TRUE, OR(OR(AND(LEFT(K209, 1)="[", RIGHT(K209, 1)="]"), AND(ISNUMBER(K209), OR(K209&gt;=I209, I209=""), OR(K209&lt;=J209, J209=""))), K209=""))</f>
        <v>1</v>
      </c>
      <c r="M209" t="str">
        <f>"Avg="&amp;ROUND(AVERAGE('Main'!$BA$4:$BC$4),4)&amp;", Stdev="&amp;ROUND(STDEV('Main'!$BA$4:$BC$4),4)&amp;", MaxStdev="&amp;1</f>
        <v>Avg=2.6034, Stdev=0.2533, MaxStdev=1</v>
      </c>
    </row>
    <row r="210">
      <c r="A210" t="inlineStr">
        <is>
          <t>Copies Outliers</t>
        </is>
      </c>
      <c r="B210" t="inlineStr">
        <is>
          <t>Copies per mass outliers [covN1]</t>
        </is>
      </c>
      <c r="C210" t="inlineStr">
        <is>
          <t>Medium Low</t>
        </is>
      </c>
      <c r="D210" s="56" t="n">
        <v>44418</v>
      </c>
      <c r="E210" t="inlineStr">
        <is>
          <t>ac.08.06.21</t>
        </is>
      </c>
      <c r="F210" t="inlineStr">
        <is>
          <t>covN1</t>
        </is>
      </c>
      <c r="G210" s="50" t="str">
        <f>HYPERLINK("#'Main'!BC4", "'Main'!BC4")</f>
        <v>'Main'!BC4</v>
      </c>
      <c r="I210">
        <f>AVERAGE('Main'!$BA$4:$BC$4)-1*STDEV('Main'!$BA$4:$BC$4)</f>
        <v>2.350146075648212</v>
      </c>
      <c r="J210">
        <f>AVERAGE('Main'!$BA$4:$BC$4)+1*STDEV('Main'!$BA$4:$BC$4)</f>
        <v>2.856747823031762</v>
      </c>
      <c r="K210" t="str">
        <f>'Main'!BC4</f>
        <v/>
      </c>
      <c r="L210">
        <f>IF(OR(ISERROR(K210), ISERROR(I210), ISERROR(J210)), TRUE, OR(OR(AND(LEFT(K210, 1)="[", RIGHT(K210, 1)="]"), AND(ISNUMBER(K210), OR(K210&gt;=I210, I210=""), OR(K210&lt;=J210, J210=""))), K210=""))</f>
        <v>1</v>
      </c>
      <c r="M210" t="str">
        <f>"Avg="&amp;ROUND(AVERAGE('Main'!$BA$4:$BC$4),4)&amp;", Stdev="&amp;ROUND(STDEV('Main'!$BA$4:$BC$4),4)&amp;", MaxStdev="&amp;1</f>
        <v>Avg=2.6034, Stdev=0.2533, MaxStdev=1</v>
      </c>
    </row>
    <row r="211">
      <c r="A211" t="inlineStr">
        <is>
          <t>Copies Outliers</t>
        </is>
      </c>
      <c r="B211" t="inlineStr">
        <is>
          <t>Copies per mass outliers [covN1]</t>
        </is>
      </c>
      <c r="C211" t="inlineStr">
        <is>
          <t>Medium Low</t>
        </is>
      </c>
      <c r="D211" s="56" t="n">
        <v>44418</v>
      </c>
      <c r="E211" t="inlineStr">
        <is>
          <t>h_d.08.06.21</t>
        </is>
      </c>
      <c r="F211" t="inlineStr">
        <is>
          <t>covN1</t>
        </is>
      </c>
      <c r="G211" s="50" t="str">
        <f>HYPERLINK("#'Main'!BA5", "'Main'!BA5")</f>
        <v>'Main'!BA5</v>
      </c>
      <c r="I211">
        <f>AVERAGE('Main'!$BA$5:$BC$5)-1*STDEV('Main'!$BA$5:$BC$5)</f>
        <v>59.30181928437559</v>
      </c>
      <c r="J211">
        <f>AVERAGE('Main'!$BA$5:$BC$5)+1*STDEV('Main'!$BA$5:$BC$5)</f>
        <v>160.7153870767143</v>
      </c>
      <c r="K211" t="str">
        <f>'Main'!BA5</f>
        <v/>
      </c>
      <c r="L211">
        <f>IF(OR(ISERROR(K211), ISERROR(I211), ISERROR(J211)), TRUE, OR(OR(AND(LEFT(K211, 1)="[", RIGHT(K211, 1)="]"), AND(ISNUMBER(K211), OR(K211&gt;=I211, I211=""), OR(K211&lt;=J211, J211=""))), K211=""))</f>
        <v>1</v>
      </c>
      <c r="M211" t="str">
        <f>"Avg="&amp;ROUND(AVERAGE('Main'!$BA$5:$BC$5),4)&amp;", Stdev="&amp;ROUND(STDEV('Main'!$BA$5:$BC$5),4)&amp;", MaxStdev="&amp;1</f>
        <v>Avg=110.0086, Stdev=50.7068, MaxStdev=1</v>
      </c>
    </row>
    <row r="212">
      <c r="A212" t="inlineStr">
        <is>
          <t>Copies Outliers</t>
        </is>
      </c>
      <c r="B212" t="inlineStr">
        <is>
          <t>Copies per mass outliers [covN1]</t>
        </is>
      </c>
      <c r="C212" t="inlineStr">
        <is>
          <t>Medium Low</t>
        </is>
      </c>
      <c r="D212" s="56" t="n">
        <v>44418</v>
      </c>
      <c r="E212" t="inlineStr">
        <is>
          <t>h_d.08.06.21</t>
        </is>
      </c>
      <c r="F212" t="inlineStr">
        <is>
          <t>covN1</t>
        </is>
      </c>
      <c r="G212" s="50" t="str">
        <f>HYPERLINK("#'Main'!BB5", "'Main'!BB5")</f>
        <v>'Main'!BB5</v>
      </c>
      <c r="I212">
        <f>AVERAGE('Main'!$BA$5:$BC$5)-1*STDEV('Main'!$BA$5:$BC$5)</f>
        <v>59.30181928437559</v>
      </c>
      <c r="J212">
        <f>AVERAGE('Main'!$BA$5:$BC$5)+1*STDEV('Main'!$BA$5:$BC$5)</f>
        <v>160.7153870767143</v>
      </c>
      <c r="K212">
        <f>'Main'!BB5</f>
        <v>145.8637139256871</v>
      </c>
      <c r="L212">
        <f>IF(OR(ISERROR(K212), ISERROR(I212), ISERROR(J212)), TRUE, OR(OR(AND(LEFT(K212, 1)="[", RIGHT(K212, 1)="]"), AND(ISNUMBER(K212), OR(K212&gt;=I212, I212=""), OR(K212&lt;=J212, J212=""))), K212=""))</f>
        <v>1</v>
      </c>
      <c r="M212" t="str">
        <f>"Avg="&amp;ROUND(AVERAGE('Main'!$BA$5:$BC$5),4)&amp;", Stdev="&amp;ROUND(STDEV('Main'!$BA$5:$BC$5),4)&amp;", MaxStdev="&amp;1</f>
        <v>Avg=110.0086, Stdev=50.7068, MaxStdev=1</v>
      </c>
    </row>
    <row r="213">
      <c r="A213" t="inlineStr">
        <is>
          <t>Copies Outliers</t>
        </is>
      </c>
      <c r="B213" t="inlineStr">
        <is>
          <t>Copies per mass outliers [covN1]</t>
        </is>
      </c>
      <c r="C213" t="inlineStr">
        <is>
          <t>Medium Low</t>
        </is>
      </c>
      <c r="D213" s="56" t="n">
        <v>44418</v>
      </c>
      <c r="E213" t="inlineStr">
        <is>
          <t>h_d.08.06.21</t>
        </is>
      </c>
      <c r="F213" t="inlineStr">
        <is>
          <t>covN1</t>
        </is>
      </c>
      <c r="G213" s="50" t="str">
        <f>HYPERLINK("#'Main'!BC5", "'Main'!BC5")</f>
        <v>'Main'!BC5</v>
      </c>
      <c r="I213">
        <f>AVERAGE('Main'!$BA$5:$BC$5)-1*STDEV('Main'!$BA$5:$BC$5)</f>
        <v>59.30181928437559</v>
      </c>
      <c r="J213">
        <f>AVERAGE('Main'!$BA$5:$BC$5)+1*STDEV('Main'!$BA$5:$BC$5)</f>
        <v>160.7153870767143</v>
      </c>
      <c r="K213">
        <f>'Main'!BC5</f>
        <v>74.15349243540275</v>
      </c>
      <c r="L213">
        <f>IF(OR(ISERROR(K213), ISERROR(I213), ISERROR(J213)), TRUE, OR(OR(AND(LEFT(K213, 1)="[", RIGHT(K213, 1)="]"), AND(ISNUMBER(K213), OR(K213&gt;=I213, I213=""), OR(K213&lt;=J213, J213=""))), K213=""))</f>
        <v>1</v>
      </c>
      <c r="M213" t="str">
        <f>"Avg="&amp;ROUND(AVERAGE('Main'!$BA$5:$BC$5),4)&amp;", Stdev="&amp;ROUND(STDEV('Main'!$BA$5:$BC$5),4)&amp;", MaxStdev="&amp;1</f>
        <v>Avg=110.0086, Stdev=50.7068, MaxStdev=1</v>
      </c>
    </row>
    <row r="214">
      <c r="A214" t="inlineStr">
        <is>
          <t>Copies Outliers</t>
        </is>
      </c>
      <c r="B214" t="inlineStr">
        <is>
          <t>Copies per mass outliers [covN1]</t>
        </is>
      </c>
      <c r="C214" t="inlineStr">
        <is>
          <t>Medium Low</t>
        </is>
      </c>
      <c r="D214" s="56" t="n">
        <v>44418</v>
      </c>
      <c r="E214" t="inlineStr">
        <is>
          <t>h.08.07.21</t>
        </is>
      </c>
      <c r="F214" t="inlineStr">
        <is>
          <t>covN1</t>
        </is>
      </c>
      <c r="G214" s="50" t="str">
        <f>HYPERLINK("#'Main'!BA6", "'Main'!BA6")</f>
        <v>'Main'!BA6</v>
      </c>
      <c r="I214">
        <f>AVERAGE('Main'!$BA$6:$BC$6)-1*STDEV('Main'!$BA$6:$BC$6)</f>
        <v>2.484148890559251</v>
      </c>
      <c r="J214">
        <f>AVERAGE('Main'!$BA$6:$BC$6)+1*STDEV('Main'!$BA$6:$BC$6)</f>
        <v>40.22218155464347</v>
      </c>
      <c r="K214" t="str">
        <f>'Main'!BA6</f>
        <v/>
      </c>
      <c r="L214">
        <f>IF(OR(ISERROR(K214), ISERROR(I214), ISERROR(J214)), TRUE, OR(OR(AND(LEFT(K214, 1)="[", RIGHT(K214, 1)="]"), AND(ISNUMBER(K214), OR(K214&gt;=I214, I214=""), OR(K214&lt;=J214, J214=""))), K214=""))</f>
        <v>1</v>
      </c>
      <c r="M214" t="str">
        <f>"Avg="&amp;ROUND(AVERAGE('Main'!$BA$6:$BC$6),4)&amp;", Stdev="&amp;ROUND(STDEV('Main'!$BA$6:$BC$6),4)&amp;", MaxStdev="&amp;1</f>
        <v>Avg=21.3532, Stdev=18.869, MaxStdev=1</v>
      </c>
    </row>
    <row r="215">
      <c r="A215" t="inlineStr">
        <is>
          <t>Copies Outliers</t>
        </is>
      </c>
      <c r="B215" t="inlineStr">
        <is>
          <t>Copies per mass outliers [covN1]</t>
        </is>
      </c>
      <c r="C215" t="inlineStr">
        <is>
          <t>Medium Low</t>
        </is>
      </c>
      <c r="D215" s="56" t="n">
        <v>44418</v>
      </c>
      <c r="E215" t="inlineStr">
        <is>
          <t>h.08.07.21</t>
        </is>
      </c>
      <c r="F215" t="inlineStr">
        <is>
          <t>covN1</t>
        </is>
      </c>
      <c r="G215" s="50" t="str">
        <f>HYPERLINK("#'Main'!BB6", "'Main'!BB6")</f>
        <v>'Main'!BB6</v>
      </c>
      <c r="I215">
        <f>AVERAGE('Main'!$BA$6:$BC$6)-1*STDEV('Main'!$BA$6:$BC$6)</f>
        <v>2.484148890559251</v>
      </c>
      <c r="J215">
        <f>AVERAGE('Main'!$BA$6:$BC$6)+1*STDEV('Main'!$BA$6:$BC$6)</f>
        <v>40.22218155464347</v>
      </c>
      <c r="K215">
        <f>'Main'!BB6</f>
        <v>34.69557462530805</v>
      </c>
      <c r="L215">
        <f>IF(OR(ISERROR(K215), ISERROR(I215), ISERROR(J215)), TRUE, OR(OR(AND(LEFT(K215, 1)="[", RIGHT(K215, 1)="]"), AND(ISNUMBER(K215), OR(K215&gt;=I215, I215=""), OR(K215&lt;=J215, J215=""))), K215=""))</f>
        <v>1</v>
      </c>
      <c r="M215" t="str">
        <f>"Avg="&amp;ROUND(AVERAGE('Main'!$BA$6:$BC$6),4)&amp;", Stdev="&amp;ROUND(STDEV('Main'!$BA$6:$BC$6),4)&amp;", MaxStdev="&amp;1</f>
        <v>Avg=21.3532, Stdev=18.869, MaxStdev=1</v>
      </c>
    </row>
    <row r="216">
      <c r="A216" t="inlineStr">
        <is>
          <t>Copies Outliers</t>
        </is>
      </c>
      <c r="B216" t="inlineStr">
        <is>
          <t>Copies per mass outliers [covN1]</t>
        </is>
      </c>
      <c r="C216" t="inlineStr">
        <is>
          <t>Medium Low</t>
        </is>
      </c>
      <c r="D216" s="56" t="n">
        <v>44418</v>
      </c>
      <c r="E216" t="inlineStr">
        <is>
          <t>h.08.07.21</t>
        </is>
      </c>
      <c r="F216" t="inlineStr">
        <is>
          <t>covN1</t>
        </is>
      </c>
      <c r="G216" s="50" t="str">
        <f>HYPERLINK("#'Main'!BC6", "'Main'!BC6")</f>
        <v>'Main'!BC6</v>
      </c>
      <c r="I216">
        <f>AVERAGE('Main'!$BA$6:$BC$6)-1*STDEV('Main'!$BA$6:$BC$6)</f>
        <v>2.484148890559251</v>
      </c>
      <c r="J216">
        <f>AVERAGE('Main'!$BA$6:$BC$6)+1*STDEV('Main'!$BA$6:$BC$6)</f>
        <v>40.22218155464347</v>
      </c>
      <c r="K216">
        <f>'Main'!BC6</f>
        <v>8.010755819894667</v>
      </c>
      <c r="L216">
        <f>IF(OR(ISERROR(K216), ISERROR(I216), ISERROR(J216)), TRUE, OR(OR(AND(LEFT(K216, 1)="[", RIGHT(K216, 1)="]"), AND(ISNUMBER(K216), OR(K216&gt;=I216, I216=""), OR(K216&lt;=J216, J216=""))), K216=""))</f>
        <v>1</v>
      </c>
      <c r="M216" t="str">
        <f>"Avg="&amp;ROUND(AVERAGE('Main'!$BA$6:$BC$6),4)&amp;", Stdev="&amp;ROUND(STDEV('Main'!$BA$6:$BC$6),4)&amp;", MaxStdev="&amp;1</f>
        <v>Avg=21.3532, Stdev=18.869, MaxStdev=1</v>
      </c>
    </row>
    <row r="217">
      <c r="A217" t="inlineStr">
        <is>
          <t>Copies Outliers</t>
        </is>
      </c>
      <c r="B217" t="inlineStr">
        <is>
          <t>Copies per mass outliers [covN1]</t>
        </is>
      </c>
      <c r="C217" t="inlineStr">
        <is>
          <t>Medium Low</t>
        </is>
      </c>
      <c r="D217" s="56" t="n">
        <v>44418</v>
      </c>
      <c r="E217" t="inlineStr">
        <is>
          <t>h.08.08.21</t>
        </is>
      </c>
      <c r="F217" t="inlineStr">
        <is>
          <t>covN1</t>
        </is>
      </c>
      <c r="G217" s="50" t="str">
        <f>HYPERLINK("#'Main'!BA7", "'Main'!BA7")</f>
        <v>'Main'!BA7</v>
      </c>
      <c r="I217">
        <f>AVERAGE('Main'!$BA$7:$BC$7)-1*STDEV('Main'!$BA$7:$BC$7)</f>
        <v>42.94038339645628</v>
      </c>
      <c r="J217">
        <f>AVERAGE('Main'!$BA$7:$BC$7)+1*STDEV('Main'!$BA$7:$BC$7)</f>
        <v>108.0435218512129</v>
      </c>
      <c r="K217">
        <f>'Main'!BA7</f>
        <v>59.61267292785247</v>
      </c>
      <c r="L217">
        <f>IF(OR(ISERROR(K217), ISERROR(I217), ISERROR(J217)), TRUE, OR(OR(AND(LEFT(K217, 1)="[", RIGHT(K217, 1)="]"), AND(ISNUMBER(K217), OR(K217&gt;=I217, I217=""), OR(K217&lt;=J217, J217=""))), K217=""))</f>
        <v>1</v>
      </c>
      <c r="M217" t="str">
        <f>"Avg="&amp;ROUND(AVERAGE('Main'!$BA$7:$BC$7),4)&amp;", Stdev="&amp;ROUND(STDEV('Main'!$BA$7:$BC$7),4)&amp;", MaxStdev="&amp;1</f>
        <v>Avg=75.492, Stdev=32.5516, MaxStdev=1</v>
      </c>
    </row>
    <row r="218">
      <c r="A218" t="inlineStr">
        <is>
          <t>Copies Outliers</t>
        </is>
      </c>
      <c r="B218" t="inlineStr">
        <is>
          <t>Copies per mass outliers [covN1]</t>
        </is>
      </c>
      <c r="C218" t="inlineStr">
        <is>
          <t>Medium Low</t>
        </is>
      </c>
      <c r="D218" s="56" t="n">
        <v>44418</v>
      </c>
      <c r="E218" t="inlineStr">
        <is>
          <t>h.08.08.21</t>
        </is>
      </c>
      <c r="F218" t="inlineStr">
        <is>
          <t>covN1</t>
        </is>
      </c>
      <c r="G218" s="50" t="str">
        <f>HYPERLINK("#'Main'!BB7", "'Main'!BB7")</f>
        <v>'Main'!BB7</v>
      </c>
      <c r="I218">
        <f>AVERAGE('Main'!$BA$7:$BC$7)-1*STDEV('Main'!$BA$7:$BC$7)</f>
        <v>42.94038339645628</v>
      </c>
      <c r="J218">
        <f>AVERAGE('Main'!$BA$7:$BC$7)+1*STDEV('Main'!$BA$7:$BC$7)</f>
        <v>108.0435218512129</v>
      </c>
      <c r="K218">
        <f>'Main'!BB7</f>
        <v>53.92750773060073</v>
      </c>
      <c r="L218">
        <f>IF(OR(ISERROR(K218), ISERROR(I218), ISERROR(J218)), TRUE, OR(OR(AND(LEFT(K218, 1)="[", RIGHT(K218, 1)="]"), AND(ISNUMBER(K218), OR(K218&gt;=I218, I218=""), OR(K218&lt;=J218, J218=""))), K218=""))</f>
        <v>1</v>
      </c>
      <c r="M218" t="str">
        <f>"Avg="&amp;ROUND(AVERAGE('Main'!$BA$7:$BC$7),4)&amp;", Stdev="&amp;ROUND(STDEV('Main'!$BA$7:$BC$7),4)&amp;", MaxStdev="&amp;1</f>
        <v>Avg=75.492, Stdev=32.5516, MaxStdev=1</v>
      </c>
    </row>
    <row r="219">
      <c r="A219" t="inlineStr">
        <is>
          <t>Copies Outliers</t>
        </is>
      </c>
      <c r="B219" t="inlineStr">
        <is>
          <t>Copies per mass outliers [covN1]</t>
        </is>
      </c>
      <c r="C219" t="inlineStr">
        <is>
          <t>Medium Low</t>
        </is>
      </c>
      <c r="D219" s="56" t="n">
        <v>44418</v>
      </c>
      <c r="E219" t="inlineStr">
        <is>
          <t>h.08.08.21</t>
        </is>
      </c>
      <c r="F219" t="inlineStr">
        <is>
          <t>covN1</t>
        </is>
      </c>
      <c r="G219" s="50" t="str">
        <f>HYPERLINK("#'Main'!BC7", "'Main'!BC7")</f>
        <v>'Main'!BC7</v>
      </c>
      <c r="I219">
        <f>AVERAGE('Main'!$BA$7:$BC$7)-1*STDEV('Main'!$BA$7:$BC$7)</f>
        <v>42.94038339645628</v>
      </c>
      <c r="J219">
        <f>AVERAGE('Main'!$BA$7:$BC$7)+1*STDEV('Main'!$BA$7:$BC$7)</f>
        <v>108.0435218512129</v>
      </c>
      <c r="K219">
        <f>'Main'!BC7</f>
        <v>112.9356772130505</v>
      </c>
      <c r="L219">
        <f>IF(OR(ISERROR(K219), ISERROR(I219), ISERROR(J219)), TRUE, OR(OR(AND(LEFT(K219, 1)="[", RIGHT(K219, 1)="]"), AND(ISNUMBER(K219), OR(K219&gt;=I219, I219=""), OR(K219&lt;=J219, J219=""))), K219=""))</f>
        <v>0</v>
      </c>
      <c r="M219" t="str">
        <f>"Avg="&amp;ROUND(AVERAGE('Main'!$BA$7:$BC$7),4)&amp;", Stdev="&amp;ROUND(STDEV('Main'!$BA$7:$BC$7),4)&amp;", MaxStdev="&amp;1</f>
        <v>Avg=75.492, Stdev=32.5516, MaxStdev=1</v>
      </c>
    </row>
    <row r="220">
      <c r="A220" t="inlineStr">
        <is>
          <t>Copies Outliers</t>
        </is>
      </c>
      <c r="B220" t="inlineStr">
        <is>
          <t>Copies per mass outliers [covN1]</t>
        </is>
      </c>
      <c r="C220" t="inlineStr">
        <is>
          <t>Medium Low</t>
        </is>
      </c>
      <c r="D220" s="56" t="n">
        <v>44418</v>
      </c>
      <c r="E220" t="inlineStr">
        <is>
          <t>h_d.08.08.21</t>
        </is>
      </c>
      <c r="F220" t="inlineStr">
        <is>
          <t>covN1</t>
        </is>
      </c>
      <c r="G220" s="50" t="str">
        <f>HYPERLINK("#'Main'!BA8", "'Main'!BA8")</f>
        <v>'Main'!BA8</v>
      </c>
      <c r="I220">
        <f>AVERAGE('Main'!$BA$8:$BC$8)-1*STDEV('Main'!$BA$8:$BC$8)</f>
        <v>5.230172350261109</v>
      </c>
      <c r="J220">
        <f>AVERAGE('Main'!$BA$8:$BC$8)+1*STDEV('Main'!$BA$8:$BC$8)</f>
        <v>21.25850450616625</v>
      </c>
      <c r="K220">
        <f>'Main'!BA8</f>
        <v>7.577467248938219</v>
      </c>
      <c r="L220">
        <f>IF(OR(ISERROR(K220), ISERROR(I220), ISERROR(J220)), TRUE, OR(OR(AND(LEFT(K220, 1)="[", RIGHT(K220, 1)="]"), AND(ISNUMBER(K220), OR(K220&gt;=I220, I220=""), OR(K220&lt;=J220, J220=""))), K220=""))</f>
        <v>1</v>
      </c>
      <c r="M220" t="str">
        <f>"Avg="&amp;ROUND(AVERAGE('Main'!$BA$8:$BC$8),4)&amp;", Stdev="&amp;ROUND(STDEV('Main'!$BA$8:$BC$8),4)&amp;", MaxStdev="&amp;1</f>
        <v>Avg=13.2443, Stdev=8.0142, MaxStdev=1</v>
      </c>
    </row>
    <row r="221">
      <c r="A221" t="inlineStr">
        <is>
          <t>Copies Outliers</t>
        </is>
      </c>
      <c r="B221" t="inlineStr">
        <is>
          <t>Copies per mass outliers [covN1]</t>
        </is>
      </c>
      <c r="C221" t="inlineStr">
        <is>
          <t>Medium Low</t>
        </is>
      </c>
      <c r="D221" s="56" t="n">
        <v>44418</v>
      </c>
      <c r="E221" t="inlineStr">
        <is>
          <t>h_d.08.08.21</t>
        </is>
      </c>
      <c r="F221" t="inlineStr">
        <is>
          <t>covN1</t>
        </is>
      </c>
      <c r="G221" s="50" t="str">
        <f>HYPERLINK("#'Main'!BB8", "'Main'!BB8")</f>
        <v>'Main'!BB8</v>
      </c>
      <c r="I221">
        <f>AVERAGE('Main'!$BA$8:$BC$8)-1*STDEV('Main'!$BA$8:$BC$8)</f>
        <v>5.230172350261109</v>
      </c>
      <c r="J221">
        <f>AVERAGE('Main'!$BA$8:$BC$8)+1*STDEV('Main'!$BA$8:$BC$8)</f>
        <v>21.25850450616625</v>
      </c>
      <c r="K221" t="str">
        <f>'Main'!BB8</f>
        <v/>
      </c>
      <c r="L221">
        <f>IF(OR(ISERROR(K221), ISERROR(I221), ISERROR(J221)), TRUE, OR(OR(AND(LEFT(K221, 1)="[", RIGHT(K221, 1)="]"), AND(ISNUMBER(K221), OR(K221&gt;=I221, I221=""), OR(K221&lt;=J221, J221=""))), K221=""))</f>
        <v>1</v>
      </c>
      <c r="M221" t="str">
        <f>"Avg="&amp;ROUND(AVERAGE('Main'!$BA$8:$BC$8),4)&amp;", Stdev="&amp;ROUND(STDEV('Main'!$BA$8:$BC$8),4)&amp;", MaxStdev="&amp;1</f>
        <v>Avg=13.2443, Stdev=8.0142, MaxStdev=1</v>
      </c>
    </row>
    <row r="222">
      <c r="A222" t="inlineStr">
        <is>
          <t>Copies Outliers</t>
        </is>
      </c>
      <c r="B222" t="inlineStr">
        <is>
          <t>Copies per mass outliers [covN1]</t>
        </is>
      </c>
      <c r="C222" t="inlineStr">
        <is>
          <t>Medium Low</t>
        </is>
      </c>
      <c r="D222" s="56" t="n">
        <v>44418</v>
      </c>
      <c r="E222" t="inlineStr">
        <is>
          <t>h_d.08.08.21</t>
        </is>
      </c>
      <c r="F222" t="inlineStr">
        <is>
          <t>covN1</t>
        </is>
      </c>
      <c r="G222" s="50" t="str">
        <f>HYPERLINK("#'Main'!BC8", "'Main'!BC8")</f>
        <v>'Main'!BC8</v>
      </c>
      <c r="I222">
        <f>AVERAGE('Main'!$BA$8:$BC$8)-1*STDEV('Main'!$BA$8:$BC$8)</f>
        <v>5.230172350261109</v>
      </c>
      <c r="J222">
        <f>AVERAGE('Main'!$BA$8:$BC$8)+1*STDEV('Main'!$BA$8:$BC$8)</f>
        <v>21.25850450616625</v>
      </c>
      <c r="K222">
        <f>'Main'!BC8</f>
        <v>18.91120960748914</v>
      </c>
      <c r="L222">
        <f>IF(OR(ISERROR(K222), ISERROR(I222), ISERROR(J222)), TRUE, OR(OR(AND(LEFT(K222, 1)="[", RIGHT(K222, 1)="]"), AND(ISNUMBER(K222), OR(K222&gt;=I222, I222=""), OR(K222&lt;=J222, J222=""))), K222=""))</f>
        <v>1</v>
      </c>
      <c r="M222" t="str">
        <f>"Avg="&amp;ROUND(AVERAGE('Main'!$BA$8:$BC$8),4)&amp;", Stdev="&amp;ROUND(STDEV('Main'!$BA$8:$BC$8),4)&amp;", MaxStdev="&amp;1</f>
        <v>Avg=13.2443, Stdev=8.0142, MaxStdev=1</v>
      </c>
    </row>
    <row r="223">
      <c r="A223" t="inlineStr">
        <is>
          <t>Copies Outliers</t>
        </is>
      </c>
      <c r="B223" t="inlineStr">
        <is>
          <t>Copies per mass outliers [covN1]</t>
        </is>
      </c>
      <c r="C223" t="inlineStr">
        <is>
          <t>Medium Low</t>
        </is>
      </c>
      <c r="D223" s="56" t="n">
        <v>44418</v>
      </c>
      <c r="E223" t="inlineStr">
        <is>
          <t>bmi.08.09.21</t>
        </is>
      </c>
      <c r="F223" t="inlineStr">
        <is>
          <t>covN1</t>
        </is>
      </c>
      <c r="G223" s="50" t="str">
        <f>HYPERLINK("#'Main'!BA9", "'Main'!BA9")</f>
        <v>'Main'!BA9</v>
      </c>
      <c r="I223">
        <f>AVERAGE('Main'!$BA$9:$BC$9)-1*STDEV('Main'!$BA$9:$BC$9)</f>
        <v>46.68016290956916</v>
      </c>
      <c r="J223">
        <f>AVERAGE('Main'!$BA$9:$BC$9)+1*STDEV('Main'!$BA$9:$BC$9)</f>
        <v>62.56373220197607</v>
      </c>
      <c r="K223">
        <f>'Main'!BA9</f>
        <v>45.49162108382539</v>
      </c>
      <c r="L223">
        <f>IF(OR(ISERROR(K223), ISERROR(I223), ISERROR(J223)), TRUE, OR(OR(AND(LEFT(K223, 1)="[", RIGHT(K223, 1)="]"), AND(ISNUMBER(K223), OR(K223&gt;=I223, I223=""), OR(K223&lt;=J223, J223=""))), K223=""))</f>
        <v>0</v>
      </c>
      <c r="M223" t="str">
        <f>"Avg="&amp;ROUND(AVERAGE('Main'!$BA$9:$BC$9),4)&amp;", Stdev="&amp;ROUND(STDEV('Main'!$BA$9:$BC$9),4)&amp;", MaxStdev="&amp;1</f>
        <v>Avg=54.6219, Stdev=7.9418, MaxStdev=1</v>
      </c>
    </row>
    <row r="224">
      <c r="A224" t="inlineStr">
        <is>
          <t>Copies Outliers</t>
        </is>
      </c>
      <c r="B224" t="inlineStr">
        <is>
          <t>Copies per mass outliers [covN1]</t>
        </is>
      </c>
      <c r="C224" t="inlineStr">
        <is>
          <t>Medium Low</t>
        </is>
      </c>
      <c r="D224" s="56" t="n">
        <v>44418</v>
      </c>
      <c r="E224" t="inlineStr">
        <is>
          <t>bmi.08.09.21</t>
        </is>
      </c>
      <c r="F224" t="inlineStr">
        <is>
          <t>covN1</t>
        </is>
      </c>
      <c r="G224" s="50" t="str">
        <f>HYPERLINK("#'Main'!BB9", "'Main'!BB9")</f>
        <v>'Main'!BB9</v>
      </c>
      <c r="I224">
        <f>AVERAGE('Main'!$BA$9:$BC$9)-1*STDEV('Main'!$BA$9:$BC$9)</f>
        <v>46.68016290956916</v>
      </c>
      <c r="J224">
        <f>AVERAGE('Main'!$BA$9:$BC$9)+1*STDEV('Main'!$BA$9:$BC$9)</f>
        <v>62.56373220197607</v>
      </c>
      <c r="K224">
        <f>'Main'!BB9</f>
        <v>59.9285939361383</v>
      </c>
      <c r="L224">
        <f>IF(OR(ISERROR(K224), ISERROR(I224), ISERROR(J224)), TRUE, OR(OR(AND(LEFT(K224, 1)="[", RIGHT(K224, 1)="]"), AND(ISNUMBER(K224), OR(K224&gt;=I224, I224=""), OR(K224&lt;=J224, J224=""))), K224=""))</f>
        <v>1</v>
      </c>
      <c r="M224" t="str">
        <f>"Avg="&amp;ROUND(AVERAGE('Main'!$BA$9:$BC$9),4)&amp;", Stdev="&amp;ROUND(STDEV('Main'!$BA$9:$BC$9),4)&amp;", MaxStdev="&amp;1</f>
        <v>Avg=54.6219, Stdev=7.9418, MaxStdev=1</v>
      </c>
    </row>
    <row r="225">
      <c r="A225" t="inlineStr">
        <is>
          <t>Copies Outliers</t>
        </is>
      </c>
      <c r="B225" t="inlineStr">
        <is>
          <t>Copies per mass outliers [covN1]</t>
        </is>
      </c>
      <c r="C225" t="inlineStr">
        <is>
          <t>Medium Low</t>
        </is>
      </c>
      <c r="D225" s="56" t="n">
        <v>44418</v>
      </c>
      <c r="E225" t="inlineStr">
        <is>
          <t>bmi.08.09.21</t>
        </is>
      </c>
      <c r="F225" t="inlineStr">
        <is>
          <t>covN1</t>
        </is>
      </c>
      <c r="G225" s="50" t="str">
        <f>HYPERLINK("#'Main'!BC9", "'Main'!BC9")</f>
        <v>'Main'!BC9</v>
      </c>
      <c r="I225">
        <f>AVERAGE('Main'!$BA$9:$BC$9)-1*STDEV('Main'!$BA$9:$BC$9)</f>
        <v>46.68016290956916</v>
      </c>
      <c r="J225">
        <f>AVERAGE('Main'!$BA$9:$BC$9)+1*STDEV('Main'!$BA$9:$BC$9)</f>
        <v>62.56373220197607</v>
      </c>
      <c r="K225">
        <f>'Main'!BC9</f>
        <v>58.44562764735419</v>
      </c>
      <c r="L225">
        <f>IF(OR(ISERROR(K225), ISERROR(I225), ISERROR(J225)), TRUE, OR(OR(AND(LEFT(K225, 1)="[", RIGHT(K225, 1)="]"), AND(ISNUMBER(K225), OR(K225&gt;=I225, I225=""), OR(K225&lt;=J225, J225=""))), K225=""))</f>
        <v>1</v>
      </c>
      <c r="M225" t="str">
        <f>"Avg="&amp;ROUND(AVERAGE('Main'!$BA$9:$BC$9),4)&amp;", Stdev="&amp;ROUND(STDEV('Main'!$BA$9:$BC$9),4)&amp;", MaxStdev="&amp;1</f>
        <v>Avg=54.6219, Stdev=7.9418, MaxStdev=1</v>
      </c>
    </row>
    <row r="226">
      <c r="A226" t="inlineStr">
        <is>
          <t>Copies Outliers</t>
        </is>
      </c>
      <c r="B226" t="inlineStr">
        <is>
          <t>Copies per mass outliers [covN1]</t>
        </is>
      </c>
      <c r="C226" t="inlineStr">
        <is>
          <t>Medium Low</t>
        </is>
      </c>
      <c r="D226" s="56" t="n">
        <v>44418</v>
      </c>
      <c r="E226" t="inlineStr">
        <is>
          <t>mh.08.09.21</t>
        </is>
      </c>
      <c r="F226" t="inlineStr">
        <is>
          <t>covN1</t>
        </is>
      </c>
      <c r="G226" s="50" t="str">
        <f>HYPERLINK("#'Main'!BA10", "'Main'!BA10")</f>
        <v>'Main'!BA10</v>
      </c>
      <c r="I226">
        <f>AVERAGE('Main'!$BA$10:$BC$10)-1*STDEV('Main'!$BA$10:$BC$10)</f>
        <v>125.8423105328055</v>
      </c>
      <c r="J226">
        <f>AVERAGE('Main'!$BA$10:$BC$10)+1*STDEV('Main'!$BA$10:$BC$10)</f>
        <v>261.3144791685721</v>
      </c>
      <c r="K226">
        <f>'Main'!BA10</f>
        <v>126.7940056649238</v>
      </c>
      <c r="L226">
        <f>IF(OR(ISERROR(K226), ISERROR(I226), ISERROR(J226)), TRUE, OR(OR(AND(LEFT(K226, 1)="[", RIGHT(K226, 1)="]"), AND(ISNUMBER(K226), OR(K226&gt;=I226, I226=""), OR(K226&lt;=J226, J226=""))), K226=""))</f>
        <v>1</v>
      </c>
      <c r="M226" t="str">
        <f>"Avg="&amp;ROUND(AVERAGE('Main'!$BA$10:$BC$10),4)&amp;", Stdev="&amp;ROUND(STDEV('Main'!$BA$10:$BC$10),4)&amp;", MaxStdev="&amp;1</f>
        <v>Avg=193.5784, Stdev=67.7361, MaxStdev=1</v>
      </c>
    </row>
    <row r="227">
      <c r="A227" t="inlineStr">
        <is>
          <t>Copies Outliers</t>
        </is>
      </c>
      <c r="B227" t="inlineStr">
        <is>
          <t>Copies per mass outliers [covN1]</t>
        </is>
      </c>
      <c r="C227" t="inlineStr">
        <is>
          <t>Medium Low</t>
        </is>
      </c>
      <c r="D227" s="56" t="n">
        <v>44418</v>
      </c>
      <c r="E227" t="inlineStr">
        <is>
          <t>mh.08.09.21</t>
        </is>
      </c>
      <c r="F227" t="inlineStr">
        <is>
          <t>covN1</t>
        </is>
      </c>
      <c r="G227" s="50" t="str">
        <f>HYPERLINK("#'Main'!BB10", "'Main'!BB10")</f>
        <v>'Main'!BB10</v>
      </c>
      <c r="I227">
        <f>AVERAGE('Main'!$BA$10:$BC$10)-1*STDEV('Main'!$BA$10:$BC$10)</f>
        <v>125.8423105328055</v>
      </c>
      <c r="J227">
        <f>AVERAGE('Main'!$BA$10:$BC$10)+1*STDEV('Main'!$BA$10:$BC$10)</f>
        <v>261.3144791685721</v>
      </c>
      <c r="K227">
        <f>'Main'!BB10</f>
        <v>191.7135172518449</v>
      </c>
      <c r="L227">
        <f>IF(OR(ISERROR(K227), ISERROR(I227), ISERROR(J227)), TRUE, OR(OR(AND(LEFT(K227, 1)="[", RIGHT(K227, 1)="]"), AND(ISNUMBER(K227), OR(K227&gt;=I227, I227=""), OR(K227&lt;=J227, J227=""))), K227=""))</f>
        <v>1</v>
      </c>
      <c r="M227" t="str">
        <f>"Avg="&amp;ROUND(AVERAGE('Main'!$BA$10:$BC$10),4)&amp;", Stdev="&amp;ROUND(STDEV('Main'!$BA$10:$BC$10),4)&amp;", MaxStdev="&amp;1</f>
        <v>Avg=193.5784, Stdev=67.7361, MaxStdev=1</v>
      </c>
    </row>
    <row r="228">
      <c r="A228" t="inlineStr">
        <is>
          <t>Copies Outliers</t>
        </is>
      </c>
      <c r="B228" t="inlineStr">
        <is>
          <t>Copies per mass outliers [covN1]</t>
        </is>
      </c>
      <c r="C228" t="inlineStr">
        <is>
          <t>Medium Low</t>
        </is>
      </c>
      <c r="D228" s="56" t="n">
        <v>44418</v>
      </c>
      <c r="E228" t="inlineStr">
        <is>
          <t>mh.08.09.21</t>
        </is>
      </c>
      <c r="F228" t="inlineStr">
        <is>
          <t>covN1</t>
        </is>
      </c>
      <c r="G228" s="50" t="str">
        <f>HYPERLINK("#'Main'!BC10", "'Main'!BC10")</f>
        <v>'Main'!BC10</v>
      </c>
      <c r="I228">
        <f>AVERAGE('Main'!$BA$10:$BC$10)-1*STDEV('Main'!$BA$10:$BC$10)</f>
        <v>125.8423105328055</v>
      </c>
      <c r="J228">
        <f>AVERAGE('Main'!$BA$10:$BC$10)+1*STDEV('Main'!$BA$10:$BC$10)</f>
        <v>261.3144791685721</v>
      </c>
      <c r="K228">
        <f>'Main'!BC10</f>
        <v>262.2276616352977</v>
      </c>
      <c r="L228">
        <f>IF(OR(ISERROR(K228), ISERROR(I228), ISERROR(J228)), TRUE, OR(OR(AND(LEFT(K228, 1)="[", RIGHT(K228, 1)="]"), AND(ISNUMBER(K228), OR(K228&gt;=I228, I228=""), OR(K228&lt;=J228, J228=""))), K228=""))</f>
        <v>0</v>
      </c>
      <c r="M228" t="str">
        <f>"Avg="&amp;ROUND(AVERAGE('Main'!$BA$10:$BC$10),4)&amp;", Stdev="&amp;ROUND(STDEV('Main'!$BA$10:$BC$10),4)&amp;", MaxStdev="&amp;1</f>
        <v>Avg=193.5784, Stdev=67.7361, MaxStdev=1</v>
      </c>
    </row>
    <row r="229">
      <c r="A229" t="inlineStr">
        <is>
          <t>Copies Outliers</t>
        </is>
      </c>
      <c r="B229" t="inlineStr">
        <is>
          <t>Copies per mass outliers [covN1]</t>
        </is>
      </c>
      <c r="C229" t="inlineStr">
        <is>
          <t>Medium Low</t>
        </is>
      </c>
      <c r="D229" s="56" t="n">
        <v>44418</v>
      </c>
      <c r="E229" t="inlineStr">
        <is>
          <t>o.08.09.21</t>
        </is>
      </c>
      <c r="F229" t="inlineStr">
        <is>
          <t>covN1</t>
        </is>
      </c>
      <c r="G229" s="50" t="str">
        <f>HYPERLINK("#'Main'!BA11", "'Main'!BA11")</f>
        <v>'Main'!BA11</v>
      </c>
      <c r="I229">
        <f>AVERAGE('Main'!$BA$11:$BC$11)-1*STDEV('Main'!$BA$11:$BC$11)</f>
        <v>12.78520886133797</v>
      </c>
      <c r="J229">
        <f>AVERAGE('Main'!$BA$11:$BC$11)+1*STDEV('Main'!$BA$11:$BC$11)</f>
        <v>66.01266038458768</v>
      </c>
      <c r="K229">
        <f>'Main'!BA11</f>
        <v>20.58018866427878</v>
      </c>
      <c r="L229">
        <f>IF(OR(ISERROR(K229), ISERROR(I229), ISERROR(J229)), TRUE, OR(OR(AND(LEFT(K229, 1)="[", RIGHT(K229, 1)="]"), AND(ISNUMBER(K229), OR(K229&gt;=I229, I229=""), OR(K229&lt;=J229, J229=""))), K229=""))</f>
        <v>1</v>
      </c>
      <c r="M229" t="str">
        <f>"Avg="&amp;ROUND(AVERAGE('Main'!$BA$11:$BC$11),4)&amp;", Stdev="&amp;ROUND(STDEV('Main'!$BA$11:$BC$11),4)&amp;", MaxStdev="&amp;1</f>
        <v>Avg=39.3989, Stdev=26.6137, MaxStdev=1</v>
      </c>
    </row>
    <row r="230">
      <c r="A230" t="inlineStr">
        <is>
          <t>Copies Outliers</t>
        </is>
      </c>
      <c r="B230" t="inlineStr">
        <is>
          <t>Copies per mass outliers [covN1]</t>
        </is>
      </c>
      <c r="C230" t="inlineStr">
        <is>
          <t>Medium Low</t>
        </is>
      </c>
      <c r="D230" s="56" t="n">
        <v>44418</v>
      </c>
      <c r="E230" t="inlineStr">
        <is>
          <t>o.08.09.21</t>
        </is>
      </c>
      <c r="F230" t="inlineStr">
        <is>
          <t>covN1</t>
        </is>
      </c>
      <c r="G230" s="50" t="str">
        <f>HYPERLINK("#'Main'!BB11", "'Main'!BB11")</f>
        <v>'Main'!BB11</v>
      </c>
      <c r="I230">
        <f>AVERAGE('Main'!$BA$11:$BC$11)-1*STDEV('Main'!$BA$11:$BC$11)</f>
        <v>12.78520886133797</v>
      </c>
      <c r="J230">
        <f>AVERAGE('Main'!$BA$11:$BC$11)+1*STDEV('Main'!$BA$11:$BC$11)</f>
        <v>66.01266038458768</v>
      </c>
      <c r="K230" t="str">
        <f>'Main'!BB11</f>
        <v/>
      </c>
      <c r="L230">
        <f>IF(OR(ISERROR(K230), ISERROR(I230), ISERROR(J230)), TRUE, OR(OR(AND(LEFT(K230, 1)="[", RIGHT(K230, 1)="]"), AND(ISNUMBER(K230), OR(K230&gt;=I230, I230=""), OR(K230&lt;=J230, J230=""))), K230=""))</f>
        <v>1</v>
      </c>
      <c r="M230" t="str">
        <f>"Avg="&amp;ROUND(AVERAGE('Main'!$BA$11:$BC$11),4)&amp;", Stdev="&amp;ROUND(STDEV('Main'!$BA$11:$BC$11),4)&amp;", MaxStdev="&amp;1</f>
        <v>Avg=39.3989, Stdev=26.6137, MaxStdev=1</v>
      </c>
    </row>
    <row r="231">
      <c r="A231" t="inlineStr">
        <is>
          <t>Copies Outliers</t>
        </is>
      </c>
      <c r="B231" t="inlineStr">
        <is>
          <t>Copies per mass outliers [covN1]</t>
        </is>
      </c>
      <c r="C231" t="inlineStr">
        <is>
          <t>Medium Low</t>
        </is>
      </c>
      <c r="D231" s="56" t="n">
        <v>44418</v>
      </c>
      <c r="E231" t="inlineStr">
        <is>
          <t>o.08.09.21</t>
        </is>
      </c>
      <c r="F231" t="inlineStr">
        <is>
          <t>covN1</t>
        </is>
      </c>
      <c r="G231" s="50" t="str">
        <f>HYPERLINK("#'Main'!BC11", "'Main'!BC11")</f>
        <v>'Main'!BC11</v>
      </c>
      <c r="I231">
        <f>AVERAGE('Main'!$BA$11:$BC$11)-1*STDEV('Main'!$BA$11:$BC$11)</f>
        <v>12.78520886133797</v>
      </c>
      <c r="J231">
        <f>AVERAGE('Main'!$BA$11:$BC$11)+1*STDEV('Main'!$BA$11:$BC$11)</f>
        <v>66.01266038458768</v>
      </c>
      <c r="K231">
        <f>'Main'!BC11</f>
        <v>58.21768058164687</v>
      </c>
      <c r="L231">
        <f>IF(OR(ISERROR(K231), ISERROR(I231), ISERROR(J231)), TRUE, OR(OR(AND(LEFT(K231, 1)="[", RIGHT(K231, 1)="]"), AND(ISNUMBER(K231), OR(K231&gt;=I231, I231=""), OR(K231&lt;=J231, J231=""))), K231=""))</f>
        <v>1</v>
      </c>
      <c r="M231" t="str">
        <f>"Avg="&amp;ROUND(AVERAGE('Main'!$BA$11:$BC$11),4)&amp;", Stdev="&amp;ROUND(STDEV('Main'!$BA$11:$BC$11),4)&amp;", MaxStdev="&amp;1</f>
        <v>Avg=39.3989, Stdev=26.6137, MaxStdev=1</v>
      </c>
    </row>
    <row r="232">
      <c r="A232" t="inlineStr">
        <is>
          <t>Copies Outliers</t>
        </is>
      </c>
      <c r="B232" t="inlineStr">
        <is>
          <t>Copies per mass outliers [covN1]</t>
        </is>
      </c>
      <c r="C232" t="inlineStr">
        <is>
          <t>Medium Low</t>
        </is>
      </c>
      <c r="D232" s="56" t="n">
        <v>44418</v>
      </c>
      <c r="E232" t="inlineStr">
        <is>
          <t>vc1.08.09.21</t>
        </is>
      </c>
      <c r="F232" t="inlineStr">
        <is>
          <t>covN1</t>
        </is>
      </c>
      <c r="G232" s="50" t="str">
        <f>HYPERLINK("#'Main'!BA12", "'Main'!BA12")</f>
        <v>'Main'!BA12</v>
      </c>
      <c r="I232" t="e">
        <f>AVERAGE('Main'!$BA$12:$BC$12)-1*STDEV('Main'!$BA$12:$BC$12)</f>
        <v>#DIV/0!</v>
      </c>
      <c r="J232" t="e">
        <f>AVERAGE('Main'!$BA$12:$BC$12)+1*STDEV('Main'!$BA$12:$BC$12)</f>
        <v>#DIV/0!</v>
      </c>
      <c r="K232" t="str">
        <f>'Main'!BA12</f>
        <v/>
      </c>
      <c r="L232">
        <f>IF(OR(ISERROR(K232), ISERROR(I232), ISERROR(J232)), TRUE, OR(OR(AND(LEFT(K232, 1)="[", RIGHT(K232, 1)="]"), AND(ISNUMBER(K232), OR(K232&gt;=I232, I232=""), OR(K232&lt;=J232, J232=""))), K232=""))</f>
        <v>1</v>
      </c>
      <c r="M232" t="e">
        <f>"Avg="&amp;ROUND(AVERAGE('Main'!$BA$12:$BC$12),4)&amp;", Stdev="&amp;ROUND(STDEV('Main'!$BA$12:$BC$12),4)&amp;", MaxStdev="&amp;1</f>
        <v>#DIV/0!</v>
      </c>
    </row>
    <row r="233">
      <c r="A233" t="inlineStr">
        <is>
          <t>Copies Outliers</t>
        </is>
      </c>
      <c r="B233" t="inlineStr">
        <is>
          <t>Copies per mass outliers [covN1]</t>
        </is>
      </c>
      <c r="C233" t="inlineStr">
        <is>
          <t>Medium Low</t>
        </is>
      </c>
      <c r="D233" s="56" t="n">
        <v>44418</v>
      </c>
      <c r="E233" t="inlineStr">
        <is>
          <t>vc1.08.09.21</t>
        </is>
      </c>
      <c r="F233" t="inlineStr">
        <is>
          <t>covN1</t>
        </is>
      </c>
      <c r="G233" s="50" t="str">
        <f>HYPERLINK("#'Main'!BB12", "'Main'!BB12")</f>
        <v>'Main'!BB12</v>
      </c>
      <c r="I233" t="e">
        <f>AVERAGE('Main'!$BA$12:$BC$12)-1*STDEV('Main'!$BA$12:$BC$12)</f>
        <v>#DIV/0!</v>
      </c>
      <c r="J233" t="e">
        <f>AVERAGE('Main'!$BA$12:$BC$12)+1*STDEV('Main'!$BA$12:$BC$12)</f>
        <v>#DIV/0!</v>
      </c>
      <c r="K233" t="str">
        <f>'Main'!BB12</f>
        <v/>
      </c>
      <c r="L233">
        <f>IF(OR(ISERROR(K233), ISERROR(I233), ISERROR(J233)), TRUE, OR(OR(AND(LEFT(K233, 1)="[", RIGHT(K233, 1)="]"), AND(ISNUMBER(K233), OR(K233&gt;=I233, I233=""), OR(K233&lt;=J233, J233=""))), K233=""))</f>
        <v>1</v>
      </c>
      <c r="M233" t="e">
        <f>"Avg="&amp;ROUND(AVERAGE('Main'!$BA$12:$BC$12),4)&amp;", Stdev="&amp;ROUND(STDEV('Main'!$BA$12:$BC$12),4)&amp;", MaxStdev="&amp;1</f>
        <v>#DIV/0!</v>
      </c>
    </row>
    <row r="234">
      <c r="A234" t="inlineStr">
        <is>
          <t>Copies Outliers</t>
        </is>
      </c>
      <c r="B234" t="inlineStr">
        <is>
          <t>Copies per mass outliers [covN1]</t>
        </is>
      </c>
      <c r="C234" t="inlineStr">
        <is>
          <t>Medium Low</t>
        </is>
      </c>
      <c r="D234" s="56" t="n">
        <v>44418</v>
      </c>
      <c r="E234" t="inlineStr">
        <is>
          <t>vc1.08.09.21</t>
        </is>
      </c>
      <c r="F234" t="inlineStr">
        <is>
          <t>covN1</t>
        </is>
      </c>
      <c r="G234" s="50" t="str">
        <f>HYPERLINK("#'Main'!BC12", "'Main'!BC12")</f>
        <v>'Main'!BC12</v>
      </c>
      <c r="I234" t="e">
        <f>AVERAGE('Main'!$BA$12:$BC$12)-1*STDEV('Main'!$BA$12:$BC$12)</f>
        <v>#DIV/0!</v>
      </c>
      <c r="J234" t="e">
        <f>AVERAGE('Main'!$BA$12:$BC$12)+1*STDEV('Main'!$BA$12:$BC$12)</f>
        <v>#DIV/0!</v>
      </c>
      <c r="K234" t="str">
        <f>'Main'!BC12</f>
        <v/>
      </c>
      <c r="L234">
        <f>IF(OR(ISERROR(K234), ISERROR(I234), ISERROR(J234)), TRUE, OR(OR(AND(LEFT(K234, 1)="[", RIGHT(K234, 1)="]"), AND(ISNUMBER(K234), OR(K234&gt;=I234, I234=""), OR(K234&lt;=J234, J234=""))), K234=""))</f>
        <v>1</v>
      </c>
      <c r="M234" t="e">
        <f>"Avg="&amp;ROUND(AVERAGE('Main'!$BA$12:$BC$12),4)&amp;", Stdev="&amp;ROUND(STDEV('Main'!$BA$12:$BC$12),4)&amp;", MaxStdev="&amp;1</f>
        <v>#DIV/0!</v>
      </c>
    </row>
    <row r="235">
      <c r="A235" t="inlineStr">
        <is>
          <t>Copies Outliers</t>
        </is>
      </c>
      <c r="B235" t="inlineStr">
        <is>
          <t>Copies per mass outliers [covN1]</t>
        </is>
      </c>
      <c r="C235" t="inlineStr">
        <is>
          <t>Medium Low</t>
        </is>
      </c>
      <c r="D235" s="56" t="n">
        <v>44418</v>
      </c>
      <c r="E235" t="inlineStr">
        <is>
          <t>vc2.08.09.21</t>
        </is>
      </c>
      <c r="F235" t="inlineStr">
        <is>
          <t>covN1</t>
        </is>
      </c>
      <c r="G235" s="50" t="str">
        <f>HYPERLINK("#'Main'!BA13", "'Main'!BA13")</f>
        <v>'Main'!BA13</v>
      </c>
      <c r="I235">
        <f>AVERAGE('Main'!$BA$13:$BC$13)-1*STDEV('Main'!$BA$13:$BC$13)</f>
        <v>0.5601605969198818</v>
      </c>
      <c r="J235">
        <f>AVERAGE('Main'!$BA$13:$BC$13)+1*STDEV('Main'!$BA$13:$BC$13)</f>
        <v>1.549022045965642</v>
      </c>
      <c r="K235">
        <f>'Main'!BA13</f>
        <v>0.7049760033056557</v>
      </c>
      <c r="L235">
        <f>IF(OR(ISERROR(K235), ISERROR(I235), ISERROR(J235)), TRUE, OR(OR(AND(LEFT(K235, 1)="[", RIGHT(K235, 1)="]"), AND(ISNUMBER(K235), OR(K235&gt;=I235, I235=""), OR(K235&lt;=J235, J235=""))), K235=""))</f>
        <v>1</v>
      </c>
      <c r="M235" t="str">
        <f>"Avg="&amp;ROUND(AVERAGE('Main'!$BA$13:$BC$13),4)&amp;", Stdev="&amp;ROUND(STDEV('Main'!$BA$13:$BC$13),4)&amp;", MaxStdev="&amp;1</f>
        <v>Avg=1.0546, Stdev=0.4944, MaxStdev=1</v>
      </c>
    </row>
    <row r="236">
      <c r="A236" t="inlineStr">
        <is>
          <t>Copies Outliers</t>
        </is>
      </c>
      <c r="B236" t="inlineStr">
        <is>
          <t>Copies per mass outliers [covN1]</t>
        </is>
      </c>
      <c r="C236" t="inlineStr">
        <is>
          <t>Medium Low</t>
        </is>
      </c>
      <c r="D236" s="56" t="n">
        <v>44418</v>
      </c>
      <c r="E236" t="inlineStr">
        <is>
          <t>vc2.08.09.21</t>
        </is>
      </c>
      <c r="F236" t="inlineStr">
        <is>
          <t>covN1</t>
        </is>
      </c>
      <c r="G236" s="50" t="str">
        <f>HYPERLINK("#'Main'!BB13", "'Main'!BB13")</f>
        <v>'Main'!BB13</v>
      </c>
      <c r="I236">
        <f>AVERAGE('Main'!$BA$13:$BC$13)-1*STDEV('Main'!$BA$13:$BC$13)</f>
        <v>0.5601605969198818</v>
      </c>
      <c r="J236">
        <f>AVERAGE('Main'!$BA$13:$BC$13)+1*STDEV('Main'!$BA$13:$BC$13)</f>
        <v>1.549022045965642</v>
      </c>
      <c r="K236" t="str">
        <f>'Main'!BB13</f>
        <v/>
      </c>
      <c r="L236">
        <f>IF(OR(ISERROR(K236), ISERROR(I236), ISERROR(J236)), TRUE, OR(OR(AND(LEFT(K236, 1)="[", RIGHT(K236, 1)="]"), AND(ISNUMBER(K236), OR(K236&gt;=I236, I236=""), OR(K236&lt;=J236, J236=""))), K236=""))</f>
        <v>1</v>
      </c>
      <c r="M236" t="str">
        <f>"Avg="&amp;ROUND(AVERAGE('Main'!$BA$13:$BC$13),4)&amp;", Stdev="&amp;ROUND(STDEV('Main'!$BA$13:$BC$13),4)&amp;", MaxStdev="&amp;1</f>
        <v>Avg=1.0546, Stdev=0.4944, MaxStdev=1</v>
      </c>
    </row>
    <row r="237">
      <c r="A237" t="inlineStr">
        <is>
          <t>Copies Outliers</t>
        </is>
      </c>
      <c r="B237" t="inlineStr">
        <is>
          <t>Copies per mass outliers [covN1]</t>
        </is>
      </c>
      <c r="C237" t="inlineStr">
        <is>
          <t>Medium Low</t>
        </is>
      </c>
      <c r="D237" s="56" t="n">
        <v>44418</v>
      </c>
      <c r="E237" t="inlineStr">
        <is>
          <t>vc2.08.09.21</t>
        </is>
      </c>
      <c r="F237" t="inlineStr">
        <is>
          <t>covN1</t>
        </is>
      </c>
      <c r="G237" s="50" t="str">
        <f>HYPERLINK("#'Main'!BC13", "'Main'!BC13")</f>
        <v>'Main'!BC13</v>
      </c>
      <c r="I237">
        <f>AVERAGE('Main'!$BA$13:$BC$13)-1*STDEV('Main'!$BA$13:$BC$13)</f>
        <v>0.5601605969198818</v>
      </c>
      <c r="J237">
        <f>AVERAGE('Main'!$BA$13:$BC$13)+1*STDEV('Main'!$BA$13:$BC$13)</f>
        <v>1.549022045965642</v>
      </c>
      <c r="K237">
        <f>'Main'!BC13</f>
        <v>1.404206639579868</v>
      </c>
      <c r="L237">
        <f>IF(OR(ISERROR(K237), ISERROR(I237), ISERROR(J237)), TRUE, OR(OR(AND(LEFT(K237, 1)="[", RIGHT(K237, 1)="]"), AND(ISNUMBER(K237), OR(K237&gt;=I237, I237=""), OR(K237&lt;=J237, J237=""))), K237=""))</f>
        <v>1</v>
      </c>
      <c r="M237" t="str">
        <f>"Avg="&amp;ROUND(AVERAGE('Main'!$BA$13:$BC$13),4)&amp;", Stdev="&amp;ROUND(STDEV('Main'!$BA$13:$BC$13),4)&amp;", MaxStdev="&amp;1</f>
        <v>Avg=1.0546, Stdev=0.4944, MaxStdev=1</v>
      </c>
    </row>
    <row r="238">
      <c r="A238" t="inlineStr">
        <is>
          <t>Copies Outliers</t>
        </is>
      </c>
      <c r="B238" t="inlineStr">
        <is>
          <t>Copies per mass outliers [covN1]</t>
        </is>
      </c>
      <c r="C238" t="inlineStr">
        <is>
          <t>Medium Low</t>
        </is>
      </c>
      <c r="D238" s="56" t="n">
        <v>44418</v>
      </c>
      <c r="E238" t="inlineStr">
        <is>
          <t>vc3.08.09.21</t>
        </is>
      </c>
      <c r="F238" t="inlineStr">
        <is>
          <t>covN1</t>
        </is>
      </c>
      <c r="G238" s="50" t="str">
        <f>HYPERLINK("#'Main'!BA14", "'Main'!BA14")</f>
        <v>'Main'!BA14</v>
      </c>
      <c r="I238">
        <f>AVERAGE('Main'!$BA$14:$BC$14)-1*STDEV('Main'!$BA$14:$BC$14)</f>
        <v>-1.717553213151457</v>
      </c>
      <c r="J238">
        <f>AVERAGE('Main'!$BA$14:$BC$14)+1*STDEV('Main'!$BA$14:$BC$14)</f>
        <v>13.05917422471757</v>
      </c>
      <c r="K238">
        <f>'Main'!BA14</f>
        <v>10.89517259331431</v>
      </c>
      <c r="L238">
        <f>IF(OR(ISERROR(K238), ISERROR(I238), ISERROR(J238)), TRUE, OR(OR(AND(LEFT(K238, 1)="[", RIGHT(K238, 1)="]"), AND(ISNUMBER(K238), OR(K238&gt;=I238, I238=""), OR(K238&lt;=J238, J238=""))), K238=""))</f>
        <v>1</v>
      </c>
      <c r="M238" t="str">
        <f>"Avg="&amp;ROUND(AVERAGE('Main'!$BA$14:$BC$14),4)&amp;", Stdev="&amp;ROUND(STDEV('Main'!$BA$14:$BC$14),4)&amp;", MaxStdev="&amp;1</f>
        <v>Avg=5.6708, Stdev=7.3884, MaxStdev=1</v>
      </c>
    </row>
    <row r="239">
      <c r="A239" t="inlineStr">
        <is>
          <t>Copies Outliers</t>
        </is>
      </c>
      <c r="B239" t="inlineStr">
        <is>
          <t>Copies per mass outliers [covN1]</t>
        </is>
      </c>
      <c r="C239" t="inlineStr">
        <is>
          <t>Medium Low</t>
        </is>
      </c>
      <c r="D239" s="56" t="n">
        <v>44418</v>
      </c>
      <c r="E239" t="inlineStr">
        <is>
          <t>vc3.08.09.21</t>
        </is>
      </c>
      <c r="F239" t="inlineStr">
        <is>
          <t>covN1</t>
        </is>
      </c>
      <c r="G239" s="50" t="str">
        <f>HYPERLINK("#'Main'!BB14", "'Main'!BB14")</f>
        <v>'Main'!BB14</v>
      </c>
      <c r="I239">
        <f>AVERAGE('Main'!$BA$14:$BC$14)-1*STDEV('Main'!$BA$14:$BC$14)</f>
        <v>-1.717553213151457</v>
      </c>
      <c r="J239">
        <f>AVERAGE('Main'!$BA$14:$BC$14)+1*STDEV('Main'!$BA$14:$BC$14)</f>
        <v>13.05917422471757</v>
      </c>
      <c r="K239">
        <f>'Main'!BB14</f>
        <v>0.4464484182518032</v>
      </c>
      <c r="L239">
        <f>IF(OR(ISERROR(K239), ISERROR(I239), ISERROR(J239)), TRUE, OR(OR(AND(LEFT(K239, 1)="[", RIGHT(K239, 1)="]"), AND(ISNUMBER(K239), OR(K239&gt;=I239, I239=""), OR(K239&lt;=J239, J239=""))), K239=""))</f>
        <v>1</v>
      </c>
      <c r="M239" t="str">
        <f>"Avg="&amp;ROUND(AVERAGE('Main'!$BA$14:$BC$14),4)&amp;", Stdev="&amp;ROUND(STDEV('Main'!$BA$14:$BC$14),4)&amp;", MaxStdev="&amp;1</f>
        <v>Avg=5.6708, Stdev=7.3884, MaxStdev=1</v>
      </c>
    </row>
    <row r="240">
      <c r="A240" t="inlineStr">
        <is>
          <t>Copies Outliers</t>
        </is>
      </c>
      <c r="B240" t="inlineStr">
        <is>
          <t>Copies per mass outliers [covN1]</t>
        </is>
      </c>
      <c r="C240" t="inlineStr">
        <is>
          <t>Medium Low</t>
        </is>
      </c>
      <c r="D240" s="56" t="n">
        <v>44418</v>
      </c>
      <c r="E240" t="inlineStr">
        <is>
          <t>vc3.08.09.21</t>
        </is>
      </c>
      <c r="F240" t="inlineStr">
        <is>
          <t>covN1</t>
        </is>
      </c>
      <c r="G240" s="50" t="str">
        <f>HYPERLINK("#'Main'!BC14", "'Main'!BC14")</f>
        <v>'Main'!BC14</v>
      </c>
      <c r="I240">
        <f>AVERAGE('Main'!$BA$14:$BC$14)-1*STDEV('Main'!$BA$14:$BC$14)</f>
        <v>-1.717553213151457</v>
      </c>
      <c r="J240">
        <f>AVERAGE('Main'!$BA$14:$BC$14)+1*STDEV('Main'!$BA$14:$BC$14)</f>
        <v>13.05917422471757</v>
      </c>
      <c r="K240" t="str">
        <f>'Main'!BC14</f>
        <v/>
      </c>
      <c r="L240">
        <f>IF(OR(ISERROR(K240), ISERROR(I240), ISERROR(J240)), TRUE, OR(OR(AND(LEFT(K240, 1)="[", RIGHT(K240, 1)="]"), AND(ISNUMBER(K240), OR(K240&gt;=I240, I240=""), OR(K240&lt;=J240, J240=""))), K240=""))</f>
        <v>1</v>
      </c>
      <c r="M240" t="str">
        <f>"Avg="&amp;ROUND(AVERAGE('Main'!$BA$14:$BC$14),4)&amp;", Stdev="&amp;ROUND(STDEV('Main'!$BA$14:$BC$14),4)&amp;", MaxStdev="&amp;1</f>
        <v>Avg=5.6708, Stdev=7.3884, MaxStdev=1</v>
      </c>
    </row>
    <row r="241">
      <c r="A241" t="inlineStr">
        <is>
          <t>Copies Outliers</t>
        </is>
      </c>
      <c r="B241" t="inlineStr">
        <is>
          <t>Copies per mass outliers [covN2]</t>
        </is>
      </c>
      <c r="C241" t="inlineStr">
        <is>
          <t>Medium Low</t>
        </is>
      </c>
      <c r="D241" s="56" t="n">
        <v>44418</v>
      </c>
      <c r="E241" t="inlineStr">
        <is>
          <t>ac.08.05.21</t>
        </is>
      </c>
      <c r="F241" t="inlineStr">
        <is>
          <t>covN2</t>
        </is>
      </c>
      <c r="G241" s="50" t="str">
        <f>HYPERLINK("#'Main'!BD2", "'Main'!BD2")</f>
        <v>'Main'!BD2</v>
      </c>
      <c r="I241">
        <f>AVERAGE('Main'!$BD$2:$BF$2)-1*STDEV('Main'!$BD$2:$BF$2)</f>
        <v>722.1112625833504</v>
      </c>
      <c r="J241">
        <f>AVERAGE('Main'!$BD$2:$BF$2)+1*STDEV('Main'!$BD$2:$BF$2)</f>
        <v>1391.061827717735</v>
      </c>
      <c r="K241">
        <f>'Main'!BD2</f>
        <v>1219.753787046202</v>
      </c>
      <c r="L241">
        <f>IF(OR(ISERROR(K241), ISERROR(I241), ISERROR(J241)), TRUE, OR(OR(AND(LEFT(K241, 1)="[", RIGHT(K241, 1)="]"), AND(ISNUMBER(K241), OR(K241&gt;=I241, I241=""), OR(K241&lt;=J241, J241=""))), K241=""))</f>
        <v>1</v>
      </c>
      <c r="M241" t="str">
        <f>"Avg="&amp;ROUND(AVERAGE('Main'!$BD$2:$BF$2),4)&amp;", Stdev="&amp;ROUND(STDEV('Main'!$BD$2:$BF$2),4)&amp;", MaxStdev="&amp;1</f>
        <v>Avg=1056.5865, Stdev=334.4753, MaxStdev=1</v>
      </c>
    </row>
    <row r="242">
      <c r="A242" t="inlineStr">
        <is>
          <t>Copies Outliers</t>
        </is>
      </c>
      <c r="B242" t="inlineStr">
        <is>
          <t>Copies per mass outliers [covN2]</t>
        </is>
      </c>
      <c r="C242" t="inlineStr">
        <is>
          <t>Medium Low</t>
        </is>
      </c>
      <c r="D242" s="56" t="n">
        <v>44418</v>
      </c>
      <c r="E242" t="inlineStr">
        <is>
          <t>ac.08.05.21</t>
        </is>
      </c>
      <c r="F242" t="inlineStr">
        <is>
          <t>covN2</t>
        </is>
      </c>
      <c r="G242" s="50" t="str">
        <f>HYPERLINK("#'Main'!BE2", "'Main'!BE2")</f>
        <v>'Main'!BE2</v>
      </c>
      <c r="I242">
        <f>AVERAGE('Main'!$BD$2:$BF$2)-1*STDEV('Main'!$BD$2:$BF$2)</f>
        <v>722.1112625833504</v>
      </c>
      <c r="J242">
        <f>AVERAGE('Main'!$BD$2:$BF$2)+1*STDEV('Main'!$BD$2:$BF$2)</f>
        <v>1391.061827717735</v>
      </c>
      <c r="K242">
        <f>'Main'!BE2</f>
        <v>1278.163035410513</v>
      </c>
      <c r="L242">
        <f>IF(OR(ISERROR(K242), ISERROR(I242), ISERROR(J242)), TRUE, OR(OR(AND(LEFT(K242, 1)="[", RIGHT(K242, 1)="]"), AND(ISNUMBER(K242), OR(K242&gt;=I242, I242=""), OR(K242&lt;=J242, J242=""))), K242=""))</f>
        <v>1</v>
      </c>
      <c r="M242" t="str">
        <f>"Avg="&amp;ROUND(AVERAGE('Main'!$BD$2:$BF$2),4)&amp;", Stdev="&amp;ROUND(STDEV('Main'!$BD$2:$BF$2),4)&amp;", MaxStdev="&amp;1</f>
        <v>Avg=1056.5865, Stdev=334.4753, MaxStdev=1</v>
      </c>
    </row>
    <row r="243">
      <c r="A243" t="inlineStr">
        <is>
          <t>Copies Outliers</t>
        </is>
      </c>
      <c r="B243" t="inlineStr">
        <is>
          <t>Copies per mass outliers [covN2]</t>
        </is>
      </c>
      <c r="C243" t="inlineStr">
        <is>
          <t>Medium Low</t>
        </is>
      </c>
      <c r="D243" s="56" t="n">
        <v>44418</v>
      </c>
      <c r="E243" t="inlineStr">
        <is>
          <t>ac.08.05.21</t>
        </is>
      </c>
      <c r="F243" t="inlineStr">
        <is>
          <t>covN2</t>
        </is>
      </c>
      <c r="G243" s="50" t="str">
        <f>HYPERLINK("#'Main'!BF2", "'Main'!BF2")</f>
        <v>'Main'!BF2</v>
      </c>
      <c r="I243">
        <f>AVERAGE('Main'!$BD$2:$BF$2)-1*STDEV('Main'!$BD$2:$BF$2)</f>
        <v>722.1112625833504</v>
      </c>
      <c r="J243">
        <f>AVERAGE('Main'!$BD$2:$BF$2)+1*STDEV('Main'!$BD$2:$BF$2)</f>
        <v>1391.061827717735</v>
      </c>
      <c r="K243">
        <f>'Main'!BF2</f>
        <v>671.8428129949131</v>
      </c>
      <c r="L243">
        <f>IF(OR(ISERROR(K243), ISERROR(I243), ISERROR(J243)), TRUE, OR(OR(AND(LEFT(K243, 1)="[", RIGHT(K243, 1)="]"), AND(ISNUMBER(K243), OR(K243&gt;=I243, I243=""), OR(K243&lt;=J243, J243=""))), K243=""))</f>
        <v>0</v>
      </c>
      <c r="M243" t="str">
        <f>"Avg="&amp;ROUND(AVERAGE('Main'!$BD$2:$BF$2),4)&amp;", Stdev="&amp;ROUND(STDEV('Main'!$BD$2:$BF$2),4)&amp;", MaxStdev="&amp;1</f>
        <v>Avg=1056.5865, Stdev=334.4753, MaxStdev=1</v>
      </c>
    </row>
    <row r="244">
      <c r="A244" t="inlineStr">
        <is>
          <t>Copies Outliers</t>
        </is>
      </c>
      <c r="B244" t="inlineStr">
        <is>
          <t>Copies per mass outliers [covN2]</t>
        </is>
      </c>
      <c r="C244" t="inlineStr">
        <is>
          <t>Medium Low</t>
        </is>
      </c>
      <c r="D244" s="56" t="n">
        <v>44418</v>
      </c>
      <c r="E244" t="inlineStr">
        <is>
          <t>h.08.05.21</t>
        </is>
      </c>
      <c r="F244" t="inlineStr">
        <is>
          <t>covN2</t>
        </is>
      </c>
      <c r="G244" s="50" t="str">
        <f>HYPERLINK("#'Main'!BD3", "'Main'!BD3")</f>
        <v>'Main'!BD3</v>
      </c>
      <c r="I244">
        <f>AVERAGE('Main'!$BD$3:$BF$3)-1*STDEV('Main'!$BD$3:$BF$3)</f>
        <v>7.59054750725633</v>
      </c>
      <c r="J244">
        <f>AVERAGE('Main'!$BD$3:$BF$3)+1*STDEV('Main'!$BD$3:$BF$3)</f>
        <v>11.58302037362367</v>
      </c>
      <c r="K244">
        <f>'Main'!BD3</f>
        <v>9.521087186444667</v>
      </c>
      <c r="L244">
        <f>IF(OR(ISERROR(K244), ISERROR(I244), ISERROR(J244)), TRUE, OR(OR(AND(LEFT(K244, 1)="[", RIGHT(K244, 1)="]"), AND(ISNUMBER(K244), OR(K244&gt;=I244, I244=""), OR(K244&lt;=J244, J244=""))), K244=""))</f>
        <v>1</v>
      </c>
      <c r="M244" t="str">
        <f>"Avg="&amp;ROUND(AVERAGE('Main'!$BD$3:$BF$3),4)&amp;", Stdev="&amp;ROUND(STDEV('Main'!$BD$3:$BF$3),4)&amp;", MaxStdev="&amp;1</f>
        <v>Avg=9.5868, Stdev=1.9962, MaxStdev=1</v>
      </c>
    </row>
    <row r="245">
      <c r="A245" t="inlineStr">
        <is>
          <t>Copies Outliers</t>
        </is>
      </c>
      <c r="B245" t="inlineStr">
        <is>
          <t>Copies per mass outliers [covN2]</t>
        </is>
      </c>
      <c r="C245" t="inlineStr">
        <is>
          <t>Medium Low</t>
        </is>
      </c>
      <c r="D245" s="56" t="n">
        <v>44418</v>
      </c>
      <c r="E245" t="inlineStr">
        <is>
          <t>h.08.05.21</t>
        </is>
      </c>
      <c r="F245" t="inlineStr">
        <is>
          <t>covN2</t>
        </is>
      </c>
      <c r="G245" s="50" t="str">
        <f>HYPERLINK("#'Main'!BE3", "'Main'!BE3")</f>
        <v>'Main'!BE3</v>
      </c>
      <c r="I245">
        <f>AVERAGE('Main'!$BD$3:$BF$3)-1*STDEV('Main'!$BD$3:$BF$3)</f>
        <v>7.59054750725633</v>
      </c>
      <c r="J245">
        <f>AVERAGE('Main'!$BD$3:$BF$3)+1*STDEV('Main'!$BD$3:$BF$3)</f>
        <v>11.58302037362367</v>
      </c>
      <c r="K245">
        <f>'Main'!BE3</f>
        <v>7.62420683660514</v>
      </c>
      <c r="L245">
        <f>IF(OR(ISERROR(K245), ISERROR(I245), ISERROR(J245)), TRUE, OR(OR(AND(LEFT(K245, 1)="[", RIGHT(K245, 1)="]"), AND(ISNUMBER(K245), OR(K245&gt;=I245, I245=""), OR(K245&lt;=J245, J245=""))), K245=""))</f>
        <v>1</v>
      </c>
      <c r="M245" t="str">
        <f>"Avg="&amp;ROUND(AVERAGE('Main'!$BD$3:$BF$3),4)&amp;", Stdev="&amp;ROUND(STDEV('Main'!$BD$3:$BF$3),4)&amp;", MaxStdev="&amp;1</f>
        <v>Avg=9.5868, Stdev=1.9962, MaxStdev=1</v>
      </c>
    </row>
    <row r="246">
      <c r="A246" t="inlineStr">
        <is>
          <t>Copies Outliers</t>
        </is>
      </c>
      <c r="B246" t="inlineStr">
        <is>
          <t>Copies per mass outliers [covN2]</t>
        </is>
      </c>
      <c r="C246" t="inlineStr">
        <is>
          <t>Medium Low</t>
        </is>
      </c>
      <c r="D246" s="56" t="n">
        <v>44418</v>
      </c>
      <c r="E246" t="inlineStr">
        <is>
          <t>h.08.05.21</t>
        </is>
      </c>
      <c r="F246" t="inlineStr">
        <is>
          <t>covN2</t>
        </is>
      </c>
      <c r="G246" s="50" t="str">
        <f>HYPERLINK("#'Main'!BF3", "'Main'!BF3")</f>
        <v>'Main'!BF3</v>
      </c>
      <c r="I246">
        <f>AVERAGE('Main'!$BD$3:$BF$3)-1*STDEV('Main'!$BD$3:$BF$3)</f>
        <v>7.59054750725633</v>
      </c>
      <c r="J246">
        <f>AVERAGE('Main'!$BD$3:$BF$3)+1*STDEV('Main'!$BD$3:$BF$3)</f>
        <v>11.58302037362367</v>
      </c>
      <c r="K246">
        <f>'Main'!BF3</f>
        <v>11.61505779827019</v>
      </c>
      <c r="L246">
        <f>IF(OR(ISERROR(K246), ISERROR(I246), ISERROR(J246)), TRUE, OR(OR(AND(LEFT(K246, 1)="[", RIGHT(K246, 1)="]"), AND(ISNUMBER(K246), OR(K246&gt;=I246, I246=""), OR(K246&lt;=J246, J246=""))), K246=""))</f>
        <v>0</v>
      </c>
      <c r="M246" t="str">
        <f>"Avg="&amp;ROUND(AVERAGE('Main'!$BD$3:$BF$3),4)&amp;", Stdev="&amp;ROUND(STDEV('Main'!$BD$3:$BF$3),4)&amp;", MaxStdev="&amp;1</f>
        <v>Avg=9.5868, Stdev=1.9962, MaxStdev=1</v>
      </c>
    </row>
    <row r="247">
      <c r="A247" t="inlineStr">
        <is>
          <t>Copies Outliers</t>
        </is>
      </c>
      <c r="B247" t="inlineStr">
        <is>
          <t>Copies per mass outliers [covN2]</t>
        </is>
      </c>
      <c r="C247" t="inlineStr">
        <is>
          <t>Medium Low</t>
        </is>
      </c>
      <c r="D247" s="56" t="n">
        <v>44418</v>
      </c>
      <c r="E247" t="inlineStr">
        <is>
          <t>ac.08.06.21</t>
        </is>
      </c>
      <c r="F247" t="inlineStr">
        <is>
          <t>covN2</t>
        </is>
      </c>
      <c r="G247" s="50" t="str">
        <f>HYPERLINK("#'Main'!BD4", "'Main'!BD4")</f>
        <v>'Main'!BD4</v>
      </c>
      <c r="I247">
        <f>AVERAGE('Main'!$BD$4:$BF$4)-1*STDEV('Main'!$BD$4:$BF$4)</f>
        <v>3.837737855121902</v>
      </c>
      <c r="J247">
        <f>AVERAGE('Main'!$BD$4:$BF$4)+1*STDEV('Main'!$BD$4:$BF$4)</f>
        <v>10.62740077843342</v>
      </c>
      <c r="K247">
        <f>'Main'!BD4</f>
        <v>9.63307766429989</v>
      </c>
      <c r="L247">
        <f>IF(OR(ISERROR(K247), ISERROR(I247), ISERROR(J247)), TRUE, OR(OR(AND(LEFT(K247, 1)="[", RIGHT(K247, 1)="]"), AND(ISNUMBER(K247), OR(K247&gt;=I247, I247=""), OR(K247&lt;=J247, J247=""))), K247=""))</f>
        <v>1</v>
      </c>
      <c r="M247" t="str">
        <f>"Avg="&amp;ROUND(AVERAGE('Main'!$BD$4:$BF$4),4)&amp;", Stdev="&amp;ROUND(STDEV('Main'!$BD$4:$BF$4),4)&amp;", MaxStdev="&amp;1</f>
        <v>Avg=7.2326, Stdev=3.3948, MaxStdev=1</v>
      </c>
    </row>
    <row r="248">
      <c r="A248" t="inlineStr">
        <is>
          <t>Copies Outliers</t>
        </is>
      </c>
      <c r="B248" t="inlineStr">
        <is>
          <t>Copies per mass outliers [covN2]</t>
        </is>
      </c>
      <c r="C248" t="inlineStr">
        <is>
          <t>Medium Low</t>
        </is>
      </c>
      <c r="D248" s="56" t="n">
        <v>44418</v>
      </c>
      <c r="E248" t="inlineStr">
        <is>
          <t>ac.08.06.21</t>
        </is>
      </c>
      <c r="F248" t="inlineStr">
        <is>
          <t>covN2</t>
        </is>
      </c>
      <c r="G248" s="50" t="str">
        <f>HYPERLINK("#'Main'!BE4", "'Main'!BE4")</f>
        <v>'Main'!BE4</v>
      </c>
      <c r="I248">
        <f>AVERAGE('Main'!$BD$4:$BF$4)-1*STDEV('Main'!$BD$4:$BF$4)</f>
        <v>3.837737855121902</v>
      </c>
      <c r="J248">
        <f>AVERAGE('Main'!$BD$4:$BF$4)+1*STDEV('Main'!$BD$4:$BF$4)</f>
        <v>10.62740077843342</v>
      </c>
      <c r="K248">
        <f>'Main'!BE4</f>
        <v>4.832060969255435</v>
      </c>
      <c r="L248">
        <f>IF(OR(ISERROR(K248), ISERROR(I248), ISERROR(J248)), TRUE, OR(OR(AND(LEFT(K248, 1)="[", RIGHT(K248, 1)="]"), AND(ISNUMBER(K248), OR(K248&gt;=I248, I248=""), OR(K248&lt;=J248, J248=""))), K248=""))</f>
        <v>1</v>
      </c>
      <c r="M248" t="str">
        <f>"Avg="&amp;ROUND(AVERAGE('Main'!$BD$4:$BF$4),4)&amp;", Stdev="&amp;ROUND(STDEV('Main'!$BD$4:$BF$4),4)&amp;", MaxStdev="&amp;1</f>
        <v>Avg=7.2326, Stdev=3.3948, MaxStdev=1</v>
      </c>
    </row>
    <row r="249">
      <c r="A249" t="inlineStr">
        <is>
          <t>Copies Outliers</t>
        </is>
      </c>
      <c r="B249" t="inlineStr">
        <is>
          <t>Copies per mass outliers [covN2]</t>
        </is>
      </c>
      <c r="C249" t="inlineStr">
        <is>
          <t>Medium Low</t>
        </is>
      </c>
      <c r="D249" s="56" t="n">
        <v>44418</v>
      </c>
      <c r="E249" t="inlineStr">
        <is>
          <t>ac.08.06.21</t>
        </is>
      </c>
      <c r="F249" t="inlineStr">
        <is>
          <t>covN2</t>
        </is>
      </c>
      <c r="G249" s="50" t="str">
        <f>HYPERLINK("#'Main'!BF4", "'Main'!BF4")</f>
        <v>'Main'!BF4</v>
      </c>
      <c r="I249">
        <f>AVERAGE('Main'!$BD$4:$BF$4)-1*STDEV('Main'!$BD$4:$BF$4)</f>
        <v>3.837737855121902</v>
      </c>
      <c r="J249">
        <f>AVERAGE('Main'!$BD$4:$BF$4)+1*STDEV('Main'!$BD$4:$BF$4)</f>
        <v>10.62740077843342</v>
      </c>
      <c r="K249" t="str">
        <f>'Main'!BF4</f>
        <v/>
      </c>
      <c r="L249">
        <f>IF(OR(ISERROR(K249), ISERROR(I249), ISERROR(J249)), TRUE, OR(OR(AND(LEFT(K249, 1)="[", RIGHT(K249, 1)="]"), AND(ISNUMBER(K249), OR(K249&gt;=I249, I249=""), OR(K249&lt;=J249, J249=""))), K249=""))</f>
        <v>1</v>
      </c>
      <c r="M249" t="str">
        <f>"Avg="&amp;ROUND(AVERAGE('Main'!$BD$4:$BF$4),4)&amp;", Stdev="&amp;ROUND(STDEV('Main'!$BD$4:$BF$4),4)&amp;", MaxStdev="&amp;1</f>
        <v>Avg=7.2326, Stdev=3.3948, MaxStdev=1</v>
      </c>
    </row>
    <row r="250">
      <c r="A250" t="inlineStr">
        <is>
          <t>Copies Outliers</t>
        </is>
      </c>
      <c r="B250" t="inlineStr">
        <is>
          <t>Copies per mass outliers [covN2]</t>
        </is>
      </c>
      <c r="C250" t="inlineStr">
        <is>
          <t>Medium Low</t>
        </is>
      </c>
      <c r="D250" s="56" t="n">
        <v>44418</v>
      </c>
      <c r="E250" t="inlineStr">
        <is>
          <t>h_d.08.06.21</t>
        </is>
      </c>
      <c r="F250" t="inlineStr">
        <is>
          <t>covN2</t>
        </is>
      </c>
      <c r="G250" s="50" t="str">
        <f>HYPERLINK("#'Main'!BD5", "'Main'!BD5")</f>
        <v>'Main'!BD5</v>
      </c>
      <c r="I250">
        <f>AVERAGE('Main'!$BD$5:$BF$5)-1*STDEV('Main'!$BD$5:$BF$5)</f>
        <v>21.63172178807227</v>
      </c>
      <c r="J250">
        <f>AVERAGE('Main'!$BD$5:$BF$5)+1*STDEV('Main'!$BD$5:$BF$5)</f>
        <v>51.65074444498779</v>
      </c>
      <c r="K250" t="str">
        <f>'Main'!BD5</f>
        <v/>
      </c>
      <c r="L250">
        <f>IF(OR(ISERROR(K250), ISERROR(I250), ISERROR(J250)), TRUE, OR(OR(AND(LEFT(K250, 1)="[", RIGHT(K250, 1)="]"), AND(ISNUMBER(K250), OR(K250&gt;=I250, I250=""), OR(K250&lt;=J250, J250=""))), K250=""))</f>
        <v>1</v>
      </c>
      <c r="M250" t="str">
        <f>"Avg="&amp;ROUND(AVERAGE('Main'!$BD$5:$BF$5),4)&amp;", Stdev="&amp;ROUND(STDEV('Main'!$BD$5:$BF$5),4)&amp;", MaxStdev="&amp;1</f>
        <v>Avg=36.6412, Stdev=15.0095, MaxStdev=1</v>
      </c>
    </row>
    <row r="251">
      <c r="A251" t="inlineStr">
        <is>
          <t>Copies Outliers</t>
        </is>
      </c>
      <c r="B251" t="inlineStr">
        <is>
          <t>Copies per mass outliers [covN2]</t>
        </is>
      </c>
      <c r="C251" t="inlineStr">
        <is>
          <t>Medium Low</t>
        </is>
      </c>
      <c r="D251" s="56" t="n">
        <v>44418</v>
      </c>
      <c r="E251" t="inlineStr">
        <is>
          <t>h_d.08.06.21</t>
        </is>
      </c>
      <c r="F251" t="inlineStr">
        <is>
          <t>covN2</t>
        </is>
      </c>
      <c r="G251" s="50" t="str">
        <f>HYPERLINK("#'Main'!BE5", "'Main'!BE5")</f>
        <v>'Main'!BE5</v>
      </c>
      <c r="I251">
        <f>AVERAGE('Main'!$BD$5:$BF$5)-1*STDEV('Main'!$BD$5:$BF$5)</f>
        <v>21.63172178807227</v>
      </c>
      <c r="J251">
        <f>AVERAGE('Main'!$BD$5:$BF$5)+1*STDEV('Main'!$BD$5:$BF$5)</f>
        <v>51.65074444498779</v>
      </c>
      <c r="K251">
        <f>'Main'!BE5</f>
        <v>26.02790587388124</v>
      </c>
      <c r="L251">
        <f>IF(OR(ISERROR(K251), ISERROR(I251), ISERROR(J251)), TRUE, OR(OR(AND(LEFT(K251, 1)="[", RIGHT(K251, 1)="]"), AND(ISNUMBER(K251), OR(K251&gt;=I251, I251=""), OR(K251&lt;=J251, J251=""))), K251=""))</f>
        <v>1</v>
      </c>
      <c r="M251" t="str">
        <f>"Avg="&amp;ROUND(AVERAGE('Main'!$BD$5:$BF$5),4)&amp;", Stdev="&amp;ROUND(STDEV('Main'!$BD$5:$BF$5),4)&amp;", MaxStdev="&amp;1</f>
        <v>Avg=36.6412, Stdev=15.0095, MaxStdev=1</v>
      </c>
    </row>
    <row r="252">
      <c r="A252" t="inlineStr">
        <is>
          <t>Copies Outliers</t>
        </is>
      </c>
      <c r="B252" t="inlineStr">
        <is>
          <t>Copies per mass outliers [covN2]</t>
        </is>
      </c>
      <c r="C252" t="inlineStr">
        <is>
          <t>Medium Low</t>
        </is>
      </c>
      <c r="D252" s="56" t="n">
        <v>44418</v>
      </c>
      <c r="E252" t="inlineStr">
        <is>
          <t>h_d.08.06.21</t>
        </is>
      </c>
      <c r="F252" t="inlineStr">
        <is>
          <t>covN2</t>
        </is>
      </c>
      <c r="G252" s="50" t="str">
        <f>HYPERLINK("#'Main'!BF5", "'Main'!BF5")</f>
        <v>'Main'!BF5</v>
      </c>
      <c r="I252">
        <f>AVERAGE('Main'!$BD$5:$BF$5)-1*STDEV('Main'!$BD$5:$BF$5)</f>
        <v>21.63172178807227</v>
      </c>
      <c r="J252">
        <f>AVERAGE('Main'!$BD$5:$BF$5)+1*STDEV('Main'!$BD$5:$BF$5)</f>
        <v>51.65074444498779</v>
      </c>
      <c r="K252">
        <f>'Main'!BF5</f>
        <v>47.25456035917882</v>
      </c>
      <c r="L252">
        <f>IF(OR(ISERROR(K252), ISERROR(I252), ISERROR(J252)), TRUE, OR(OR(AND(LEFT(K252, 1)="[", RIGHT(K252, 1)="]"), AND(ISNUMBER(K252), OR(K252&gt;=I252, I252=""), OR(K252&lt;=J252, J252=""))), K252=""))</f>
        <v>1</v>
      </c>
      <c r="M252" t="str">
        <f>"Avg="&amp;ROUND(AVERAGE('Main'!$BD$5:$BF$5),4)&amp;", Stdev="&amp;ROUND(STDEV('Main'!$BD$5:$BF$5),4)&amp;", MaxStdev="&amp;1</f>
        <v>Avg=36.6412, Stdev=15.0095, MaxStdev=1</v>
      </c>
    </row>
    <row r="253">
      <c r="A253" t="inlineStr">
        <is>
          <t>Copies Outliers</t>
        </is>
      </c>
      <c r="B253" t="inlineStr">
        <is>
          <t>Copies per mass outliers [covN2]</t>
        </is>
      </c>
      <c r="C253" t="inlineStr">
        <is>
          <t>Medium Low</t>
        </is>
      </c>
      <c r="D253" s="56" t="n">
        <v>44418</v>
      </c>
      <c r="E253" t="inlineStr">
        <is>
          <t>h.08.07.21</t>
        </is>
      </c>
      <c r="F253" t="inlineStr">
        <is>
          <t>covN2</t>
        </is>
      </c>
      <c r="G253" s="50" t="str">
        <f>HYPERLINK("#'Main'!BD6", "'Main'!BD6")</f>
        <v>'Main'!BD6</v>
      </c>
      <c r="I253">
        <f>AVERAGE('Main'!$BD$6:$BF$6)-1*STDEV('Main'!$BD$6:$BF$6)</f>
        <v>1.542150166881909</v>
      </c>
      <c r="J253">
        <f>AVERAGE('Main'!$BD$6:$BF$6)+1*STDEV('Main'!$BD$6:$BF$6)</f>
        <v>22.49924997776567</v>
      </c>
      <c r="K253">
        <f>'Main'!BD6</f>
        <v>4.611246377184179</v>
      </c>
      <c r="L253">
        <f>IF(OR(ISERROR(K253), ISERROR(I253), ISERROR(J253)), TRUE, OR(OR(AND(LEFT(K253, 1)="[", RIGHT(K253, 1)="]"), AND(ISNUMBER(K253), OR(K253&gt;=I253, I253=""), OR(K253&lt;=J253, J253=""))), K253=""))</f>
        <v>1</v>
      </c>
      <c r="M253" t="str">
        <f>"Avg="&amp;ROUND(AVERAGE('Main'!$BD$6:$BF$6),4)&amp;", Stdev="&amp;ROUND(STDEV('Main'!$BD$6:$BF$6),4)&amp;", MaxStdev="&amp;1</f>
        <v>Avg=12.0207, Stdev=10.4785, MaxStdev=1</v>
      </c>
    </row>
    <row r="254">
      <c r="A254" t="inlineStr">
        <is>
          <t>Copies Outliers</t>
        </is>
      </c>
      <c r="B254" t="inlineStr">
        <is>
          <t>Copies per mass outliers [covN2]</t>
        </is>
      </c>
      <c r="C254" t="inlineStr">
        <is>
          <t>Medium Low</t>
        </is>
      </c>
      <c r="D254" s="56" t="n">
        <v>44418</v>
      </c>
      <c r="E254" t="inlineStr">
        <is>
          <t>h.08.07.21</t>
        </is>
      </c>
      <c r="F254" t="inlineStr">
        <is>
          <t>covN2</t>
        </is>
      </c>
      <c r="G254" s="50" t="str">
        <f>HYPERLINK("#'Main'!BE6", "'Main'!BE6")</f>
        <v>'Main'!BE6</v>
      </c>
      <c r="I254">
        <f>AVERAGE('Main'!$BD$6:$BF$6)-1*STDEV('Main'!$BD$6:$BF$6)</f>
        <v>1.542150166881909</v>
      </c>
      <c r="J254">
        <f>AVERAGE('Main'!$BD$6:$BF$6)+1*STDEV('Main'!$BD$6:$BF$6)</f>
        <v>22.49924997776567</v>
      </c>
      <c r="K254">
        <f>'Main'!BE6</f>
        <v>19.4301537674634</v>
      </c>
      <c r="L254">
        <f>IF(OR(ISERROR(K254), ISERROR(I254), ISERROR(J254)), TRUE, OR(OR(AND(LEFT(K254, 1)="[", RIGHT(K254, 1)="]"), AND(ISNUMBER(K254), OR(K254&gt;=I254, I254=""), OR(K254&lt;=J254, J254=""))), K254=""))</f>
        <v>1</v>
      </c>
      <c r="M254" t="str">
        <f>"Avg="&amp;ROUND(AVERAGE('Main'!$BD$6:$BF$6),4)&amp;", Stdev="&amp;ROUND(STDEV('Main'!$BD$6:$BF$6),4)&amp;", MaxStdev="&amp;1</f>
        <v>Avg=12.0207, Stdev=10.4785, MaxStdev=1</v>
      </c>
    </row>
    <row r="255">
      <c r="A255" t="inlineStr">
        <is>
          <t>Copies Outliers</t>
        </is>
      </c>
      <c r="B255" t="inlineStr">
        <is>
          <t>Copies per mass outliers [covN2]</t>
        </is>
      </c>
      <c r="C255" t="inlineStr">
        <is>
          <t>Medium Low</t>
        </is>
      </c>
      <c r="D255" s="56" t="n">
        <v>44418</v>
      </c>
      <c r="E255" t="inlineStr">
        <is>
          <t>h.08.07.21</t>
        </is>
      </c>
      <c r="F255" t="inlineStr">
        <is>
          <t>covN2</t>
        </is>
      </c>
      <c r="G255" s="50" t="str">
        <f>HYPERLINK("#'Main'!BF6", "'Main'!BF6")</f>
        <v>'Main'!BF6</v>
      </c>
      <c r="I255">
        <f>AVERAGE('Main'!$BD$6:$BF$6)-1*STDEV('Main'!$BD$6:$BF$6)</f>
        <v>1.542150166881909</v>
      </c>
      <c r="J255">
        <f>AVERAGE('Main'!$BD$6:$BF$6)+1*STDEV('Main'!$BD$6:$BF$6)</f>
        <v>22.49924997776567</v>
      </c>
      <c r="K255" t="str">
        <f>'Main'!BF6</f>
        <v/>
      </c>
      <c r="L255">
        <f>IF(OR(ISERROR(K255), ISERROR(I255), ISERROR(J255)), TRUE, OR(OR(AND(LEFT(K255, 1)="[", RIGHT(K255, 1)="]"), AND(ISNUMBER(K255), OR(K255&gt;=I255, I255=""), OR(K255&lt;=J255, J255=""))), K255=""))</f>
        <v>1</v>
      </c>
      <c r="M255" t="str">
        <f>"Avg="&amp;ROUND(AVERAGE('Main'!$BD$6:$BF$6),4)&amp;", Stdev="&amp;ROUND(STDEV('Main'!$BD$6:$BF$6),4)&amp;", MaxStdev="&amp;1</f>
        <v>Avg=12.0207, Stdev=10.4785, MaxStdev=1</v>
      </c>
    </row>
    <row r="256">
      <c r="A256" t="inlineStr">
        <is>
          <t>Copies Outliers</t>
        </is>
      </c>
      <c r="B256" t="inlineStr">
        <is>
          <t>Copies per mass outliers [covN2]</t>
        </is>
      </c>
      <c r="C256" t="inlineStr">
        <is>
          <t>Medium Low</t>
        </is>
      </c>
      <c r="D256" s="56" t="n">
        <v>44418</v>
      </c>
      <c r="E256" t="inlineStr">
        <is>
          <t>h.08.08.21</t>
        </is>
      </c>
      <c r="F256" t="inlineStr">
        <is>
          <t>covN2</t>
        </is>
      </c>
      <c r="G256" s="50" t="str">
        <f>HYPERLINK("#'Main'!BD7", "'Main'!BD7")</f>
        <v>'Main'!BD7</v>
      </c>
      <c r="I256">
        <f>AVERAGE('Main'!$BD$7:$BF$7)-1*STDEV('Main'!$BD$7:$BF$7)</f>
        <v>5.782261646931468</v>
      </c>
      <c r="J256">
        <f>AVERAGE('Main'!$BD$7:$BF$7)+1*STDEV('Main'!$BD$7:$BF$7)</f>
        <v>8.478064593002587</v>
      </c>
      <c r="K256" t="str">
        <f>'Main'!BD7</f>
        <v/>
      </c>
      <c r="L256">
        <f>IF(OR(ISERROR(K256), ISERROR(I256), ISERROR(J256)), TRUE, OR(OR(AND(LEFT(K256, 1)="[", RIGHT(K256, 1)="]"), AND(ISNUMBER(K256), OR(K256&gt;=I256, I256=""), OR(K256&lt;=J256, J256=""))), K256=""))</f>
        <v>1</v>
      </c>
      <c r="M256" t="str">
        <f>"Avg="&amp;ROUND(AVERAGE('Main'!$BD$7:$BF$7),4)&amp;", Stdev="&amp;ROUND(STDEV('Main'!$BD$7:$BF$7),4)&amp;", MaxStdev="&amp;1</f>
        <v>Avg=7.1302, Stdev=1.3479, MaxStdev=1</v>
      </c>
    </row>
    <row r="257">
      <c r="A257" t="inlineStr">
        <is>
          <t>Copies Outliers</t>
        </is>
      </c>
      <c r="B257" t="inlineStr">
        <is>
          <t>Copies per mass outliers [covN2]</t>
        </is>
      </c>
      <c r="C257" t="inlineStr">
        <is>
          <t>Medium Low</t>
        </is>
      </c>
      <c r="D257" s="56" t="n">
        <v>44418</v>
      </c>
      <c r="E257" t="inlineStr">
        <is>
          <t>h.08.08.21</t>
        </is>
      </c>
      <c r="F257" t="inlineStr">
        <is>
          <t>covN2</t>
        </is>
      </c>
      <c r="G257" s="50" t="str">
        <f>HYPERLINK("#'Main'!BE7", "'Main'!BE7")</f>
        <v>'Main'!BE7</v>
      </c>
      <c r="I257">
        <f>AVERAGE('Main'!$BD$7:$BF$7)-1*STDEV('Main'!$BD$7:$BF$7)</f>
        <v>5.782261646931468</v>
      </c>
      <c r="J257">
        <f>AVERAGE('Main'!$BD$7:$BF$7)+1*STDEV('Main'!$BD$7:$BF$7)</f>
        <v>8.478064593002587</v>
      </c>
      <c r="K257">
        <f>'Main'!BE7</f>
        <v>8.083273391921809</v>
      </c>
      <c r="L257">
        <f>IF(OR(ISERROR(K257), ISERROR(I257), ISERROR(J257)), TRUE, OR(OR(AND(LEFT(K257, 1)="[", RIGHT(K257, 1)="]"), AND(ISNUMBER(K257), OR(K257&gt;=I257, I257=""), OR(K257&lt;=J257, J257=""))), K257=""))</f>
        <v>1</v>
      </c>
      <c r="M257" t="str">
        <f>"Avg="&amp;ROUND(AVERAGE('Main'!$BD$7:$BF$7),4)&amp;", Stdev="&amp;ROUND(STDEV('Main'!$BD$7:$BF$7),4)&amp;", MaxStdev="&amp;1</f>
        <v>Avg=7.1302, Stdev=1.3479, MaxStdev=1</v>
      </c>
    </row>
    <row r="258">
      <c r="A258" t="inlineStr">
        <is>
          <t>Copies Outliers</t>
        </is>
      </c>
      <c r="B258" t="inlineStr">
        <is>
          <t>Copies per mass outliers [covN2]</t>
        </is>
      </c>
      <c r="C258" t="inlineStr">
        <is>
          <t>Medium Low</t>
        </is>
      </c>
      <c r="D258" s="56" t="n">
        <v>44418</v>
      </c>
      <c r="E258" t="inlineStr">
        <is>
          <t>h.08.08.21</t>
        </is>
      </c>
      <c r="F258" t="inlineStr">
        <is>
          <t>covN2</t>
        </is>
      </c>
      <c r="G258" s="50" t="str">
        <f>HYPERLINK("#'Main'!BF7", "'Main'!BF7")</f>
        <v>'Main'!BF7</v>
      </c>
      <c r="I258">
        <f>AVERAGE('Main'!$BD$7:$BF$7)-1*STDEV('Main'!$BD$7:$BF$7)</f>
        <v>5.782261646931468</v>
      </c>
      <c r="J258">
        <f>AVERAGE('Main'!$BD$7:$BF$7)+1*STDEV('Main'!$BD$7:$BF$7)</f>
        <v>8.478064593002587</v>
      </c>
      <c r="K258">
        <f>'Main'!BF7</f>
        <v>6.177052848012248</v>
      </c>
      <c r="L258">
        <f>IF(OR(ISERROR(K258), ISERROR(I258), ISERROR(J258)), TRUE, OR(OR(AND(LEFT(K258, 1)="[", RIGHT(K258, 1)="]"), AND(ISNUMBER(K258), OR(K258&gt;=I258, I258=""), OR(K258&lt;=J258, J258=""))), K258=""))</f>
        <v>1</v>
      </c>
      <c r="M258" t="str">
        <f>"Avg="&amp;ROUND(AVERAGE('Main'!$BD$7:$BF$7),4)&amp;", Stdev="&amp;ROUND(STDEV('Main'!$BD$7:$BF$7),4)&amp;", MaxStdev="&amp;1</f>
        <v>Avg=7.1302, Stdev=1.3479, MaxStdev=1</v>
      </c>
    </row>
    <row r="259">
      <c r="A259" t="inlineStr">
        <is>
          <t>Copies Outliers</t>
        </is>
      </c>
      <c r="B259" t="inlineStr">
        <is>
          <t>Copies per mass outliers [covN2]</t>
        </is>
      </c>
      <c r="C259" t="inlineStr">
        <is>
          <t>Medium Low</t>
        </is>
      </c>
      <c r="D259" s="56" t="n">
        <v>44418</v>
      </c>
      <c r="E259" t="inlineStr">
        <is>
          <t>h_d.08.08.21</t>
        </is>
      </c>
      <c r="F259" t="inlineStr">
        <is>
          <t>covN2</t>
        </is>
      </c>
      <c r="G259" s="50" t="str">
        <f>HYPERLINK("#'Main'!BD8", "'Main'!BD8")</f>
        <v>'Main'!BD8</v>
      </c>
      <c r="I259">
        <f>AVERAGE('Main'!$BD$8:$BF$8)-1*STDEV('Main'!$BD$8:$BF$8)</f>
        <v>4.72015049942443</v>
      </c>
      <c r="J259">
        <f>AVERAGE('Main'!$BD$8:$BF$8)+1*STDEV('Main'!$BD$8:$BF$8)</f>
        <v>7.846088113024218</v>
      </c>
      <c r="K259">
        <f>'Main'!BD8</f>
        <v>6.177052848012248</v>
      </c>
      <c r="L259">
        <f>IF(OR(ISERROR(K259), ISERROR(I259), ISERROR(J259)), TRUE, OR(OR(AND(LEFT(K259, 1)="[", RIGHT(K259, 1)="]"), AND(ISNUMBER(K259), OR(K259&gt;=I259, I259=""), OR(K259&lt;=J259, J259=""))), K259=""))</f>
        <v>1</v>
      </c>
      <c r="M259" t="str">
        <f>"Avg="&amp;ROUND(AVERAGE('Main'!$BD$8:$BF$8),4)&amp;", Stdev="&amp;ROUND(STDEV('Main'!$BD$8:$BF$8),4)&amp;", MaxStdev="&amp;1</f>
        <v>Avg=6.2831, Stdev=1.563, MaxStdev=1</v>
      </c>
    </row>
    <row r="260">
      <c r="A260" t="inlineStr">
        <is>
          <t>Copies Outliers</t>
        </is>
      </c>
      <c r="B260" t="inlineStr">
        <is>
          <t>Copies per mass outliers [covN2]</t>
        </is>
      </c>
      <c r="C260" t="inlineStr">
        <is>
          <t>Medium Low</t>
        </is>
      </c>
      <c r="D260" s="56" t="n">
        <v>44418</v>
      </c>
      <c r="E260" t="inlineStr">
        <is>
          <t>h_d.08.08.21</t>
        </is>
      </c>
      <c r="F260" t="inlineStr">
        <is>
          <t>covN2</t>
        </is>
      </c>
      <c r="G260" s="50" t="str">
        <f>HYPERLINK("#'Main'!BE8", "'Main'!BE8")</f>
        <v>'Main'!BE8</v>
      </c>
      <c r="I260">
        <f>AVERAGE('Main'!$BD$8:$BF$8)-1*STDEV('Main'!$BD$8:$BF$8)</f>
        <v>4.72015049942443</v>
      </c>
      <c r="J260">
        <f>AVERAGE('Main'!$BD$8:$BF$8)+1*STDEV('Main'!$BD$8:$BF$8)</f>
        <v>7.846088113024218</v>
      </c>
      <c r="K260">
        <f>'Main'!BE8</f>
        <v>4.775885275896503</v>
      </c>
      <c r="L260">
        <f>IF(OR(ISERROR(K260), ISERROR(I260), ISERROR(J260)), TRUE, OR(OR(AND(LEFT(K260, 1)="[", RIGHT(K260, 1)="]"), AND(ISNUMBER(K260), OR(K260&gt;=I260, I260=""), OR(K260&lt;=J260, J260=""))), K260=""))</f>
        <v>1</v>
      </c>
      <c r="M260" t="str">
        <f>"Avg="&amp;ROUND(AVERAGE('Main'!$BD$8:$BF$8),4)&amp;", Stdev="&amp;ROUND(STDEV('Main'!$BD$8:$BF$8),4)&amp;", MaxStdev="&amp;1</f>
        <v>Avg=6.2831, Stdev=1.563, MaxStdev=1</v>
      </c>
    </row>
    <row r="261">
      <c r="A261" t="inlineStr">
        <is>
          <t>Copies Outliers</t>
        </is>
      </c>
      <c r="B261" t="inlineStr">
        <is>
          <t>Copies per mass outliers [covN2]</t>
        </is>
      </c>
      <c r="C261" t="inlineStr">
        <is>
          <t>Medium Low</t>
        </is>
      </c>
      <c r="D261" s="56" t="n">
        <v>44418</v>
      </c>
      <c r="E261" t="inlineStr">
        <is>
          <t>h_d.08.08.21</t>
        </is>
      </c>
      <c r="F261" t="inlineStr">
        <is>
          <t>covN2</t>
        </is>
      </c>
      <c r="G261" s="50" t="str">
        <f>HYPERLINK("#'Main'!BF8", "'Main'!BF8")</f>
        <v>'Main'!BF8</v>
      </c>
      <c r="I261">
        <f>AVERAGE('Main'!$BD$8:$BF$8)-1*STDEV('Main'!$BD$8:$BF$8)</f>
        <v>4.72015049942443</v>
      </c>
      <c r="J261">
        <f>AVERAGE('Main'!$BD$8:$BF$8)+1*STDEV('Main'!$BD$8:$BF$8)</f>
        <v>7.846088113024218</v>
      </c>
      <c r="K261">
        <f>'Main'!BF8</f>
        <v>7.896419794764221</v>
      </c>
      <c r="L261">
        <f>IF(OR(ISERROR(K261), ISERROR(I261), ISERROR(J261)), TRUE, OR(OR(AND(LEFT(K261, 1)="[", RIGHT(K261, 1)="]"), AND(ISNUMBER(K261), OR(K261&gt;=I261, I261=""), OR(K261&lt;=J261, J261=""))), K261=""))</f>
        <v>0</v>
      </c>
      <c r="M261" t="str">
        <f>"Avg="&amp;ROUND(AVERAGE('Main'!$BD$8:$BF$8),4)&amp;", Stdev="&amp;ROUND(STDEV('Main'!$BD$8:$BF$8),4)&amp;", MaxStdev="&amp;1</f>
        <v>Avg=6.2831, Stdev=1.563, MaxStdev=1</v>
      </c>
    </row>
    <row r="262">
      <c r="A262" t="inlineStr">
        <is>
          <t>Copies Outliers</t>
        </is>
      </c>
      <c r="B262" t="inlineStr">
        <is>
          <t>Copies per mass outliers [covN2]</t>
        </is>
      </c>
      <c r="C262" t="inlineStr">
        <is>
          <t>Medium Low</t>
        </is>
      </c>
      <c r="D262" s="56" t="n">
        <v>44418</v>
      </c>
      <c r="E262" t="inlineStr">
        <is>
          <t>bmi.08.09.21</t>
        </is>
      </c>
      <c r="F262" t="inlineStr">
        <is>
          <t>covN2</t>
        </is>
      </c>
      <c r="G262" s="50" t="str">
        <f>HYPERLINK("#'Main'!BD9", "'Main'!BD9")</f>
        <v>'Main'!BD9</v>
      </c>
      <c r="I262">
        <f>AVERAGE('Main'!$BD$9:$BF$9)-1*STDEV('Main'!$BD$9:$BF$9)</f>
        <v>6.260510163351693</v>
      </c>
      <c r="J262">
        <f>AVERAGE('Main'!$BD$9:$BF$9)+1*STDEV('Main'!$BD$9:$BF$9)</f>
        <v>6.688726070708068</v>
      </c>
      <c r="K262">
        <f>'Main'!BD9</f>
        <v>6.626015302981702</v>
      </c>
      <c r="L262">
        <f>IF(OR(ISERROR(K262), ISERROR(I262), ISERROR(J262)), TRUE, OR(OR(AND(LEFT(K262, 1)="[", RIGHT(K262, 1)="]"), AND(ISNUMBER(K262), OR(K262&gt;=I262, I262=""), OR(K262&lt;=J262, J262=""))), K262=""))</f>
        <v>1</v>
      </c>
      <c r="M262" t="str">
        <f>"Avg="&amp;ROUND(AVERAGE('Main'!$BD$9:$BF$9),4)&amp;", Stdev="&amp;ROUND(STDEV('Main'!$BD$9:$BF$9),4)&amp;", MaxStdev="&amp;1</f>
        <v>Avg=6.4746, Stdev=0.2141, MaxStdev=1</v>
      </c>
    </row>
    <row r="263">
      <c r="A263" t="inlineStr">
        <is>
          <t>Copies Outliers</t>
        </is>
      </c>
      <c r="B263" t="inlineStr">
        <is>
          <t>Copies per mass outliers [covN2]</t>
        </is>
      </c>
      <c r="C263" t="inlineStr">
        <is>
          <t>Medium Low</t>
        </is>
      </c>
      <c r="D263" s="56" t="n">
        <v>44418</v>
      </c>
      <c r="E263" t="inlineStr">
        <is>
          <t>bmi.08.09.21</t>
        </is>
      </c>
      <c r="F263" t="inlineStr">
        <is>
          <t>covN2</t>
        </is>
      </c>
      <c r="G263" s="50" t="str">
        <f>HYPERLINK("#'Main'!BE9", "'Main'!BE9")</f>
        <v>'Main'!BE9</v>
      </c>
      <c r="I263">
        <f>AVERAGE('Main'!$BD$9:$BF$9)-1*STDEV('Main'!$BD$9:$BF$9)</f>
        <v>6.260510163351693</v>
      </c>
      <c r="J263">
        <f>AVERAGE('Main'!$BD$9:$BF$9)+1*STDEV('Main'!$BD$9:$BF$9)</f>
        <v>6.688726070708068</v>
      </c>
      <c r="K263" t="str">
        <f>'Main'!BE9</f>
        <v/>
      </c>
      <c r="L263">
        <f>IF(OR(ISERROR(K263), ISERROR(I263), ISERROR(J263)), TRUE, OR(OR(AND(LEFT(K263, 1)="[", RIGHT(K263, 1)="]"), AND(ISNUMBER(K263), OR(K263&gt;=I263, I263=""), OR(K263&lt;=J263, J263=""))), K263=""))</f>
        <v>1</v>
      </c>
      <c r="M263" t="str">
        <f>"Avg="&amp;ROUND(AVERAGE('Main'!$BD$9:$BF$9),4)&amp;", Stdev="&amp;ROUND(STDEV('Main'!$BD$9:$BF$9),4)&amp;", MaxStdev="&amp;1</f>
        <v>Avg=6.4746, Stdev=0.2141, MaxStdev=1</v>
      </c>
    </row>
    <row r="264">
      <c r="A264" t="inlineStr">
        <is>
          <t>Copies Outliers</t>
        </is>
      </c>
      <c r="B264" t="inlineStr">
        <is>
          <t>Copies per mass outliers [covN2]</t>
        </is>
      </c>
      <c r="C264" t="inlineStr">
        <is>
          <t>Medium Low</t>
        </is>
      </c>
      <c r="D264" s="56" t="n">
        <v>44418</v>
      </c>
      <c r="E264" t="inlineStr">
        <is>
          <t>bmi.08.09.21</t>
        </is>
      </c>
      <c r="F264" t="inlineStr">
        <is>
          <t>covN2</t>
        </is>
      </c>
      <c r="G264" s="50" t="str">
        <f>HYPERLINK("#'Main'!BF9", "'Main'!BF9")</f>
        <v>'Main'!BF9</v>
      </c>
      <c r="I264">
        <f>AVERAGE('Main'!$BD$9:$BF$9)-1*STDEV('Main'!$BD$9:$BF$9)</f>
        <v>6.260510163351693</v>
      </c>
      <c r="J264">
        <f>AVERAGE('Main'!$BD$9:$BF$9)+1*STDEV('Main'!$BD$9:$BF$9)</f>
        <v>6.688726070708068</v>
      </c>
      <c r="K264">
        <f>'Main'!BF9</f>
        <v>6.323220931078058</v>
      </c>
      <c r="L264">
        <f>IF(OR(ISERROR(K264), ISERROR(I264), ISERROR(J264)), TRUE, OR(OR(AND(LEFT(K264, 1)="[", RIGHT(K264, 1)="]"), AND(ISNUMBER(K264), OR(K264&gt;=I264, I264=""), OR(K264&lt;=J264, J264=""))), K264=""))</f>
        <v>1</v>
      </c>
      <c r="M264" t="str">
        <f>"Avg="&amp;ROUND(AVERAGE('Main'!$BD$9:$BF$9),4)&amp;", Stdev="&amp;ROUND(STDEV('Main'!$BD$9:$BF$9),4)&amp;", MaxStdev="&amp;1</f>
        <v>Avg=6.4746, Stdev=0.2141, MaxStdev=1</v>
      </c>
    </row>
    <row r="265">
      <c r="A265" t="inlineStr">
        <is>
          <t>Copies Outliers</t>
        </is>
      </c>
      <c r="B265" t="inlineStr">
        <is>
          <t>Copies per mass outliers [covN2]</t>
        </is>
      </c>
      <c r="C265" t="inlineStr">
        <is>
          <t>Medium Low</t>
        </is>
      </c>
      <c r="D265" s="56" t="n">
        <v>44418</v>
      </c>
      <c r="E265" t="inlineStr">
        <is>
          <t>mh.08.09.21</t>
        </is>
      </c>
      <c r="F265" t="inlineStr">
        <is>
          <t>covN2</t>
        </is>
      </c>
      <c r="G265" s="50" t="str">
        <f>HYPERLINK("#'Main'!BD10", "'Main'!BD10")</f>
        <v>'Main'!BD10</v>
      </c>
      <c r="I265">
        <f>AVERAGE('Main'!$BD$10:$BF$10)-1*STDEV('Main'!$BD$10:$BF$10)</f>
        <v>27.56060931106146</v>
      </c>
      <c r="J265">
        <f>AVERAGE('Main'!$BD$10:$BF$10)+1*STDEV('Main'!$BD$10:$BF$10)</f>
        <v>72.07179561247723</v>
      </c>
      <c r="K265">
        <f>'Main'!BD10</f>
        <v>38.73547570325951</v>
      </c>
      <c r="L265">
        <f>IF(OR(ISERROR(K265), ISERROR(I265), ISERROR(J265)), TRUE, OR(OR(AND(LEFT(K265, 1)="[", RIGHT(K265, 1)="]"), AND(ISNUMBER(K265), OR(K265&gt;=I265, I265=""), OR(K265&lt;=J265, J265=""))), K265=""))</f>
        <v>1</v>
      </c>
      <c r="M265" t="str">
        <f>"Avg="&amp;ROUND(AVERAGE('Main'!$BD$10:$BF$10),4)&amp;", Stdev="&amp;ROUND(STDEV('Main'!$BD$10:$BF$10),4)&amp;", MaxStdev="&amp;1</f>
        <v>Avg=49.8162, Stdev=22.2556, MaxStdev=1</v>
      </c>
    </row>
    <row r="266">
      <c r="A266" t="inlineStr">
        <is>
          <t>Copies Outliers</t>
        </is>
      </c>
      <c r="B266" t="inlineStr">
        <is>
          <t>Copies per mass outliers [covN2]</t>
        </is>
      </c>
      <c r="C266" t="inlineStr">
        <is>
          <t>Medium Low</t>
        </is>
      </c>
      <c r="D266" s="56" t="n">
        <v>44418</v>
      </c>
      <c r="E266" t="inlineStr">
        <is>
          <t>mh.08.09.21</t>
        </is>
      </c>
      <c r="F266" t="inlineStr">
        <is>
          <t>covN2</t>
        </is>
      </c>
      <c r="G266" s="50" t="str">
        <f>HYPERLINK("#'Main'!BE10", "'Main'!BE10")</f>
        <v>'Main'!BE10</v>
      </c>
      <c r="I266">
        <f>AVERAGE('Main'!$BD$10:$BF$10)-1*STDEV('Main'!$BD$10:$BF$10)</f>
        <v>27.56060931106146</v>
      </c>
      <c r="J266">
        <f>AVERAGE('Main'!$BD$10:$BF$10)+1*STDEV('Main'!$BD$10:$BF$10)</f>
        <v>72.07179561247723</v>
      </c>
      <c r="K266">
        <f>'Main'!BE10</f>
        <v>35.2761139694336</v>
      </c>
      <c r="L266">
        <f>IF(OR(ISERROR(K266), ISERROR(I266), ISERROR(J266)), TRUE, OR(OR(AND(LEFT(K266, 1)="[", RIGHT(K266, 1)="]"), AND(ISNUMBER(K266), OR(K266&gt;=I266, I266=""), OR(K266&lt;=J266, J266=""))), K266=""))</f>
        <v>1</v>
      </c>
      <c r="M266" t="str">
        <f>"Avg="&amp;ROUND(AVERAGE('Main'!$BD$10:$BF$10),4)&amp;", Stdev="&amp;ROUND(STDEV('Main'!$BD$10:$BF$10),4)&amp;", MaxStdev="&amp;1</f>
        <v>Avg=49.8162, Stdev=22.2556, MaxStdev=1</v>
      </c>
    </row>
    <row r="267">
      <c r="A267" t="inlineStr">
        <is>
          <t>Copies Outliers</t>
        </is>
      </c>
      <c r="B267" t="inlineStr">
        <is>
          <t>Copies per mass outliers [covN2]</t>
        </is>
      </c>
      <c r="C267" t="inlineStr">
        <is>
          <t>Medium Low</t>
        </is>
      </c>
      <c r="D267" s="56" t="n">
        <v>44418</v>
      </c>
      <c r="E267" t="inlineStr">
        <is>
          <t>mh.08.09.21</t>
        </is>
      </c>
      <c r="F267" t="inlineStr">
        <is>
          <t>covN2</t>
        </is>
      </c>
      <c r="G267" s="50" t="str">
        <f>HYPERLINK("#'Main'!BF10", "'Main'!BF10")</f>
        <v>'Main'!BF10</v>
      </c>
      <c r="I267">
        <f>AVERAGE('Main'!$BD$10:$BF$10)-1*STDEV('Main'!$BD$10:$BF$10)</f>
        <v>27.56060931106146</v>
      </c>
      <c r="J267">
        <f>AVERAGE('Main'!$BD$10:$BF$10)+1*STDEV('Main'!$BD$10:$BF$10)</f>
        <v>72.07179561247723</v>
      </c>
      <c r="K267">
        <f>'Main'!BF10</f>
        <v>75.43701771261492</v>
      </c>
      <c r="L267">
        <f>IF(OR(ISERROR(K267), ISERROR(I267), ISERROR(J267)), TRUE, OR(OR(AND(LEFT(K267, 1)="[", RIGHT(K267, 1)="]"), AND(ISNUMBER(K267), OR(K267&gt;=I267, I267=""), OR(K267&lt;=J267, J267=""))), K267=""))</f>
        <v>0</v>
      </c>
      <c r="M267" t="str">
        <f>"Avg="&amp;ROUND(AVERAGE('Main'!$BD$10:$BF$10),4)&amp;", Stdev="&amp;ROUND(STDEV('Main'!$BD$10:$BF$10),4)&amp;", MaxStdev="&amp;1</f>
        <v>Avg=49.8162, Stdev=22.2556, MaxStdev=1</v>
      </c>
    </row>
    <row r="268">
      <c r="A268" t="inlineStr">
        <is>
          <t>Copies Outliers</t>
        </is>
      </c>
      <c r="B268" t="inlineStr">
        <is>
          <t>Copies per mass outliers [covN2]</t>
        </is>
      </c>
      <c r="C268" t="inlineStr">
        <is>
          <t>Medium Low</t>
        </is>
      </c>
      <c r="D268" s="56" t="n">
        <v>44418</v>
      </c>
      <c r="E268" t="inlineStr">
        <is>
          <t>o.08.09.21</t>
        </is>
      </c>
      <c r="F268" t="inlineStr">
        <is>
          <t>covN2</t>
        </is>
      </c>
      <c r="G268" s="50" t="str">
        <f>HYPERLINK("#'Main'!BD11", "'Main'!BD11")</f>
        <v>'Main'!BD11</v>
      </c>
      <c r="I268">
        <f>AVERAGE('Main'!$BD$11:$BF$11)-1*STDEV('Main'!$BD$11:$BF$11)</f>
        <v>3.939389088976644</v>
      </c>
      <c r="J268">
        <f>AVERAGE('Main'!$BD$11:$BF$11)+1*STDEV('Main'!$BD$11:$BF$11)</f>
        <v>4.726518863882172</v>
      </c>
      <c r="K268">
        <f>'Main'!BD11</f>
        <v>4.611246377184179</v>
      </c>
      <c r="L268">
        <f>IF(OR(ISERROR(K268), ISERROR(I268), ISERROR(J268)), TRUE, OR(OR(AND(LEFT(K268, 1)="[", RIGHT(K268, 1)="]"), AND(ISNUMBER(K268), OR(K268&gt;=I268, I268=""), OR(K268&lt;=J268, J268=""))), K268=""))</f>
        <v>1</v>
      </c>
      <c r="M268" t="str">
        <f>"Avg="&amp;ROUND(AVERAGE('Main'!$BD$11:$BF$11),4)&amp;", Stdev="&amp;ROUND(STDEV('Main'!$BD$11:$BF$11),4)&amp;", MaxStdev="&amp;1</f>
        <v>Avg=4.333, Stdev=0.3936, MaxStdev=1</v>
      </c>
    </row>
    <row r="269">
      <c r="A269" t="inlineStr">
        <is>
          <t>Copies Outliers</t>
        </is>
      </c>
      <c r="B269" t="inlineStr">
        <is>
          <t>Copies per mass outliers [covN2]</t>
        </is>
      </c>
      <c r="C269" t="inlineStr">
        <is>
          <t>Medium Low</t>
        </is>
      </c>
      <c r="D269" s="56" t="n">
        <v>44418</v>
      </c>
      <c r="E269" t="inlineStr">
        <is>
          <t>o.08.09.21</t>
        </is>
      </c>
      <c r="F269" t="inlineStr">
        <is>
          <t>covN2</t>
        </is>
      </c>
      <c r="G269" s="50" t="str">
        <f>HYPERLINK("#'Main'!BE11", "'Main'!BE11")</f>
        <v>'Main'!BE11</v>
      </c>
      <c r="I269">
        <f>AVERAGE('Main'!$BD$11:$BF$11)-1*STDEV('Main'!$BD$11:$BF$11)</f>
        <v>3.939389088976644</v>
      </c>
      <c r="J269">
        <f>AVERAGE('Main'!$BD$11:$BF$11)+1*STDEV('Main'!$BD$11:$BF$11)</f>
        <v>4.726518863882172</v>
      </c>
      <c r="K269" t="str">
        <f>'Main'!BE11</f>
        <v/>
      </c>
      <c r="L269">
        <f>IF(OR(ISERROR(K269), ISERROR(I269), ISERROR(J269)), TRUE, OR(OR(AND(LEFT(K269, 1)="[", RIGHT(K269, 1)="]"), AND(ISNUMBER(K269), OR(K269&gt;=I269, I269=""), OR(K269&lt;=J269, J269=""))), K269=""))</f>
        <v>1</v>
      </c>
      <c r="M269" t="str">
        <f>"Avg="&amp;ROUND(AVERAGE('Main'!$BD$11:$BF$11),4)&amp;", Stdev="&amp;ROUND(STDEV('Main'!$BD$11:$BF$11),4)&amp;", MaxStdev="&amp;1</f>
        <v>Avg=4.333, Stdev=0.3936, MaxStdev=1</v>
      </c>
    </row>
    <row r="270">
      <c r="A270" t="inlineStr">
        <is>
          <t>Copies Outliers</t>
        </is>
      </c>
      <c r="B270" t="inlineStr">
        <is>
          <t>Copies per mass outliers [covN2]</t>
        </is>
      </c>
      <c r="C270" t="inlineStr">
        <is>
          <t>Medium Low</t>
        </is>
      </c>
      <c r="D270" s="56" t="n">
        <v>44418</v>
      </c>
      <c r="E270" t="inlineStr">
        <is>
          <t>o.08.09.21</t>
        </is>
      </c>
      <c r="F270" t="inlineStr">
        <is>
          <t>covN2</t>
        </is>
      </c>
      <c r="G270" s="50" t="str">
        <f>HYPERLINK("#'Main'!BF11", "'Main'!BF11")</f>
        <v>'Main'!BF11</v>
      </c>
      <c r="I270">
        <f>AVERAGE('Main'!$BD$11:$BF$11)-1*STDEV('Main'!$BD$11:$BF$11)</f>
        <v>3.939389088976644</v>
      </c>
      <c r="J270">
        <f>AVERAGE('Main'!$BD$11:$BF$11)+1*STDEV('Main'!$BD$11:$BF$11)</f>
        <v>4.726518863882172</v>
      </c>
      <c r="K270">
        <f>'Main'!BF11</f>
        <v>4.054661575674639</v>
      </c>
      <c r="L270">
        <f>IF(OR(ISERROR(K270), ISERROR(I270), ISERROR(J270)), TRUE, OR(OR(AND(LEFT(K270, 1)="[", RIGHT(K270, 1)="]"), AND(ISNUMBER(K270), OR(K270&gt;=I270, I270=""), OR(K270&lt;=J270, J270=""))), K270=""))</f>
        <v>1</v>
      </c>
      <c r="M270" t="str">
        <f>"Avg="&amp;ROUND(AVERAGE('Main'!$BD$11:$BF$11),4)&amp;", Stdev="&amp;ROUND(STDEV('Main'!$BD$11:$BF$11),4)&amp;", MaxStdev="&amp;1</f>
        <v>Avg=4.333, Stdev=0.3936, MaxStdev=1</v>
      </c>
    </row>
    <row r="271">
      <c r="A271" t="inlineStr">
        <is>
          <t>Copies Outliers</t>
        </is>
      </c>
      <c r="B271" t="inlineStr">
        <is>
          <t>Copies per mass outliers [covN2]</t>
        </is>
      </c>
      <c r="C271" t="inlineStr">
        <is>
          <t>Medium Low</t>
        </is>
      </c>
      <c r="D271" s="56" t="n">
        <v>44418</v>
      </c>
      <c r="E271" t="inlineStr">
        <is>
          <t>vc1.08.09.21</t>
        </is>
      </c>
      <c r="F271" t="inlineStr">
        <is>
          <t>covN2</t>
        </is>
      </c>
      <c r="G271" s="50" t="str">
        <f>HYPERLINK("#'Main'!BD12", "'Main'!BD12")</f>
        <v>'Main'!BD12</v>
      </c>
      <c r="I271">
        <f>AVERAGE('Main'!$BD$12:$BF$12)-1*STDEV('Main'!$BD$12:$BF$12)</f>
        <v>-0.03061841191355366</v>
      </c>
      <c r="J271">
        <f>AVERAGE('Main'!$BD$12:$BF$12)+1*STDEV('Main'!$BD$12:$BF$12)</f>
        <v>0.189286189656776</v>
      </c>
      <c r="K271">
        <f>'Main'!BD12</f>
        <v>0.001585871379358178</v>
      </c>
      <c r="L271">
        <f>IF(OR(ISERROR(K271), ISERROR(I271), ISERROR(J271)), TRUE, OR(OR(AND(LEFT(K271, 1)="[", RIGHT(K271, 1)="]"), AND(ISNUMBER(K271), OR(K271&gt;=I271, I271=""), OR(K271&lt;=J271, J271=""))), K271=""))</f>
        <v>1</v>
      </c>
      <c r="M271" t="str">
        <f>"Avg="&amp;ROUND(AVERAGE('Main'!$BD$12:$BF$12),4)&amp;", Stdev="&amp;ROUND(STDEV('Main'!$BD$12:$BF$12),4)&amp;", MaxStdev="&amp;1</f>
        <v>Avg=0.0793, Stdev=0.11, MaxStdev=1</v>
      </c>
    </row>
    <row r="272">
      <c r="A272" t="inlineStr">
        <is>
          <t>Copies Outliers</t>
        </is>
      </c>
      <c r="B272" t="inlineStr">
        <is>
          <t>Copies per mass outliers [covN2]</t>
        </is>
      </c>
      <c r="C272" t="inlineStr">
        <is>
          <t>Medium Low</t>
        </is>
      </c>
      <c r="D272" s="56" t="n">
        <v>44418</v>
      </c>
      <c r="E272" t="inlineStr">
        <is>
          <t>vc1.08.09.21</t>
        </is>
      </c>
      <c r="F272" t="inlineStr">
        <is>
          <t>covN2</t>
        </is>
      </c>
      <c r="G272" s="50" t="str">
        <f>HYPERLINK("#'Main'!BE12", "'Main'!BE12")</f>
        <v>'Main'!BE12</v>
      </c>
      <c r="I272">
        <f>AVERAGE('Main'!$BD$12:$BF$12)-1*STDEV('Main'!$BD$12:$BF$12)</f>
        <v>-0.03061841191355366</v>
      </c>
      <c r="J272">
        <f>AVERAGE('Main'!$BD$12:$BF$12)+1*STDEV('Main'!$BD$12:$BF$12)</f>
        <v>0.189286189656776</v>
      </c>
      <c r="K272" t="str">
        <f>'Main'!BE12</f>
        <v/>
      </c>
      <c r="L272">
        <f>IF(OR(ISERROR(K272), ISERROR(I272), ISERROR(J272)), TRUE, OR(OR(AND(LEFT(K272, 1)="[", RIGHT(K272, 1)="]"), AND(ISNUMBER(K272), OR(K272&gt;=I272, I272=""), OR(K272&lt;=J272, J272=""))), K272=""))</f>
        <v>1</v>
      </c>
      <c r="M272" t="str">
        <f>"Avg="&amp;ROUND(AVERAGE('Main'!$BD$12:$BF$12),4)&amp;", Stdev="&amp;ROUND(STDEV('Main'!$BD$12:$BF$12),4)&amp;", MaxStdev="&amp;1</f>
        <v>Avg=0.0793, Stdev=0.11, MaxStdev=1</v>
      </c>
    </row>
    <row r="273">
      <c r="A273" t="inlineStr">
        <is>
          <t>Copies Outliers</t>
        </is>
      </c>
      <c r="B273" t="inlineStr">
        <is>
          <t>Copies per mass outliers [covN2]</t>
        </is>
      </c>
      <c r="C273" t="inlineStr">
        <is>
          <t>Medium Low</t>
        </is>
      </c>
      <c r="D273" s="56" t="n">
        <v>44418</v>
      </c>
      <c r="E273" t="inlineStr">
        <is>
          <t>vc1.08.09.21</t>
        </is>
      </c>
      <c r="F273" t="inlineStr">
        <is>
          <t>covN2</t>
        </is>
      </c>
      <c r="G273" s="50" t="str">
        <f>HYPERLINK("#'Main'!BF12", "'Main'!BF12")</f>
        <v>'Main'!BF12</v>
      </c>
      <c r="I273">
        <f>AVERAGE('Main'!$BD$12:$BF$12)-1*STDEV('Main'!$BD$12:$BF$12)</f>
        <v>-0.03061841191355366</v>
      </c>
      <c r="J273">
        <f>AVERAGE('Main'!$BD$12:$BF$12)+1*STDEV('Main'!$BD$12:$BF$12)</f>
        <v>0.189286189656776</v>
      </c>
      <c r="K273">
        <f>'Main'!BF12</f>
        <v>0.1570819063638642</v>
      </c>
      <c r="L273">
        <f>IF(OR(ISERROR(K273), ISERROR(I273), ISERROR(J273)), TRUE, OR(OR(AND(LEFT(K273, 1)="[", RIGHT(K273, 1)="]"), AND(ISNUMBER(K273), OR(K273&gt;=I273, I273=""), OR(K273&lt;=J273, J273=""))), K273=""))</f>
        <v>1</v>
      </c>
      <c r="M273" t="str">
        <f>"Avg="&amp;ROUND(AVERAGE('Main'!$BD$12:$BF$12),4)&amp;", Stdev="&amp;ROUND(STDEV('Main'!$BD$12:$BF$12),4)&amp;", MaxStdev="&amp;1</f>
        <v>Avg=0.0793, Stdev=0.11, MaxStdev=1</v>
      </c>
    </row>
    <row r="274">
      <c r="A274" t="inlineStr">
        <is>
          <t>Copies Outliers</t>
        </is>
      </c>
      <c r="B274" t="inlineStr">
        <is>
          <t>Copies per mass outliers [covN2]</t>
        </is>
      </c>
      <c r="C274" t="inlineStr">
        <is>
          <t>Medium Low</t>
        </is>
      </c>
      <c r="D274" s="56" t="n">
        <v>44418</v>
      </c>
      <c r="E274" t="inlineStr">
        <is>
          <t>vc2.08.09.21</t>
        </is>
      </c>
      <c r="F274" t="inlineStr">
        <is>
          <t>covN2</t>
        </is>
      </c>
      <c r="G274" s="50" t="str">
        <f>HYPERLINK("#'Main'!BD13", "'Main'!BD13")</f>
        <v>'Main'!BD13</v>
      </c>
      <c r="I274">
        <f>AVERAGE('Main'!$BD$13:$BF$13)-1*STDEV('Main'!$BD$13:$BF$13)</f>
        <v/>
      </c>
      <c r="J274">
        <f>AVERAGE('Main'!$BD$13:$BF$13)+1*STDEV('Main'!$BD$13:$BF$13)</f>
        <v/>
      </c>
      <c r="K274">
        <f>'Main'!BD13</f>
        <v>4.400522527837783</v>
      </c>
      <c r="L274">
        <f>IF(OR(ISERROR(K274), ISERROR(I274), ISERROR(J274)), TRUE, OR(OR(AND(LEFT(K274, 1)="[", RIGHT(K274, 1)="]"), AND(ISNUMBER(K274), OR(K274&gt;=I274, I274=""), OR(K274&lt;=J274, J274=""))), K274=""))</f>
        <v>0</v>
      </c>
      <c r="M274" t="str">
        <f>"Avg="&amp;ROUND(AVERAGE('Main'!$BD$13:$BF$13),4)&amp;", Stdev="&amp;ROUND(STDEV('Main'!$BD$13:$BF$13),4)&amp;", MaxStdev="&amp;1</f>
        <v>Avg=4.4005, Stdev=nan, MaxStdev=1</v>
      </c>
    </row>
    <row r="275">
      <c r="A275" t="inlineStr">
        <is>
          <t>Copies Outliers</t>
        </is>
      </c>
      <c r="B275" t="inlineStr">
        <is>
          <t>Copies per mass outliers [covN2]</t>
        </is>
      </c>
      <c r="C275" t="inlineStr">
        <is>
          <t>Medium Low</t>
        </is>
      </c>
      <c r="D275" s="56" t="n">
        <v>44418</v>
      </c>
      <c r="E275" t="inlineStr">
        <is>
          <t>vc2.08.09.21</t>
        </is>
      </c>
      <c r="F275" t="inlineStr">
        <is>
          <t>covN2</t>
        </is>
      </c>
      <c r="G275" s="50" t="str">
        <f>HYPERLINK("#'Main'!BE13", "'Main'!BE13")</f>
        <v>'Main'!BE13</v>
      </c>
      <c r="I275">
        <f>AVERAGE('Main'!$BD$13:$BF$13)-1*STDEV('Main'!$BD$13:$BF$13)</f>
        <v/>
      </c>
      <c r="J275">
        <f>AVERAGE('Main'!$BD$13:$BF$13)+1*STDEV('Main'!$BD$13:$BF$13)</f>
        <v/>
      </c>
      <c r="K275" t="str">
        <f>'Main'!BE13</f>
        <v/>
      </c>
      <c r="L275">
        <f>IF(OR(ISERROR(K275), ISERROR(I275), ISERROR(J275)), TRUE, OR(OR(AND(LEFT(K275, 1)="[", RIGHT(K275, 1)="]"), AND(ISNUMBER(K275), OR(K275&gt;=I275, I275=""), OR(K275&lt;=J275, J275=""))), K275=""))</f>
        <v>1</v>
      </c>
      <c r="M275" t="str">
        <f>"Avg="&amp;ROUND(AVERAGE('Main'!$BD$13:$BF$13),4)&amp;", Stdev="&amp;ROUND(STDEV('Main'!$BD$13:$BF$13),4)&amp;", MaxStdev="&amp;1</f>
        <v>Avg=4.4005, Stdev=nan, MaxStdev=1</v>
      </c>
    </row>
    <row r="276">
      <c r="A276" t="inlineStr">
        <is>
          <t>Copies Outliers</t>
        </is>
      </c>
      <c r="B276" t="inlineStr">
        <is>
          <t>Copies per mass outliers [covN2]</t>
        </is>
      </c>
      <c r="C276" t="inlineStr">
        <is>
          <t>Medium Low</t>
        </is>
      </c>
      <c r="D276" s="56" t="n">
        <v>44418</v>
      </c>
      <c r="E276" t="inlineStr">
        <is>
          <t>vc2.08.09.21</t>
        </is>
      </c>
      <c r="F276" t="inlineStr">
        <is>
          <t>covN2</t>
        </is>
      </c>
      <c r="G276" s="50" t="str">
        <f>HYPERLINK("#'Main'!BF13", "'Main'!BF13")</f>
        <v>'Main'!BF13</v>
      </c>
      <c r="I276">
        <f>AVERAGE('Main'!$BD$13:$BF$13)-1*STDEV('Main'!$BD$13:$BF$13)</f>
        <v/>
      </c>
      <c r="J276">
        <f>AVERAGE('Main'!$BD$13:$BF$13)+1*STDEV('Main'!$BD$13:$BF$13)</f>
        <v/>
      </c>
      <c r="K276" t="str">
        <f>'Main'!BF13</f>
        <v/>
      </c>
      <c r="L276">
        <f>IF(OR(ISERROR(K276), ISERROR(I276), ISERROR(J276)), TRUE, OR(OR(AND(LEFT(K276, 1)="[", RIGHT(K276, 1)="]"), AND(ISNUMBER(K276), OR(K276&gt;=I276, I276=""), OR(K276&lt;=J276, J276=""))), K276=""))</f>
        <v>1</v>
      </c>
      <c r="M276" t="str">
        <f>"Avg="&amp;ROUND(AVERAGE('Main'!$BD$13:$BF$13),4)&amp;", Stdev="&amp;ROUND(STDEV('Main'!$BD$13:$BF$13),4)&amp;", MaxStdev="&amp;1</f>
        <v>Avg=4.4005, Stdev=nan, MaxStdev=1</v>
      </c>
    </row>
    <row r="277">
      <c r="A277" t="inlineStr">
        <is>
          <t>Copies Outliers</t>
        </is>
      </c>
      <c r="B277" t="inlineStr">
        <is>
          <t>Copies per mass outliers [covN2]</t>
        </is>
      </c>
      <c r="C277" t="inlineStr">
        <is>
          <t>Medium Low</t>
        </is>
      </c>
      <c r="D277" s="56" t="n">
        <v>44418</v>
      </c>
      <c r="E277" t="inlineStr">
        <is>
          <t>vc3.08.09.21</t>
        </is>
      </c>
      <c r="F277" t="inlineStr">
        <is>
          <t>covN2</t>
        </is>
      </c>
      <c r="G277" s="50" t="str">
        <f>HYPERLINK("#'Main'!BD14", "'Main'!BD14")</f>
        <v>'Main'!BD14</v>
      </c>
      <c r="I277">
        <f>AVERAGE('Main'!$BD$14:$BF$14)-1*STDEV('Main'!$BD$14:$BF$14)</f>
        <v>0.009093643581171429</v>
      </c>
      <c r="J277">
        <f>AVERAGE('Main'!$BD$14:$BF$14)+1*STDEV('Main'!$BD$14:$BF$14)</f>
        <v>0.1761285194189603</v>
      </c>
      <c r="K277" t="str">
        <f>'Main'!BD14</f>
        <v/>
      </c>
      <c r="L277">
        <f>IF(OR(ISERROR(K277), ISERROR(I277), ISERROR(J277)), TRUE, OR(OR(AND(LEFT(K277, 1)="[", RIGHT(K277, 1)="]"), AND(ISNUMBER(K277), OR(K277&gt;=I277, I277=""), OR(K277&lt;=J277, J277=""))), K277=""))</f>
        <v>1</v>
      </c>
      <c r="M277" t="str">
        <f>"Avg="&amp;ROUND(AVERAGE('Main'!$BD$14:$BF$14),4)&amp;", Stdev="&amp;ROUND(STDEV('Main'!$BD$14:$BF$14),4)&amp;", MaxStdev="&amp;1</f>
        <v>Avg=0.0926, Stdev=0.0835, MaxStdev=1</v>
      </c>
    </row>
    <row r="278">
      <c r="A278" t="inlineStr">
        <is>
          <t>Copies Outliers</t>
        </is>
      </c>
      <c r="B278" t="inlineStr">
        <is>
          <t>Copies per mass outliers [covN2]</t>
        </is>
      </c>
      <c r="C278" t="inlineStr">
        <is>
          <t>Medium Low</t>
        </is>
      </c>
      <c r="D278" s="56" t="n">
        <v>44418</v>
      </c>
      <c r="E278" t="inlineStr">
        <is>
          <t>vc3.08.09.21</t>
        </is>
      </c>
      <c r="F278" t="inlineStr">
        <is>
          <t>covN2</t>
        </is>
      </c>
      <c r="G278" s="50" t="str">
        <f>HYPERLINK("#'Main'!BE14", "'Main'!BE14")</f>
        <v>'Main'!BE14</v>
      </c>
      <c r="I278">
        <f>AVERAGE('Main'!$BD$14:$BF$14)-1*STDEV('Main'!$BD$14:$BF$14)</f>
        <v>0.009093643581171429</v>
      </c>
      <c r="J278">
        <f>AVERAGE('Main'!$BD$14:$BF$14)+1*STDEV('Main'!$BD$14:$BF$14)</f>
        <v>0.1761285194189603</v>
      </c>
      <c r="K278">
        <f>'Main'!BE14</f>
        <v>0.0335553348002891</v>
      </c>
      <c r="L278">
        <f>IF(OR(ISERROR(K278), ISERROR(I278), ISERROR(J278)), TRUE, OR(OR(AND(LEFT(K278, 1)="[", RIGHT(K278, 1)="]"), AND(ISNUMBER(K278), OR(K278&gt;=I278, I278=""), OR(K278&lt;=J278, J278=""))), K278=""))</f>
        <v>1</v>
      </c>
      <c r="M278" t="str">
        <f>"Avg="&amp;ROUND(AVERAGE('Main'!$BD$14:$BF$14),4)&amp;", Stdev="&amp;ROUND(STDEV('Main'!$BD$14:$BF$14),4)&amp;", MaxStdev="&amp;1</f>
        <v>Avg=0.0926, Stdev=0.0835, MaxStdev=1</v>
      </c>
    </row>
    <row r="279">
      <c r="A279" t="inlineStr">
        <is>
          <t>Copies Outliers</t>
        </is>
      </c>
      <c r="B279" t="inlineStr">
        <is>
          <t>Copies per mass outliers [covN2]</t>
        </is>
      </c>
      <c r="C279" t="inlineStr">
        <is>
          <t>Medium Low</t>
        </is>
      </c>
      <c r="D279" s="56" t="n">
        <v>44418</v>
      </c>
      <c r="E279" t="inlineStr">
        <is>
          <t>vc3.08.09.21</t>
        </is>
      </c>
      <c r="F279" t="inlineStr">
        <is>
          <t>covN2</t>
        </is>
      </c>
      <c r="G279" s="50" t="str">
        <f>HYPERLINK("#'Main'!BF14", "'Main'!BF14")</f>
        <v>'Main'!BF14</v>
      </c>
      <c r="I279">
        <f>AVERAGE('Main'!$BD$14:$BF$14)-1*STDEV('Main'!$BD$14:$BF$14)</f>
        <v>0.009093643581171429</v>
      </c>
      <c r="J279">
        <f>AVERAGE('Main'!$BD$14:$BF$14)+1*STDEV('Main'!$BD$14:$BF$14)</f>
        <v>0.1761285194189603</v>
      </c>
      <c r="K279">
        <f>'Main'!BF14</f>
        <v>0.1516668281998426</v>
      </c>
      <c r="L279">
        <f>IF(OR(ISERROR(K279), ISERROR(I279), ISERROR(J279)), TRUE, OR(OR(AND(LEFT(K279, 1)="[", RIGHT(K279, 1)="]"), AND(ISNUMBER(K279), OR(K279&gt;=I279, I279=""), OR(K279&lt;=J279, J279=""))), K279=""))</f>
        <v>1</v>
      </c>
      <c r="M279" t="str">
        <f>"Avg="&amp;ROUND(AVERAGE('Main'!$BD$14:$BF$14),4)&amp;", Stdev="&amp;ROUND(STDEV('Main'!$BD$14:$BF$14),4)&amp;", MaxStdev="&amp;1</f>
        <v>Avg=0.0926, Stdev=0.0835, MaxStdev=1</v>
      </c>
    </row>
    <row r="280">
      <c r="A280" t="inlineStr">
        <is>
          <t>Copies Outliers</t>
        </is>
      </c>
      <c r="B280" t="inlineStr">
        <is>
          <t>Copies per copies outliers [covN1]</t>
        </is>
      </c>
      <c r="C280" t="inlineStr">
        <is>
          <t>Medium Low</t>
        </is>
      </c>
      <c r="D280" s="56" t="n">
        <v>44418</v>
      </c>
      <c r="E280" t="inlineStr">
        <is>
          <t>ac.08.05.21</t>
        </is>
      </c>
      <c r="F280" t="inlineStr">
        <is>
          <t>covN1</t>
        </is>
      </c>
      <c r="G280" s="50" t="str">
        <f>HYPERLINK("#'Main'!BJ2", "'Main'!BJ2")</f>
        <v>'Main'!BJ2</v>
      </c>
      <c r="I280">
        <f>AVERAGE('Main'!$BJ$2:$BL$2)-1*STDEV('Main'!$BJ$2:$BL$2)</f>
        <v>0.006444246503833563</v>
      </c>
      <c r="J280">
        <f>AVERAGE('Main'!$BJ$2:$BL$2)+1*STDEV('Main'!$BJ$2:$BL$2)</f>
        <v>0.008793723526014166</v>
      </c>
      <c r="K280">
        <f>'Main'!BJ2</f>
        <v>0.008897259001874111</v>
      </c>
      <c r="L280">
        <f>IF(OR(ISERROR(K280), ISERROR(I280), ISERROR(J280)), TRUE, OR(OR(AND(LEFT(K280, 1)="[", RIGHT(K280, 1)="]"), AND(ISNUMBER(K280), OR(K280&gt;=I280, I280=""), OR(K280&lt;=J280, J280=""))), K280=""))</f>
        <v>0</v>
      </c>
      <c r="M280" t="str">
        <f>"Avg="&amp;ROUND(AVERAGE('Main'!$BJ$2:$BL$2),4)&amp;", Stdev="&amp;ROUND(STDEV('Main'!$BJ$2:$BL$2),4)&amp;", MaxStdev="&amp;1</f>
        <v>Avg=0.0076, Stdev=0.0012, MaxStdev=1</v>
      </c>
    </row>
    <row r="281">
      <c r="A281" t="inlineStr">
        <is>
          <t>Copies Outliers</t>
        </is>
      </c>
      <c r="B281" t="inlineStr">
        <is>
          <t>Copies per copies outliers [covN1]</t>
        </is>
      </c>
      <c r="C281" t="inlineStr">
        <is>
          <t>Medium Low</t>
        </is>
      </c>
      <c r="D281" s="56" t="n">
        <v>44418</v>
      </c>
      <c r="E281" t="inlineStr">
        <is>
          <t>ac.08.05.21</t>
        </is>
      </c>
      <c r="F281" t="inlineStr">
        <is>
          <t>covN1</t>
        </is>
      </c>
      <c r="G281" s="50" t="str">
        <f>HYPERLINK("#'Main'!BK2", "'Main'!BK2")</f>
        <v>'Main'!BK2</v>
      </c>
      <c r="I281">
        <f>AVERAGE('Main'!$BJ$2:$BL$2)-1*STDEV('Main'!$BJ$2:$BL$2)</f>
        <v>0.006444246503833563</v>
      </c>
      <c r="J281">
        <f>AVERAGE('Main'!$BJ$2:$BL$2)+1*STDEV('Main'!$BJ$2:$BL$2)</f>
        <v>0.008793723526014166</v>
      </c>
      <c r="K281">
        <f>'Main'!BK2</f>
        <v>0.007372941242139968</v>
      </c>
      <c r="L281">
        <f>IF(OR(ISERROR(K281), ISERROR(I281), ISERROR(J281)), TRUE, OR(OR(AND(LEFT(K281, 1)="[", RIGHT(K281, 1)="]"), AND(ISNUMBER(K281), OR(K281&gt;=I281, I281=""), OR(K281&lt;=J281, J281=""))), K281=""))</f>
        <v>1</v>
      </c>
      <c r="M281" t="str">
        <f>"Avg="&amp;ROUND(AVERAGE('Main'!$BJ$2:$BL$2),4)&amp;", Stdev="&amp;ROUND(STDEV('Main'!$BJ$2:$BL$2),4)&amp;", MaxStdev="&amp;1</f>
        <v>Avg=0.0076, Stdev=0.0012, MaxStdev=1</v>
      </c>
    </row>
    <row r="282">
      <c r="A282" t="inlineStr">
        <is>
          <t>Copies Outliers</t>
        </is>
      </c>
      <c r="B282" t="inlineStr">
        <is>
          <t>Copies per copies outliers [covN1]</t>
        </is>
      </c>
      <c r="C282" t="inlineStr">
        <is>
          <t>Medium Low</t>
        </is>
      </c>
      <c r="D282" s="56" t="n">
        <v>44418</v>
      </c>
      <c r="E282" t="inlineStr">
        <is>
          <t>ac.08.05.21</t>
        </is>
      </c>
      <c r="F282" t="inlineStr">
        <is>
          <t>covN1</t>
        </is>
      </c>
      <c r="G282" s="50" t="str">
        <f>HYPERLINK("#'Main'!BL2", "'Main'!BL2")</f>
        <v>'Main'!BL2</v>
      </c>
      <c r="I282">
        <f>AVERAGE('Main'!$BJ$2:$BL$2)-1*STDEV('Main'!$BJ$2:$BL$2)</f>
        <v>0.006444246503833563</v>
      </c>
      <c r="J282">
        <f>AVERAGE('Main'!$BJ$2:$BL$2)+1*STDEV('Main'!$BJ$2:$BL$2)</f>
        <v>0.008793723526014166</v>
      </c>
      <c r="K282">
        <f>'Main'!BL2</f>
        <v>0.006586754800757517</v>
      </c>
      <c r="L282">
        <f>IF(OR(ISERROR(K282), ISERROR(I282), ISERROR(J282)), TRUE, OR(OR(AND(LEFT(K282, 1)="[", RIGHT(K282, 1)="]"), AND(ISNUMBER(K282), OR(K282&gt;=I282, I282=""), OR(K282&lt;=J282, J282=""))), K282=""))</f>
        <v>1</v>
      </c>
      <c r="M282" t="str">
        <f>"Avg="&amp;ROUND(AVERAGE('Main'!$BJ$2:$BL$2),4)&amp;", Stdev="&amp;ROUND(STDEV('Main'!$BJ$2:$BL$2),4)&amp;", MaxStdev="&amp;1</f>
        <v>Avg=0.0076, Stdev=0.0012, MaxStdev=1</v>
      </c>
    </row>
    <row r="283">
      <c r="A283" t="inlineStr">
        <is>
          <t>Copies Outliers</t>
        </is>
      </c>
      <c r="B283" t="inlineStr">
        <is>
          <t>Copies per copies outliers [covN1]</t>
        </is>
      </c>
      <c r="C283" t="inlineStr">
        <is>
          <t>Medium Low</t>
        </is>
      </c>
      <c r="D283" s="56" t="n">
        <v>44418</v>
      </c>
      <c r="E283" t="inlineStr">
        <is>
          <t>h.08.05.21</t>
        </is>
      </c>
      <c r="F283" t="inlineStr">
        <is>
          <t>covN1</t>
        </is>
      </c>
      <c r="G283" s="50" t="str">
        <f>HYPERLINK("#'Main'!BJ3", "'Main'!BJ3")</f>
        <v>'Main'!BJ3</v>
      </c>
      <c r="I283">
        <f>AVERAGE('Main'!$BJ$3:$BL$3)-1*STDEV('Main'!$BJ$3:$BL$3)</f>
        <v>6.99691087085612e-07</v>
      </c>
      <c r="J283">
        <f>AVERAGE('Main'!$BJ$3:$BL$3)+1*STDEV('Main'!$BJ$3:$BL$3)</f>
        <v>6.022185201178047e-06</v>
      </c>
      <c r="K283">
        <f>'Main'!BJ3</f>
        <v>5.242723984581953e-06</v>
      </c>
      <c r="L283">
        <f>IF(OR(ISERROR(K283), ISERROR(I283), ISERROR(J283)), TRUE, OR(OR(AND(LEFT(K283, 1)="[", RIGHT(K283, 1)="]"), AND(ISNUMBER(K283), OR(K283&gt;=I283, I283=""), OR(K283&lt;=J283, J283=""))), K283=""))</f>
        <v>1</v>
      </c>
      <c r="M283" t="str">
        <f>"Avg="&amp;ROUND(AVERAGE('Main'!$BJ$3:$BL$3),4)&amp;", Stdev="&amp;ROUND(STDEV('Main'!$BJ$3:$BL$3),4)&amp;", MaxStdev="&amp;1</f>
        <v>Avg=0, Stdev=0, MaxStdev=1</v>
      </c>
    </row>
    <row r="284">
      <c r="A284" t="inlineStr">
        <is>
          <t>Copies Outliers</t>
        </is>
      </c>
      <c r="B284" t="inlineStr">
        <is>
          <t>Copies per copies outliers [covN1]</t>
        </is>
      </c>
      <c r="C284" t="inlineStr">
        <is>
          <t>Medium Low</t>
        </is>
      </c>
      <c r="D284" s="56" t="n">
        <v>44418</v>
      </c>
      <c r="E284" t="inlineStr">
        <is>
          <t>h.08.05.21</t>
        </is>
      </c>
      <c r="F284" t="inlineStr">
        <is>
          <t>covN1</t>
        </is>
      </c>
      <c r="G284" s="50" t="str">
        <f>HYPERLINK("#'Main'!BK3", "'Main'!BK3")</f>
        <v>'Main'!BK3</v>
      </c>
      <c r="I284">
        <f>AVERAGE('Main'!$BJ$3:$BL$3)-1*STDEV('Main'!$BJ$3:$BL$3)</f>
        <v>6.99691087085612e-07</v>
      </c>
      <c r="J284">
        <f>AVERAGE('Main'!$BJ$3:$BL$3)+1*STDEV('Main'!$BJ$3:$BL$3)</f>
        <v>6.022185201178047e-06</v>
      </c>
      <c r="K284" t="str">
        <f>'Main'!BK3</f>
        <v/>
      </c>
      <c r="L284">
        <f>IF(OR(ISERROR(K284), ISERROR(I284), ISERROR(J284)), TRUE, OR(OR(AND(LEFT(K284, 1)="[", RIGHT(K284, 1)="]"), AND(ISNUMBER(K284), OR(K284&gt;=I284, I284=""), OR(K284&lt;=J284, J284=""))), K284=""))</f>
        <v>1</v>
      </c>
      <c r="M284" t="str">
        <f>"Avg="&amp;ROUND(AVERAGE('Main'!$BJ$3:$BL$3),4)&amp;", Stdev="&amp;ROUND(STDEV('Main'!$BJ$3:$BL$3),4)&amp;", MaxStdev="&amp;1</f>
        <v>Avg=0, Stdev=0, MaxStdev=1</v>
      </c>
    </row>
    <row r="285">
      <c r="A285" t="inlineStr">
        <is>
          <t>Copies Outliers</t>
        </is>
      </c>
      <c r="B285" t="inlineStr">
        <is>
          <t>Copies per copies outliers [covN1]</t>
        </is>
      </c>
      <c r="C285" t="inlineStr">
        <is>
          <t>Medium Low</t>
        </is>
      </c>
      <c r="D285" s="56" t="n">
        <v>44418</v>
      </c>
      <c r="E285" t="inlineStr">
        <is>
          <t>h.08.05.21</t>
        </is>
      </c>
      <c r="F285" t="inlineStr">
        <is>
          <t>covN1</t>
        </is>
      </c>
      <c r="G285" s="50" t="str">
        <f>HYPERLINK("#'Main'!BL3", "'Main'!BL3")</f>
        <v>'Main'!BL3</v>
      </c>
      <c r="I285">
        <f>AVERAGE('Main'!$BJ$3:$BL$3)-1*STDEV('Main'!$BJ$3:$BL$3)</f>
        <v>6.99691087085612e-07</v>
      </c>
      <c r="J285">
        <f>AVERAGE('Main'!$BJ$3:$BL$3)+1*STDEV('Main'!$BJ$3:$BL$3)</f>
        <v>6.022185201178047e-06</v>
      </c>
      <c r="K285">
        <f>'Main'!BL3</f>
        <v>1.479152303681706e-06</v>
      </c>
      <c r="L285">
        <f>IF(OR(ISERROR(K285), ISERROR(I285), ISERROR(J285)), TRUE, OR(OR(AND(LEFT(K285, 1)="[", RIGHT(K285, 1)="]"), AND(ISNUMBER(K285), OR(K285&gt;=I285, I285=""), OR(K285&lt;=J285, J285=""))), K285=""))</f>
        <v>1</v>
      </c>
      <c r="M285" t="str">
        <f>"Avg="&amp;ROUND(AVERAGE('Main'!$BJ$3:$BL$3),4)&amp;", Stdev="&amp;ROUND(STDEV('Main'!$BJ$3:$BL$3),4)&amp;", MaxStdev="&amp;1</f>
        <v>Avg=0, Stdev=0, MaxStdev=1</v>
      </c>
    </row>
    <row r="286">
      <c r="A286" t="inlineStr">
        <is>
          <t>Copies Outliers</t>
        </is>
      </c>
      <c r="B286" t="inlineStr">
        <is>
          <t>Copies per copies outliers [covN1]</t>
        </is>
      </c>
      <c r="C286" t="inlineStr">
        <is>
          <t>Medium Low</t>
        </is>
      </c>
      <c r="D286" s="56" t="n">
        <v>44418</v>
      </c>
      <c r="E286" t="inlineStr">
        <is>
          <t>ac.08.06.21</t>
        </is>
      </c>
      <c r="F286" t="inlineStr">
        <is>
          <t>covN1</t>
        </is>
      </c>
      <c r="G286" s="50" t="str">
        <f>HYPERLINK("#'Main'!BJ4", "'Main'!BJ4")</f>
        <v>'Main'!BJ4</v>
      </c>
      <c r="I286">
        <f>AVERAGE('Main'!$BJ$4:$BL$4)-1*STDEV('Main'!$BJ$4:$BL$4)</f>
        <v>4.982262199464034e-07</v>
      </c>
      <c r="J286">
        <f>AVERAGE('Main'!$BJ$4:$BL$4)+1*STDEV('Main'!$BJ$4:$BL$4)</f>
        <v>6.056247668846113e-07</v>
      </c>
      <c r="K286">
        <f>'Main'!BJ4</f>
        <v>5.898966138303016e-07</v>
      </c>
      <c r="L286">
        <f>IF(OR(ISERROR(K286), ISERROR(I286), ISERROR(J286)), TRUE, OR(OR(AND(LEFT(K286, 1)="[", RIGHT(K286, 1)="]"), AND(ISNUMBER(K286), OR(K286&gt;=I286, I286=""), OR(K286&lt;=J286, J286=""))), K286=""))</f>
        <v>1</v>
      </c>
      <c r="M286" t="str">
        <f>"Avg="&amp;ROUND(AVERAGE('Main'!$BJ$4:$BL$4),4)&amp;", Stdev="&amp;ROUND(STDEV('Main'!$BJ$4:$BL$4),4)&amp;", MaxStdev="&amp;1</f>
        <v>Avg=0, Stdev=0, MaxStdev=1</v>
      </c>
    </row>
    <row r="287">
      <c r="A287" t="inlineStr">
        <is>
          <t>Copies Outliers</t>
        </is>
      </c>
      <c r="B287" t="inlineStr">
        <is>
          <t>Copies per copies outliers [covN1]</t>
        </is>
      </c>
      <c r="C287" t="inlineStr">
        <is>
          <t>Medium Low</t>
        </is>
      </c>
      <c r="D287" s="56" t="n">
        <v>44418</v>
      </c>
      <c r="E287" t="inlineStr">
        <is>
          <t>ac.08.06.21</t>
        </is>
      </c>
      <c r="F287" t="inlineStr">
        <is>
          <t>covN1</t>
        </is>
      </c>
      <c r="G287" s="50" t="str">
        <f>HYPERLINK("#'Main'!BK4", "'Main'!BK4")</f>
        <v>'Main'!BK4</v>
      </c>
      <c r="I287">
        <f>AVERAGE('Main'!$BJ$4:$BL$4)-1*STDEV('Main'!$BJ$4:$BL$4)</f>
        <v>4.982262199464034e-07</v>
      </c>
      <c r="J287">
        <f>AVERAGE('Main'!$BJ$4:$BL$4)+1*STDEV('Main'!$BJ$4:$BL$4)</f>
        <v>6.056247668846113e-07</v>
      </c>
      <c r="K287">
        <f>'Main'!BK4</f>
        <v>5.13954373000713e-07</v>
      </c>
      <c r="L287">
        <f>IF(OR(ISERROR(K287), ISERROR(I287), ISERROR(J287)), TRUE, OR(OR(AND(LEFT(K287, 1)="[", RIGHT(K287, 1)="]"), AND(ISNUMBER(K287), OR(K287&gt;=I287, I287=""), OR(K287&lt;=J287, J287=""))), K287=""))</f>
        <v>1</v>
      </c>
      <c r="M287" t="str">
        <f>"Avg="&amp;ROUND(AVERAGE('Main'!$BJ$4:$BL$4),4)&amp;", Stdev="&amp;ROUND(STDEV('Main'!$BJ$4:$BL$4),4)&amp;", MaxStdev="&amp;1</f>
        <v>Avg=0, Stdev=0, MaxStdev=1</v>
      </c>
    </row>
    <row r="288">
      <c r="A288" t="inlineStr">
        <is>
          <t>Copies Outliers</t>
        </is>
      </c>
      <c r="B288" t="inlineStr">
        <is>
          <t>Copies per copies outliers [covN1]</t>
        </is>
      </c>
      <c r="C288" t="inlineStr">
        <is>
          <t>Medium Low</t>
        </is>
      </c>
      <c r="D288" s="56" t="n">
        <v>44418</v>
      </c>
      <c r="E288" t="inlineStr">
        <is>
          <t>ac.08.06.21</t>
        </is>
      </c>
      <c r="F288" t="inlineStr">
        <is>
          <t>covN1</t>
        </is>
      </c>
      <c r="G288" s="50" t="str">
        <f>HYPERLINK("#'Main'!BL4", "'Main'!BL4")</f>
        <v>'Main'!BL4</v>
      </c>
      <c r="I288">
        <f>AVERAGE('Main'!$BJ$4:$BL$4)-1*STDEV('Main'!$BJ$4:$BL$4)</f>
        <v>4.982262199464034e-07</v>
      </c>
      <c r="J288">
        <f>AVERAGE('Main'!$BJ$4:$BL$4)+1*STDEV('Main'!$BJ$4:$BL$4)</f>
        <v>6.056247668846113e-07</v>
      </c>
      <c r="K288" t="str">
        <f>'Main'!BL4</f>
        <v/>
      </c>
      <c r="L288">
        <f>IF(OR(ISERROR(K288), ISERROR(I288), ISERROR(J288)), TRUE, OR(OR(AND(LEFT(K288, 1)="[", RIGHT(K288, 1)="]"), AND(ISNUMBER(K288), OR(K288&gt;=I288, I288=""), OR(K288&lt;=J288, J288=""))), K288=""))</f>
        <v>1</v>
      </c>
      <c r="M288" t="str">
        <f>"Avg="&amp;ROUND(AVERAGE('Main'!$BJ$4:$BL$4),4)&amp;", Stdev="&amp;ROUND(STDEV('Main'!$BJ$4:$BL$4),4)&amp;", MaxStdev="&amp;1</f>
        <v>Avg=0, Stdev=0, MaxStdev=1</v>
      </c>
    </row>
    <row r="289">
      <c r="A289" t="inlineStr">
        <is>
          <t>Copies Outliers</t>
        </is>
      </c>
      <c r="B289" t="inlineStr">
        <is>
          <t>Copies per copies outliers [covN1]</t>
        </is>
      </c>
      <c r="C289" t="inlineStr">
        <is>
          <t>Medium Low</t>
        </is>
      </c>
      <c r="D289" s="56" t="n">
        <v>44418</v>
      </c>
      <c r="E289" t="inlineStr">
        <is>
          <t>h_d.08.06.21</t>
        </is>
      </c>
      <c r="F289" t="inlineStr">
        <is>
          <t>covN1</t>
        </is>
      </c>
      <c r="G289" s="50" t="str">
        <f>HYPERLINK("#'Main'!BJ5", "'Main'!BJ5")</f>
        <v>'Main'!BJ5</v>
      </c>
      <c r="I289">
        <f>AVERAGE('Main'!$BJ$5:$BL$5)-1*STDEV('Main'!$BJ$5:$BL$5)</f>
        <v>5.071823254962693e-06</v>
      </c>
      <c r="J289">
        <f>AVERAGE('Main'!$BJ$5:$BL$5)+1*STDEV('Main'!$BJ$5:$BL$5)</f>
        <v>1.374527876956335e-05</v>
      </c>
      <c r="K289" t="str">
        <f>'Main'!BJ5</f>
        <v/>
      </c>
      <c r="L289">
        <f>IF(OR(ISERROR(K289), ISERROR(I289), ISERROR(J289)), TRUE, OR(OR(AND(LEFT(K289, 1)="[", RIGHT(K289, 1)="]"), AND(ISNUMBER(K289), OR(K289&gt;=I289, I289=""), OR(K289&lt;=J289, J289=""))), K289=""))</f>
        <v>1</v>
      </c>
      <c r="M289" t="str">
        <f>"Avg="&amp;ROUND(AVERAGE('Main'!$BJ$5:$BL$5),4)&amp;", Stdev="&amp;ROUND(STDEV('Main'!$BJ$5:$BL$5),4)&amp;", MaxStdev="&amp;1</f>
        <v>Avg=0, Stdev=0, MaxStdev=1</v>
      </c>
    </row>
    <row r="290">
      <c r="A290" t="inlineStr">
        <is>
          <t>Copies Outliers</t>
        </is>
      </c>
      <c r="B290" t="inlineStr">
        <is>
          <t>Copies per copies outliers [covN1]</t>
        </is>
      </c>
      <c r="C290" t="inlineStr">
        <is>
          <t>Medium Low</t>
        </is>
      </c>
      <c r="D290" s="56" t="n">
        <v>44418</v>
      </c>
      <c r="E290" t="inlineStr">
        <is>
          <t>h_d.08.06.21</t>
        </is>
      </c>
      <c r="F290" t="inlineStr">
        <is>
          <t>covN1</t>
        </is>
      </c>
      <c r="G290" s="50" t="str">
        <f>HYPERLINK("#'Main'!BK5", "'Main'!BK5")</f>
        <v>'Main'!BK5</v>
      </c>
      <c r="I290">
        <f>AVERAGE('Main'!$BJ$5:$BL$5)-1*STDEV('Main'!$BJ$5:$BL$5)</f>
        <v>5.071823254962693e-06</v>
      </c>
      <c r="J290">
        <f>AVERAGE('Main'!$BJ$5:$BL$5)+1*STDEV('Main'!$BJ$5:$BL$5)</f>
        <v>1.374527876956335e-05</v>
      </c>
      <c r="K290">
        <f>'Main'!BK5</f>
        <v>1.247508061761002e-05</v>
      </c>
      <c r="L290">
        <f>IF(OR(ISERROR(K290), ISERROR(I290), ISERROR(J290)), TRUE, OR(OR(AND(LEFT(K290, 1)="[", RIGHT(K290, 1)="]"), AND(ISNUMBER(K290), OR(K290&gt;=I290, I290=""), OR(K290&lt;=J290, J290=""))), K290=""))</f>
        <v>1</v>
      </c>
      <c r="M290" t="str">
        <f>"Avg="&amp;ROUND(AVERAGE('Main'!$BJ$5:$BL$5),4)&amp;", Stdev="&amp;ROUND(STDEV('Main'!$BJ$5:$BL$5),4)&amp;", MaxStdev="&amp;1</f>
        <v>Avg=0, Stdev=0, MaxStdev=1</v>
      </c>
    </row>
    <row r="291">
      <c r="A291" t="inlineStr">
        <is>
          <t>Copies Outliers</t>
        </is>
      </c>
      <c r="B291" t="inlineStr">
        <is>
          <t>Copies per copies outliers [covN1]</t>
        </is>
      </c>
      <c r="C291" t="inlineStr">
        <is>
          <t>Medium Low</t>
        </is>
      </c>
      <c r="D291" s="56" t="n">
        <v>44418</v>
      </c>
      <c r="E291" t="inlineStr">
        <is>
          <t>h_d.08.06.21</t>
        </is>
      </c>
      <c r="F291" t="inlineStr">
        <is>
          <t>covN1</t>
        </is>
      </c>
      <c r="G291" s="50" t="str">
        <f>HYPERLINK("#'Main'!BL5", "'Main'!BL5")</f>
        <v>'Main'!BL5</v>
      </c>
      <c r="I291">
        <f>AVERAGE('Main'!$BJ$5:$BL$5)-1*STDEV('Main'!$BJ$5:$BL$5)</f>
        <v>5.071823254962693e-06</v>
      </c>
      <c r="J291">
        <f>AVERAGE('Main'!$BJ$5:$BL$5)+1*STDEV('Main'!$BJ$5:$BL$5)</f>
        <v>1.374527876956335e-05</v>
      </c>
      <c r="K291">
        <f>'Main'!BL5</f>
        <v>6.342021406916033e-06</v>
      </c>
      <c r="L291">
        <f>IF(OR(ISERROR(K291), ISERROR(I291), ISERROR(J291)), TRUE, OR(OR(AND(LEFT(K291, 1)="[", RIGHT(K291, 1)="]"), AND(ISNUMBER(K291), OR(K291&gt;=I291, I291=""), OR(K291&lt;=J291, J291=""))), K291=""))</f>
        <v>1</v>
      </c>
      <c r="M291" t="str">
        <f>"Avg="&amp;ROUND(AVERAGE('Main'!$BJ$5:$BL$5),4)&amp;", Stdev="&amp;ROUND(STDEV('Main'!$BJ$5:$BL$5),4)&amp;", MaxStdev="&amp;1</f>
        <v>Avg=0, Stdev=0, MaxStdev=1</v>
      </c>
    </row>
    <row r="292">
      <c r="A292" t="inlineStr">
        <is>
          <t>Copies Outliers</t>
        </is>
      </c>
      <c r="B292" t="inlineStr">
        <is>
          <t>Copies per copies outliers [covN1]</t>
        </is>
      </c>
      <c r="C292" t="inlineStr">
        <is>
          <t>Medium Low</t>
        </is>
      </c>
      <c r="D292" s="56" t="n">
        <v>44418</v>
      </c>
      <c r="E292" t="inlineStr">
        <is>
          <t>h.08.07.21</t>
        </is>
      </c>
      <c r="F292" t="inlineStr">
        <is>
          <t>covN1</t>
        </is>
      </c>
      <c r="G292" s="50" t="str">
        <f>HYPERLINK("#'Main'!BJ6", "'Main'!BJ6")</f>
        <v>'Main'!BJ6</v>
      </c>
      <c r="I292">
        <f>AVERAGE('Main'!$BJ$6:$BL$6)-1*STDEV('Main'!$BJ$6:$BL$6)</f>
        <v>2.06377956368934e-07</v>
      </c>
      <c r="J292">
        <f>AVERAGE('Main'!$BJ$6:$BL$6)+1*STDEV('Main'!$BJ$6:$BL$6)</f>
        <v>3.341575724987556e-06</v>
      </c>
      <c r="K292" t="str">
        <f>'Main'!BJ6</f>
        <v/>
      </c>
      <c r="L292">
        <f>IF(OR(ISERROR(K292), ISERROR(I292), ISERROR(J292)), TRUE, OR(OR(AND(LEFT(K292, 1)="[", RIGHT(K292, 1)="]"), AND(ISNUMBER(K292), OR(K292&gt;=I292, I292=""), OR(K292&lt;=J292, J292=""))), K292=""))</f>
        <v>1</v>
      </c>
      <c r="M292" t="str">
        <f>"Avg="&amp;ROUND(AVERAGE('Main'!$BJ$6:$BL$6),4)&amp;", Stdev="&amp;ROUND(STDEV('Main'!$BJ$6:$BL$6),4)&amp;", MaxStdev="&amp;1</f>
        <v>Avg=0, Stdev=0, MaxStdev=1</v>
      </c>
    </row>
    <row r="293">
      <c r="A293" t="inlineStr">
        <is>
          <t>Copies Outliers</t>
        </is>
      </c>
      <c r="B293" t="inlineStr">
        <is>
          <t>Copies per copies outliers [covN1]</t>
        </is>
      </c>
      <c r="C293" t="inlineStr">
        <is>
          <t>Medium Low</t>
        </is>
      </c>
      <c r="D293" s="56" t="n">
        <v>44418</v>
      </c>
      <c r="E293" t="inlineStr">
        <is>
          <t>h.08.07.21</t>
        </is>
      </c>
      <c r="F293" t="inlineStr">
        <is>
          <t>covN1</t>
        </is>
      </c>
      <c r="G293" s="50" t="str">
        <f>HYPERLINK("#'Main'!BK6", "'Main'!BK6")</f>
        <v>'Main'!BK6</v>
      </c>
      <c r="I293">
        <f>AVERAGE('Main'!$BJ$6:$BL$6)-1*STDEV('Main'!$BJ$6:$BL$6)</f>
        <v>2.06377956368934e-07</v>
      </c>
      <c r="J293">
        <f>AVERAGE('Main'!$BJ$6:$BL$6)+1*STDEV('Main'!$BJ$6:$BL$6)</f>
        <v>3.341575724987556e-06</v>
      </c>
      <c r="K293">
        <f>'Main'!BK6</f>
        <v>2.882436641953825e-06</v>
      </c>
      <c r="L293">
        <f>IF(OR(ISERROR(K293), ISERROR(I293), ISERROR(J293)), TRUE, OR(OR(AND(LEFT(K293, 1)="[", RIGHT(K293, 1)="]"), AND(ISNUMBER(K293), OR(K293&gt;=I293, I293=""), OR(K293&lt;=J293, J293=""))), K293=""))</f>
        <v>1</v>
      </c>
      <c r="M293" t="str">
        <f>"Avg="&amp;ROUND(AVERAGE('Main'!$BJ$6:$BL$6),4)&amp;", Stdev="&amp;ROUND(STDEV('Main'!$BJ$6:$BL$6),4)&amp;", MaxStdev="&amp;1</f>
        <v>Avg=0, Stdev=0, MaxStdev=1</v>
      </c>
    </row>
    <row r="294">
      <c r="A294" t="inlineStr">
        <is>
          <t>Copies Outliers</t>
        </is>
      </c>
      <c r="B294" t="inlineStr">
        <is>
          <t>Copies per copies outliers [covN1]</t>
        </is>
      </c>
      <c r="C294" t="inlineStr">
        <is>
          <t>Medium Low</t>
        </is>
      </c>
      <c r="D294" s="56" t="n">
        <v>44418</v>
      </c>
      <c r="E294" t="inlineStr">
        <is>
          <t>h.08.07.21</t>
        </is>
      </c>
      <c r="F294" t="inlineStr">
        <is>
          <t>covN1</t>
        </is>
      </c>
      <c r="G294" s="50" t="str">
        <f>HYPERLINK("#'Main'!BL6", "'Main'!BL6")</f>
        <v>'Main'!BL6</v>
      </c>
      <c r="I294">
        <f>AVERAGE('Main'!$BJ$6:$BL$6)-1*STDEV('Main'!$BJ$6:$BL$6)</f>
        <v>2.06377956368934e-07</v>
      </c>
      <c r="J294">
        <f>AVERAGE('Main'!$BJ$6:$BL$6)+1*STDEV('Main'!$BJ$6:$BL$6)</f>
        <v>3.341575724987556e-06</v>
      </c>
      <c r="K294">
        <f>'Main'!BL6</f>
        <v>6.655170394026651e-07</v>
      </c>
      <c r="L294">
        <f>IF(OR(ISERROR(K294), ISERROR(I294), ISERROR(J294)), TRUE, OR(OR(AND(LEFT(K294, 1)="[", RIGHT(K294, 1)="]"), AND(ISNUMBER(K294), OR(K294&gt;=I294, I294=""), OR(K294&lt;=J294, J294=""))), K294=""))</f>
        <v>1</v>
      </c>
      <c r="M294" t="str">
        <f>"Avg="&amp;ROUND(AVERAGE('Main'!$BJ$6:$BL$6),4)&amp;", Stdev="&amp;ROUND(STDEV('Main'!$BJ$6:$BL$6),4)&amp;", MaxStdev="&amp;1</f>
        <v>Avg=0, Stdev=0, MaxStdev=1</v>
      </c>
    </row>
    <row r="295">
      <c r="A295" t="inlineStr">
        <is>
          <t>Copies Outliers</t>
        </is>
      </c>
      <c r="B295" t="inlineStr">
        <is>
          <t>Copies per copies outliers [covN1]</t>
        </is>
      </c>
      <c r="C295" t="inlineStr">
        <is>
          <t>Medium Low</t>
        </is>
      </c>
      <c r="D295" s="56" t="n">
        <v>44418</v>
      </c>
      <c r="E295" t="inlineStr">
        <is>
          <t>h.08.08.21</t>
        </is>
      </c>
      <c r="F295" t="inlineStr">
        <is>
          <t>covN1</t>
        </is>
      </c>
      <c r="G295" s="50" t="str">
        <f>HYPERLINK("#'Main'!BJ7", "'Main'!BJ7")</f>
        <v>'Main'!BJ7</v>
      </c>
      <c r="I295">
        <f>AVERAGE('Main'!$BJ$7:$BL$7)-1*STDEV('Main'!$BJ$7:$BL$7)</f>
        <v>3.659482673298469e-06</v>
      </c>
      <c r="J295">
        <f>AVERAGE('Main'!$BJ$7:$BL$7)+1*STDEV('Main'!$BJ$7:$BL$7)</f>
        <v>9.207728597255318e-06</v>
      </c>
      <c r="K295">
        <f>'Main'!BJ7</f>
        <v>5.080335256309988e-06</v>
      </c>
      <c r="L295">
        <f>IF(OR(ISERROR(K295), ISERROR(I295), ISERROR(J295)), TRUE, OR(OR(AND(LEFT(K295, 1)="[", RIGHT(K295, 1)="]"), AND(ISNUMBER(K295), OR(K295&gt;=I295, I295=""), OR(K295&lt;=J295, J295=""))), K295=""))</f>
        <v>1</v>
      </c>
      <c r="M295" t="str">
        <f>"Avg="&amp;ROUND(AVERAGE('Main'!$BJ$7:$BL$7),4)&amp;", Stdev="&amp;ROUND(STDEV('Main'!$BJ$7:$BL$7),4)&amp;", MaxStdev="&amp;1</f>
        <v>Avg=0, Stdev=0, MaxStdev=1</v>
      </c>
    </row>
    <row r="296">
      <c r="A296" t="inlineStr">
        <is>
          <t>Copies Outliers</t>
        </is>
      </c>
      <c r="B296" t="inlineStr">
        <is>
          <t>Copies per copies outliers [covN1]</t>
        </is>
      </c>
      <c r="C296" t="inlineStr">
        <is>
          <t>Medium Low</t>
        </is>
      </c>
      <c r="D296" s="56" t="n">
        <v>44418</v>
      </c>
      <c r="E296" t="inlineStr">
        <is>
          <t>h.08.08.21</t>
        </is>
      </c>
      <c r="F296" t="inlineStr">
        <is>
          <t>covN1</t>
        </is>
      </c>
      <c r="G296" s="50" t="str">
        <f>HYPERLINK("#'Main'!BK7", "'Main'!BK7")</f>
        <v>'Main'!BK7</v>
      </c>
      <c r="I296">
        <f>AVERAGE('Main'!$BJ$7:$BL$7)-1*STDEV('Main'!$BJ$7:$BL$7)</f>
        <v>3.659482673298469e-06</v>
      </c>
      <c r="J296">
        <f>AVERAGE('Main'!$BJ$7:$BL$7)+1*STDEV('Main'!$BJ$7:$BL$7)</f>
        <v>9.207728597255318e-06</v>
      </c>
      <c r="K296">
        <f>'Main'!BK7</f>
        <v>4.595831814826995e-06</v>
      </c>
      <c r="L296">
        <f>IF(OR(ISERROR(K296), ISERROR(I296), ISERROR(J296)), TRUE, OR(OR(AND(LEFT(K296, 1)="[", RIGHT(K296, 1)="]"), AND(ISNUMBER(K296), OR(K296&gt;=I296, I296=""), OR(K296&lt;=J296, J296=""))), K296=""))</f>
        <v>1</v>
      </c>
      <c r="M296" t="str">
        <f>"Avg="&amp;ROUND(AVERAGE('Main'!$BJ$7:$BL$7),4)&amp;", Stdev="&amp;ROUND(STDEV('Main'!$BJ$7:$BL$7),4)&amp;", MaxStdev="&amp;1</f>
        <v>Avg=0, Stdev=0, MaxStdev=1</v>
      </c>
    </row>
    <row r="297">
      <c r="A297" t="inlineStr">
        <is>
          <t>Copies Outliers</t>
        </is>
      </c>
      <c r="B297" t="inlineStr">
        <is>
          <t>Copies per copies outliers [covN1]</t>
        </is>
      </c>
      <c r="C297" t="inlineStr">
        <is>
          <t>Medium Low</t>
        </is>
      </c>
      <c r="D297" s="56" t="n">
        <v>44418</v>
      </c>
      <c r="E297" t="inlineStr">
        <is>
          <t>h.08.08.21</t>
        </is>
      </c>
      <c r="F297" t="inlineStr">
        <is>
          <t>covN1</t>
        </is>
      </c>
      <c r="G297" s="50" t="str">
        <f>HYPERLINK("#'Main'!BL7", "'Main'!BL7")</f>
        <v>'Main'!BL7</v>
      </c>
      <c r="I297">
        <f>AVERAGE('Main'!$BJ$7:$BL$7)-1*STDEV('Main'!$BJ$7:$BL$7)</f>
        <v>3.659482673298469e-06</v>
      </c>
      <c r="J297">
        <f>AVERAGE('Main'!$BJ$7:$BL$7)+1*STDEV('Main'!$BJ$7:$BL$7)</f>
        <v>9.207728597255318e-06</v>
      </c>
      <c r="K297">
        <f>'Main'!BL7</f>
        <v>9.6246498346937e-06</v>
      </c>
      <c r="L297">
        <f>IF(OR(ISERROR(K297), ISERROR(I297), ISERROR(J297)), TRUE, OR(OR(AND(LEFT(K297, 1)="[", RIGHT(K297, 1)="]"), AND(ISNUMBER(K297), OR(K297&gt;=I297, I297=""), OR(K297&lt;=J297, J297=""))), K297=""))</f>
        <v>0</v>
      </c>
      <c r="M297" t="str">
        <f>"Avg="&amp;ROUND(AVERAGE('Main'!$BJ$7:$BL$7),4)&amp;", Stdev="&amp;ROUND(STDEV('Main'!$BJ$7:$BL$7),4)&amp;", MaxStdev="&amp;1</f>
        <v>Avg=0, Stdev=0, MaxStdev=1</v>
      </c>
    </row>
    <row r="298">
      <c r="A298" t="inlineStr">
        <is>
          <t>Copies Outliers</t>
        </is>
      </c>
      <c r="B298" t="inlineStr">
        <is>
          <t>Copies per copies outliers [covN1]</t>
        </is>
      </c>
      <c r="C298" t="inlineStr">
        <is>
          <t>Medium Low</t>
        </is>
      </c>
      <c r="D298" s="56" t="n">
        <v>44418</v>
      </c>
      <c r="E298" t="inlineStr">
        <is>
          <t>h_d.08.08.21</t>
        </is>
      </c>
      <c r="F298" t="inlineStr">
        <is>
          <t>covN1</t>
        </is>
      </c>
      <c r="G298" s="50" t="str">
        <f>HYPERLINK("#'Main'!BJ8", "'Main'!BJ8")</f>
        <v>'Main'!BJ8</v>
      </c>
      <c r="I298">
        <f>AVERAGE('Main'!$BJ$8:$BL$8)-1*STDEV('Main'!$BJ$8:$BL$8)</f>
        <v>6.01147776936284e-07</v>
      </c>
      <c r="J298">
        <f>AVERAGE('Main'!$BJ$8:$BL$8)+1*STDEV('Main'!$BJ$8:$BL$8)</f>
        <v>2.44341904416091e-06</v>
      </c>
      <c r="K298">
        <f>'Main'!BJ8</f>
        <v>8.709421576287634e-07</v>
      </c>
      <c r="L298">
        <f>IF(OR(ISERROR(K298), ISERROR(I298), ISERROR(J298)), TRUE, OR(OR(AND(LEFT(K298, 1)="[", RIGHT(K298, 1)="]"), AND(ISNUMBER(K298), OR(K298&gt;=I298, I298=""), OR(K298&lt;=J298, J298=""))), K298=""))</f>
        <v>1</v>
      </c>
      <c r="M298" t="str">
        <f>"Avg="&amp;ROUND(AVERAGE('Main'!$BJ$8:$BL$8),4)&amp;", Stdev="&amp;ROUND(STDEV('Main'!$BJ$8:$BL$8),4)&amp;", MaxStdev="&amp;1</f>
        <v>Avg=0, Stdev=0, MaxStdev=1</v>
      </c>
    </row>
    <row r="299">
      <c r="A299" t="inlineStr">
        <is>
          <t>Copies Outliers</t>
        </is>
      </c>
      <c r="B299" t="inlineStr">
        <is>
          <t>Copies per copies outliers [covN1]</t>
        </is>
      </c>
      <c r="C299" t="inlineStr">
        <is>
          <t>Medium Low</t>
        </is>
      </c>
      <c r="D299" s="56" t="n">
        <v>44418</v>
      </c>
      <c r="E299" t="inlineStr">
        <is>
          <t>h_d.08.08.21</t>
        </is>
      </c>
      <c r="F299" t="inlineStr">
        <is>
          <t>covN1</t>
        </is>
      </c>
      <c r="G299" s="50" t="str">
        <f>HYPERLINK("#'Main'!BK8", "'Main'!BK8")</f>
        <v>'Main'!BK8</v>
      </c>
      <c r="I299">
        <f>AVERAGE('Main'!$BJ$8:$BL$8)-1*STDEV('Main'!$BJ$8:$BL$8)</f>
        <v>6.01147776936284e-07</v>
      </c>
      <c r="J299">
        <f>AVERAGE('Main'!$BJ$8:$BL$8)+1*STDEV('Main'!$BJ$8:$BL$8)</f>
        <v>2.44341904416091e-06</v>
      </c>
      <c r="K299" t="str">
        <f>'Main'!BK8</f>
        <v/>
      </c>
      <c r="L299">
        <f>IF(OR(ISERROR(K299), ISERROR(I299), ISERROR(J299)), TRUE, OR(OR(AND(LEFT(K299, 1)="[", RIGHT(K299, 1)="]"), AND(ISNUMBER(K299), OR(K299&gt;=I299, I299=""), OR(K299&lt;=J299, J299=""))), K299=""))</f>
        <v>1</v>
      </c>
      <c r="M299" t="str">
        <f>"Avg="&amp;ROUND(AVERAGE('Main'!$BJ$8:$BL$8),4)&amp;", Stdev="&amp;ROUND(STDEV('Main'!$BJ$8:$BL$8),4)&amp;", MaxStdev="&amp;1</f>
        <v>Avg=0, Stdev=0, MaxStdev=1</v>
      </c>
    </row>
    <row r="300">
      <c r="A300" t="inlineStr">
        <is>
          <t>Copies Outliers</t>
        </is>
      </c>
      <c r="B300" t="inlineStr">
        <is>
          <t>Copies per copies outliers [covN1]</t>
        </is>
      </c>
      <c r="C300" t="inlineStr">
        <is>
          <t>Medium Low</t>
        </is>
      </c>
      <c r="D300" s="56" t="n">
        <v>44418</v>
      </c>
      <c r="E300" t="inlineStr">
        <is>
          <t>h_d.08.08.21</t>
        </is>
      </c>
      <c r="F300" t="inlineStr">
        <is>
          <t>covN1</t>
        </is>
      </c>
      <c r="G300" s="50" t="str">
        <f>HYPERLINK("#'Main'!BL8", "'Main'!BL8")</f>
        <v>'Main'!BL8</v>
      </c>
      <c r="I300">
        <f>AVERAGE('Main'!$BJ$8:$BL$8)-1*STDEV('Main'!$BJ$8:$BL$8)</f>
        <v>6.01147776936284e-07</v>
      </c>
      <c r="J300">
        <f>AVERAGE('Main'!$BJ$8:$BL$8)+1*STDEV('Main'!$BJ$8:$BL$8)</f>
        <v>2.44341904416091e-06</v>
      </c>
      <c r="K300">
        <f>'Main'!BL8</f>
        <v>2.173624663468431e-06</v>
      </c>
      <c r="L300">
        <f>IF(OR(ISERROR(K300), ISERROR(I300), ISERROR(J300)), TRUE, OR(OR(AND(LEFT(K300, 1)="[", RIGHT(K300, 1)="]"), AND(ISNUMBER(K300), OR(K300&gt;=I300, I300=""), OR(K300&lt;=J300, J300=""))), K300=""))</f>
        <v>1</v>
      </c>
      <c r="M300" t="str">
        <f>"Avg="&amp;ROUND(AVERAGE('Main'!$BJ$8:$BL$8),4)&amp;", Stdev="&amp;ROUND(STDEV('Main'!$BJ$8:$BL$8),4)&amp;", MaxStdev="&amp;1</f>
        <v>Avg=0, Stdev=0, MaxStdev=1</v>
      </c>
    </row>
    <row r="301">
      <c r="A301" t="inlineStr">
        <is>
          <t>Copies Outliers</t>
        </is>
      </c>
      <c r="B301" t="inlineStr">
        <is>
          <t>Copies per copies outliers [covN1]</t>
        </is>
      </c>
      <c r="C301" t="inlineStr">
        <is>
          <t>Medium Low</t>
        </is>
      </c>
      <c r="D301" s="56" t="n">
        <v>44418</v>
      </c>
      <c r="E301" t="inlineStr">
        <is>
          <t>bmi.08.09.21</t>
        </is>
      </c>
      <c r="F301" t="inlineStr">
        <is>
          <t>covN1</t>
        </is>
      </c>
      <c r="G301" s="50" t="str">
        <f>HYPERLINK("#'Main'!BJ9", "'Main'!BJ9")</f>
        <v>'Main'!BJ9</v>
      </c>
      <c r="I301">
        <f>AVERAGE('Main'!$BJ$9:$BL$9)-1*STDEV('Main'!$BJ$9:$BL$9)</f>
        <v>6.065741428634876e-06</v>
      </c>
      <c r="J301">
        <f>AVERAGE('Main'!$BJ$9:$BL$9)+1*STDEV('Main'!$BJ$9:$BL$9)</f>
        <v>8.129693614881317e-06</v>
      </c>
      <c r="K301">
        <f>'Main'!BJ9</f>
        <v>5.911299221437661e-06</v>
      </c>
      <c r="L301">
        <f>IF(OR(ISERROR(K301), ISERROR(I301), ISERROR(J301)), TRUE, OR(OR(AND(LEFT(K301, 1)="[", RIGHT(K301, 1)="]"), AND(ISNUMBER(K301), OR(K301&gt;=I301, I301=""), OR(K301&lt;=J301, J301=""))), K301=""))</f>
        <v>0</v>
      </c>
      <c r="M301" t="str">
        <f>"Avg="&amp;ROUND(AVERAGE('Main'!$BJ$9:$BL$9),4)&amp;", Stdev="&amp;ROUND(STDEV('Main'!$BJ$9:$BL$9),4)&amp;", MaxStdev="&amp;1</f>
        <v>Avg=0, Stdev=0, MaxStdev=1</v>
      </c>
    </row>
    <row r="302">
      <c r="A302" t="inlineStr">
        <is>
          <t>Copies Outliers</t>
        </is>
      </c>
      <c r="B302" t="inlineStr">
        <is>
          <t>Copies per copies outliers [covN1]</t>
        </is>
      </c>
      <c r="C302" t="inlineStr">
        <is>
          <t>Medium Low</t>
        </is>
      </c>
      <c r="D302" s="56" t="n">
        <v>44418</v>
      </c>
      <c r="E302" t="inlineStr">
        <is>
          <t>bmi.08.09.21</t>
        </is>
      </c>
      <c r="F302" t="inlineStr">
        <is>
          <t>covN1</t>
        </is>
      </c>
      <c r="G302" s="50" t="str">
        <f>HYPERLINK("#'Main'!BK9", "'Main'!BK9")</f>
        <v>'Main'!BK9</v>
      </c>
      <c r="I302">
        <f>AVERAGE('Main'!$BJ$9:$BL$9)-1*STDEV('Main'!$BJ$9:$BL$9)</f>
        <v>6.065741428634876e-06</v>
      </c>
      <c r="J302">
        <f>AVERAGE('Main'!$BJ$9:$BL$9)+1*STDEV('Main'!$BJ$9:$BL$9)</f>
        <v>8.129693614881317e-06</v>
      </c>
      <c r="K302">
        <f>'Main'!BK9</f>
        <v>7.787276914660319e-06</v>
      </c>
      <c r="L302">
        <f>IF(OR(ISERROR(K302), ISERROR(I302), ISERROR(J302)), TRUE, OR(OR(AND(LEFT(K302, 1)="[", RIGHT(K302, 1)="]"), AND(ISNUMBER(K302), OR(K302&gt;=I302, I302=""), OR(K302&lt;=J302, J302=""))), K302=""))</f>
        <v>1</v>
      </c>
      <c r="M302" t="str">
        <f>"Avg="&amp;ROUND(AVERAGE('Main'!$BJ$9:$BL$9),4)&amp;", Stdev="&amp;ROUND(STDEV('Main'!$BJ$9:$BL$9),4)&amp;", MaxStdev="&amp;1</f>
        <v>Avg=0, Stdev=0, MaxStdev=1</v>
      </c>
    </row>
    <row r="303">
      <c r="A303" t="inlineStr">
        <is>
          <t>Copies Outliers</t>
        </is>
      </c>
      <c r="B303" t="inlineStr">
        <is>
          <t>Copies per copies outliers [covN1]</t>
        </is>
      </c>
      <c r="C303" t="inlineStr">
        <is>
          <t>Medium Low</t>
        </is>
      </c>
      <c r="D303" s="56" t="n">
        <v>44418</v>
      </c>
      <c r="E303" t="inlineStr">
        <is>
          <t>bmi.08.09.21</t>
        </is>
      </c>
      <c r="F303" t="inlineStr">
        <is>
          <t>covN1</t>
        </is>
      </c>
      <c r="G303" s="50" t="str">
        <f>HYPERLINK("#'Main'!BL9", "'Main'!BL9")</f>
        <v>'Main'!BL9</v>
      </c>
      <c r="I303">
        <f>AVERAGE('Main'!$BJ$9:$BL$9)-1*STDEV('Main'!$BJ$9:$BL$9)</f>
        <v>6.065741428634876e-06</v>
      </c>
      <c r="J303">
        <f>AVERAGE('Main'!$BJ$9:$BL$9)+1*STDEV('Main'!$BJ$9:$BL$9)</f>
        <v>8.129693614881317e-06</v>
      </c>
      <c r="K303">
        <f>'Main'!BL9</f>
        <v>7.594576429176307e-06</v>
      </c>
      <c r="L303">
        <f>IF(OR(ISERROR(K303), ISERROR(I303), ISERROR(J303)), TRUE, OR(OR(AND(LEFT(K303, 1)="[", RIGHT(K303, 1)="]"), AND(ISNUMBER(K303), OR(K303&gt;=I303, I303=""), OR(K303&lt;=J303, J303=""))), K303=""))</f>
        <v>1</v>
      </c>
      <c r="M303" t="str">
        <f>"Avg="&amp;ROUND(AVERAGE('Main'!$BJ$9:$BL$9),4)&amp;", Stdev="&amp;ROUND(STDEV('Main'!$BJ$9:$BL$9),4)&amp;", MaxStdev="&amp;1</f>
        <v>Avg=0, Stdev=0, MaxStdev=1</v>
      </c>
    </row>
    <row r="304">
      <c r="A304" t="inlineStr">
        <is>
          <t>Copies Outliers</t>
        </is>
      </c>
      <c r="B304" t="inlineStr">
        <is>
          <t>Copies per copies outliers [covN1]</t>
        </is>
      </c>
      <c r="C304" t="inlineStr">
        <is>
          <t>Medium Low</t>
        </is>
      </c>
      <c r="D304" s="56" t="n">
        <v>44418</v>
      </c>
      <c r="E304" t="inlineStr">
        <is>
          <t>mh.08.09.21</t>
        </is>
      </c>
      <c r="F304" t="inlineStr">
        <is>
          <t>covN1</t>
        </is>
      </c>
      <c r="G304" s="50" t="str">
        <f>HYPERLINK("#'Main'!BJ10", "'Main'!BJ10")</f>
        <v>'Main'!BJ10</v>
      </c>
      <c r="I304">
        <f>AVERAGE('Main'!$BJ$10:$BL$10)-1*STDEV('Main'!$BJ$10:$BL$10)</f>
        <v>5.688532114338654e-05</v>
      </c>
      <c r="J304">
        <f>AVERAGE('Main'!$BJ$10:$BL$10)+1*STDEV('Main'!$BJ$10:$BL$10)</f>
        <v>0.0001181236899098886</v>
      </c>
      <c r="K304">
        <f>'Main'!BJ10</f>
        <v>5.731552210673454e-05</v>
      </c>
      <c r="L304">
        <f>IF(OR(ISERROR(K304), ISERROR(I304), ISERROR(J304)), TRUE, OR(OR(AND(LEFT(K304, 1)="[", RIGHT(K304, 1)="]"), AND(ISNUMBER(K304), OR(K304&gt;=I304, I304=""), OR(K304&lt;=J304, J304=""))), K304=""))</f>
        <v>1</v>
      </c>
      <c r="M304" t="str">
        <f>"Avg="&amp;ROUND(AVERAGE('Main'!$BJ$10:$BL$10),4)&amp;", Stdev="&amp;ROUND(STDEV('Main'!$BJ$10:$BL$10),4)&amp;", MaxStdev="&amp;1</f>
        <v>Avg=0.0001, Stdev=0, MaxStdev=1</v>
      </c>
    </row>
    <row r="305">
      <c r="A305" t="inlineStr">
        <is>
          <t>Copies Outliers</t>
        </is>
      </c>
      <c r="B305" t="inlineStr">
        <is>
          <t>Copies per copies outliers [covN1]</t>
        </is>
      </c>
      <c r="C305" t="inlineStr">
        <is>
          <t>Medium Low</t>
        </is>
      </c>
      <c r="D305" s="56" t="n">
        <v>44418</v>
      </c>
      <c r="E305" t="inlineStr">
        <is>
          <t>mh.08.09.21</t>
        </is>
      </c>
      <c r="F305" t="inlineStr">
        <is>
          <t>covN1</t>
        </is>
      </c>
      <c r="G305" s="50" t="str">
        <f>HYPERLINK("#'Main'!BK10", "'Main'!BK10")</f>
        <v>'Main'!BK10</v>
      </c>
      <c r="I305">
        <f>AVERAGE('Main'!$BJ$10:$BL$10)-1*STDEV('Main'!$BJ$10:$BL$10)</f>
        <v>5.688532114338654e-05</v>
      </c>
      <c r="J305">
        <f>AVERAGE('Main'!$BJ$10:$BL$10)+1*STDEV('Main'!$BJ$10:$BL$10)</f>
        <v>0.0001181236899098886</v>
      </c>
      <c r="K305">
        <f>'Main'!BK10</f>
        <v>8.666151273149424e-05</v>
      </c>
      <c r="L305">
        <f>IF(OR(ISERROR(K305), ISERROR(I305), ISERROR(J305)), TRUE, OR(OR(AND(LEFT(K305, 1)="[", RIGHT(K305, 1)="]"), AND(ISNUMBER(K305), OR(K305&gt;=I305, I305=""), OR(K305&lt;=J305, J305=""))), K305=""))</f>
        <v>1</v>
      </c>
      <c r="M305" t="str">
        <f>"Avg="&amp;ROUND(AVERAGE('Main'!$BJ$10:$BL$10),4)&amp;", Stdev="&amp;ROUND(STDEV('Main'!$BJ$10:$BL$10),4)&amp;", MaxStdev="&amp;1</f>
        <v>Avg=0.0001, Stdev=0, MaxStdev=1</v>
      </c>
    </row>
    <row r="306">
      <c r="A306" t="inlineStr">
        <is>
          <t>Copies Outliers</t>
        </is>
      </c>
      <c r="B306" t="inlineStr">
        <is>
          <t>Copies per copies outliers [covN1]</t>
        </is>
      </c>
      <c r="C306" t="inlineStr">
        <is>
          <t>Medium Low</t>
        </is>
      </c>
      <c r="D306" s="56" t="n">
        <v>44418</v>
      </c>
      <c r="E306" t="inlineStr">
        <is>
          <t>mh.08.09.21</t>
        </is>
      </c>
      <c r="F306" t="inlineStr">
        <is>
          <t>covN1</t>
        </is>
      </c>
      <c r="G306" s="50" t="str">
        <f>HYPERLINK("#'Main'!BL10", "'Main'!BL10")</f>
        <v>'Main'!BL10</v>
      </c>
      <c r="I306">
        <f>AVERAGE('Main'!$BJ$10:$BL$10)-1*STDEV('Main'!$BJ$10:$BL$10)</f>
        <v>5.688532114338654e-05</v>
      </c>
      <c r="J306">
        <f>AVERAGE('Main'!$BJ$10:$BL$10)+1*STDEV('Main'!$BJ$10:$BL$10)</f>
        <v>0.0001181236899098886</v>
      </c>
      <c r="K306">
        <f>'Main'!BL10</f>
        <v>0.0001185364817416839</v>
      </c>
      <c r="L306">
        <f>IF(OR(ISERROR(K306), ISERROR(I306), ISERROR(J306)), TRUE, OR(OR(AND(LEFT(K306, 1)="[", RIGHT(K306, 1)="]"), AND(ISNUMBER(K306), OR(K306&gt;=I306, I306=""), OR(K306&lt;=J306, J306=""))), K306=""))</f>
        <v>0</v>
      </c>
      <c r="M306" t="str">
        <f>"Avg="&amp;ROUND(AVERAGE('Main'!$BJ$10:$BL$10),4)&amp;", Stdev="&amp;ROUND(STDEV('Main'!$BJ$10:$BL$10),4)&amp;", MaxStdev="&amp;1</f>
        <v>Avg=0.0001, Stdev=0, MaxStdev=1</v>
      </c>
    </row>
    <row r="307">
      <c r="A307" t="inlineStr">
        <is>
          <t>Copies Outliers</t>
        </is>
      </c>
      <c r="B307" t="inlineStr">
        <is>
          <t>Copies per copies outliers [covN1]</t>
        </is>
      </c>
      <c r="C307" t="inlineStr">
        <is>
          <t>Medium Low</t>
        </is>
      </c>
      <c r="D307" s="56" t="n">
        <v>44418</v>
      </c>
      <c r="E307" t="inlineStr">
        <is>
          <t>o.08.09.21</t>
        </is>
      </c>
      <c r="F307" t="inlineStr">
        <is>
          <t>covN1</t>
        </is>
      </c>
      <c r="G307" s="50" t="str">
        <f>HYPERLINK("#'Main'!BJ11", "'Main'!BJ11")</f>
        <v>'Main'!BJ11</v>
      </c>
      <c r="I307">
        <f>AVERAGE('Main'!$BJ$11:$BL$11)-1*STDEV('Main'!$BJ$11:$BL$11)</f>
        <v>1.612228048090783e-06</v>
      </c>
      <c r="J307">
        <f>AVERAGE('Main'!$BJ$11:$BL$11)+1*STDEV('Main'!$BJ$11:$BL$11)</f>
        <v>8.324264683931482e-06</v>
      </c>
      <c r="K307">
        <f>'Main'!BJ11</f>
        <v>2.595183055623383e-06</v>
      </c>
      <c r="L307">
        <f>IF(OR(ISERROR(K307), ISERROR(I307), ISERROR(J307)), TRUE, OR(OR(AND(LEFT(K307, 1)="[", RIGHT(K307, 1)="]"), AND(ISNUMBER(K307), OR(K307&gt;=I307, I307=""), OR(K307&lt;=J307, J307=""))), K307=""))</f>
        <v>1</v>
      </c>
      <c r="M307" t="str">
        <f>"Avg="&amp;ROUND(AVERAGE('Main'!$BJ$11:$BL$11),4)&amp;", Stdev="&amp;ROUND(STDEV('Main'!$BJ$11:$BL$11),4)&amp;", MaxStdev="&amp;1</f>
        <v>Avg=0, Stdev=0, MaxStdev=1</v>
      </c>
    </row>
    <row r="308">
      <c r="A308" t="inlineStr">
        <is>
          <t>Copies Outliers</t>
        </is>
      </c>
      <c r="B308" t="inlineStr">
        <is>
          <t>Copies per copies outliers [covN1]</t>
        </is>
      </c>
      <c r="C308" t="inlineStr">
        <is>
          <t>Medium Low</t>
        </is>
      </c>
      <c r="D308" s="56" t="n">
        <v>44418</v>
      </c>
      <c r="E308" t="inlineStr">
        <is>
          <t>o.08.09.21</t>
        </is>
      </c>
      <c r="F308" t="inlineStr">
        <is>
          <t>covN1</t>
        </is>
      </c>
      <c r="G308" s="50" t="str">
        <f>HYPERLINK("#'Main'!BK11", "'Main'!BK11")</f>
        <v>'Main'!BK11</v>
      </c>
      <c r="I308">
        <f>AVERAGE('Main'!$BJ$11:$BL$11)-1*STDEV('Main'!$BJ$11:$BL$11)</f>
        <v>1.612228048090783e-06</v>
      </c>
      <c r="J308">
        <f>AVERAGE('Main'!$BJ$11:$BL$11)+1*STDEV('Main'!$BJ$11:$BL$11)</f>
        <v>8.324264683931482e-06</v>
      </c>
      <c r="K308" t="str">
        <f>'Main'!BK11</f>
        <v/>
      </c>
      <c r="L308">
        <f>IF(OR(ISERROR(K308), ISERROR(I308), ISERROR(J308)), TRUE, OR(OR(AND(LEFT(K308, 1)="[", RIGHT(K308, 1)="]"), AND(ISNUMBER(K308), OR(K308&gt;=I308, I308=""), OR(K308&lt;=J308, J308=""))), K308=""))</f>
        <v>1</v>
      </c>
      <c r="M308" t="str">
        <f>"Avg="&amp;ROUND(AVERAGE('Main'!$BJ$11:$BL$11),4)&amp;", Stdev="&amp;ROUND(STDEV('Main'!$BJ$11:$BL$11),4)&amp;", MaxStdev="&amp;1</f>
        <v>Avg=0, Stdev=0, MaxStdev=1</v>
      </c>
    </row>
    <row r="309">
      <c r="A309" t="inlineStr">
        <is>
          <t>Copies Outliers</t>
        </is>
      </c>
      <c r="B309" t="inlineStr">
        <is>
          <t>Copies per copies outliers [covN1]</t>
        </is>
      </c>
      <c r="C309" t="inlineStr">
        <is>
          <t>Medium Low</t>
        </is>
      </c>
      <c r="D309" s="56" t="n">
        <v>44418</v>
      </c>
      <c r="E309" t="inlineStr">
        <is>
          <t>o.08.09.21</t>
        </is>
      </c>
      <c r="F309" t="inlineStr">
        <is>
          <t>covN1</t>
        </is>
      </c>
      <c r="G309" s="50" t="str">
        <f>HYPERLINK("#'Main'!BL11", "'Main'!BL11")</f>
        <v>'Main'!BL11</v>
      </c>
      <c r="I309">
        <f>AVERAGE('Main'!$BJ$11:$BL$11)-1*STDEV('Main'!$BJ$11:$BL$11)</f>
        <v>1.612228048090783e-06</v>
      </c>
      <c r="J309">
        <f>AVERAGE('Main'!$BJ$11:$BL$11)+1*STDEV('Main'!$BJ$11:$BL$11)</f>
        <v>8.324264683931482e-06</v>
      </c>
      <c r="K309">
        <f>'Main'!BL11</f>
        <v>7.341309676398882e-06</v>
      </c>
      <c r="L309">
        <f>IF(OR(ISERROR(K309), ISERROR(I309), ISERROR(J309)), TRUE, OR(OR(AND(LEFT(K309, 1)="[", RIGHT(K309, 1)="]"), AND(ISNUMBER(K309), OR(K309&gt;=I309, I309=""), OR(K309&lt;=J309, J309=""))), K309=""))</f>
        <v>1</v>
      </c>
      <c r="M309" t="str">
        <f>"Avg="&amp;ROUND(AVERAGE('Main'!$BJ$11:$BL$11),4)&amp;", Stdev="&amp;ROUND(STDEV('Main'!$BJ$11:$BL$11),4)&amp;", MaxStdev="&amp;1</f>
        <v>Avg=0, Stdev=0, MaxStdev=1</v>
      </c>
    </row>
    <row r="310">
      <c r="A310" t="inlineStr">
        <is>
          <t>Copies Outliers</t>
        </is>
      </c>
      <c r="B310" t="inlineStr">
        <is>
          <t>Copies per copies outliers [covN1]</t>
        </is>
      </c>
      <c r="C310" t="inlineStr">
        <is>
          <t>Medium Low</t>
        </is>
      </c>
      <c r="D310" s="56" t="n">
        <v>44418</v>
      </c>
      <c r="E310" t="inlineStr">
        <is>
          <t>vc1.08.09.21</t>
        </is>
      </c>
      <c r="F310" t="inlineStr">
        <is>
          <t>covN1</t>
        </is>
      </c>
      <c r="G310" s="50" t="str">
        <f>HYPERLINK("#'Main'!BJ12", "'Main'!BJ12")</f>
        <v>'Main'!BJ12</v>
      </c>
      <c r="I310" t="e">
        <f>AVERAGE('Main'!$BJ$12:$BL$12)-1*STDEV('Main'!$BJ$12:$BL$12)</f>
        <v>#DIV/0!</v>
      </c>
      <c r="J310" t="e">
        <f>AVERAGE('Main'!$BJ$12:$BL$12)+1*STDEV('Main'!$BJ$12:$BL$12)</f>
        <v>#DIV/0!</v>
      </c>
      <c r="K310" t="str">
        <f>'Main'!BJ12</f>
        <v/>
      </c>
      <c r="L310">
        <f>IF(OR(ISERROR(K310), ISERROR(I310), ISERROR(J310)), TRUE, OR(OR(AND(LEFT(K310, 1)="[", RIGHT(K310, 1)="]"), AND(ISNUMBER(K310), OR(K310&gt;=I310, I310=""), OR(K310&lt;=J310, J310=""))), K310=""))</f>
        <v>1</v>
      </c>
      <c r="M310" t="e">
        <f>"Avg="&amp;ROUND(AVERAGE('Main'!$BJ$12:$BL$12),4)&amp;", Stdev="&amp;ROUND(STDEV('Main'!$BJ$12:$BL$12),4)&amp;", MaxStdev="&amp;1</f>
        <v>#DIV/0!</v>
      </c>
    </row>
    <row r="311">
      <c r="A311" t="inlineStr">
        <is>
          <t>Copies Outliers</t>
        </is>
      </c>
      <c r="B311" t="inlineStr">
        <is>
          <t>Copies per copies outliers [covN1]</t>
        </is>
      </c>
      <c r="C311" t="inlineStr">
        <is>
          <t>Medium Low</t>
        </is>
      </c>
      <c r="D311" s="56" t="n">
        <v>44418</v>
      </c>
      <c r="E311" t="inlineStr">
        <is>
          <t>vc1.08.09.21</t>
        </is>
      </c>
      <c r="F311" t="inlineStr">
        <is>
          <t>covN1</t>
        </is>
      </c>
      <c r="G311" s="50" t="str">
        <f>HYPERLINK("#'Main'!BK12", "'Main'!BK12")</f>
        <v>'Main'!BK12</v>
      </c>
      <c r="I311" t="e">
        <f>AVERAGE('Main'!$BJ$12:$BL$12)-1*STDEV('Main'!$BJ$12:$BL$12)</f>
        <v>#DIV/0!</v>
      </c>
      <c r="J311" t="e">
        <f>AVERAGE('Main'!$BJ$12:$BL$12)+1*STDEV('Main'!$BJ$12:$BL$12)</f>
        <v>#DIV/0!</v>
      </c>
      <c r="K311" t="str">
        <f>'Main'!BK12</f>
        <v/>
      </c>
      <c r="L311">
        <f>IF(OR(ISERROR(K311), ISERROR(I311), ISERROR(J311)), TRUE, OR(OR(AND(LEFT(K311, 1)="[", RIGHT(K311, 1)="]"), AND(ISNUMBER(K311), OR(K311&gt;=I311, I311=""), OR(K311&lt;=J311, J311=""))), K311=""))</f>
        <v>1</v>
      </c>
      <c r="M311" t="e">
        <f>"Avg="&amp;ROUND(AVERAGE('Main'!$BJ$12:$BL$12),4)&amp;", Stdev="&amp;ROUND(STDEV('Main'!$BJ$12:$BL$12),4)&amp;", MaxStdev="&amp;1</f>
        <v>#DIV/0!</v>
      </c>
    </row>
    <row r="312">
      <c r="A312" t="inlineStr">
        <is>
          <t>Copies Outliers</t>
        </is>
      </c>
      <c r="B312" t="inlineStr">
        <is>
          <t>Copies per copies outliers [covN1]</t>
        </is>
      </c>
      <c r="C312" t="inlineStr">
        <is>
          <t>Medium Low</t>
        </is>
      </c>
      <c r="D312" s="56" t="n">
        <v>44418</v>
      </c>
      <c r="E312" t="inlineStr">
        <is>
          <t>vc1.08.09.21</t>
        </is>
      </c>
      <c r="F312" t="inlineStr">
        <is>
          <t>covN1</t>
        </is>
      </c>
      <c r="G312" s="50" t="str">
        <f>HYPERLINK("#'Main'!BL12", "'Main'!BL12")</f>
        <v>'Main'!BL12</v>
      </c>
      <c r="I312" t="e">
        <f>AVERAGE('Main'!$BJ$12:$BL$12)-1*STDEV('Main'!$BJ$12:$BL$12)</f>
        <v>#DIV/0!</v>
      </c>
      <c r="J312" t="e">
        <f>AVERAGE('Main'!$BJ$12:$BL$12)+1*STDEV('Main'!$BJ$12:$BL$12)</f>
        <v>#DIV/0!</v>
      </c>
      <c r="K312" t="str">
        <f>'Main'!BL12</f>
        <v/>
      </c>
      <c r="L312">
        <f>IF(OR(ISERROR(K312), ISERROR(I312), ISERROR(J312)), TRUE, OR(OR(AND(LEFT(K312, 1)="[", RIGHT(K312, 1)="]"), AND(ISNUMBER(K312), OR(K312&gt;=I312, I312=""), OR(K312&lt;=J312, J312=""))), K312=""))</f>
        <v>1</v>
      </c>
      <c r="M312" t="e">
        <f>"Avg="&amp;ROUND(AVERAGE('Main'!$BJ$12:$BL$12),4)&amp;", Stdev="&amp;ROUND(STDEV('Main'!$BJ$12:$BL$12),4)&amp;", MaxStdev="&amp;1</f>
        <v>#DIV/0!</v>
      </c>
    </row>
    <row r="313">
      <c r="A313" t="inlineStr">
        <is>
          <t>Copies Outliers</t>
        </is>
      </c>
      <c r="B313" t="inlineStr">
        <is>
          <t>Copies per copies outliers [covN1]</t>
        </is>
      </c>
      <c r="C313" t="inlineStr">
        <is>
          <t>Medium Low</t>
        </is>
      </c>
      <c r="D313" s="56" t="n">
        <v>44418</v>
      </c>
      <c r="E313" t="inlineStr">
        <is>
          <t>vc2.08.09.21</t>
        </is>
      </c>
      <c r="F313" t="inlineStr">
        <is>
          <t>covN1</t>
        </is>
      </c>
      <c r="G313" s="50" t="str">
        <f>HYPERLINK("#'Main'!BJ13", "'Main'!BJ13")</f>
        <v>'Main'!BJ13</v>
      </c>
      <c r="I313">
        <f>AVERAGE('Main'!$BJ$13:$BL$13)-1*STDEV('Main'!$BJ$13:$BL$13)</f>
        <v>1.547392663486446e-07</v>
      </c>
      <c r="J313">
        <f>AVERAGE('Main'!$BJ$13:$BL$13)+1*STDEV('Main'!$BJ$13:$BL$13)</f>
        <v>4.279032410858467e-07</v>
      </c>
      <c r="K313">
        <f>'Main'!BJ13</f>
        <v>1.947432042609725e-07</v>
      </c>
      <c r="L313">
        <f>IF(OR(ISERROR(K313), ISERROR(I313), ISERROR(J313)), TRUE, OR(OR(AND(LEFT(K313, 1)="[", RIGHT(K313, 1)="]"), AND(ISNUMBER(K313), OR(K313&gt;=I313, I313=""), OR(K313&lt;=J313, J313=""))), K313=""))</f>
        <v>1</v>
      </c>
      <c r="M313" t="str">
        <f>"Avg="&amp;ROUND(AVERAGE('Main'!$BJ$13:$BL$13),4)&amp;", Stdev="&amp;ROUND(STDEV('Main'!$BJ$13:$BL$13),4)&amp;", MaxStdev="&amp;1</f>
        <v>Avg=0, Stdev=0, MaxStdev=1</v>
      </c>
    </row>
    <row r="314">
      <c r="A314" t="inlineStr">
        <is>
          <t>Copies Outliers</t>
        </is>
      </c>
      <c r="B314" t="inlineStr">
        <is>
          <t>Copies per copies outliers [covN1]</t>
        </is>
      </c>
      <c r="C314" t="inlineStr">
        <is>
          <t>Medium Low</t>
        </is>
      </c>
      <c r="D314" s="56" t="n">
        <v>44418</v>
      </c>
      <c r="E314" t="inlineStr">
        <is>
          <t>vc2.08.09.21</t>
        </is>
      </c>
      <c r="F314" t="inlineStr">
        <is>
          <t>covN1</t>
        </is>
      </c>
      <c r="G314" s="50" t="str">
        <f>HYPERLINK("#'Main'!BK13", "'Main'!BK13")</f>
        <v>'Main'!BK13</v>
      </c>
      <c r="I314">
        <f>AVERAGE('Main'!$BJ$13:$BL$13)-1*STDEV('Main'!$BJ$13:$BL$13)</f>
        <v>1.547392663486446e-07</v>
      </c>
      <c r="J314">
        <f>AVERAGE('Main'!$BJ$13:$BL$13)+1*STDEV('Main'!$BJ$13:$BL$13)</f>
        <v>4.279032410858467e-07</v>
      </c>
      <c r="K314" t="str">
        <f>'Main'!BK13</f>
        <v/>
      </c>
      <c r="L314">
        <f>IF(OR(ISERROR(K314), ISERROR(I314), ISERROR(J314)), TRUE, OR(OR(AND(LEFT(K314, 1)="[", RIGHT(K314, 1)="]"), AND(ISNUMBER(K314), OR(K314&gt;=I314, I314=""), OR(K314&lt;=J314, J314=""))), K314=""))</f>
        <v>1</v>
      </c>
      <c r="M314" t="str">
        <f>"Avg="&amp;ROUND(AVERAGE('Main'!$BJ$13:$BL$13),4)&amp;", Stdev="&amp;ROUND(STDEV('Main'!$BJ$13:$BL$13),4)&amp;", MaxStdev="&amp;1</f>
        <v>Avg=0, Stdev=0, MaxStdev=1</v>
      </c>
    </row>
    <row r="315">
      <c r="A315" t="inlineStr">
        <is>
          <t>Copies Outliers</t>
        </is>
      </c>
      <c r="B315" t="inlineStr">
        <is>
          <t>Copies per copies outliers [covN1]</t>
        </is>
      </c>
      <c r="C315" t="inlineStr">
        <is>
          <t>Medium Low</t>
        </is>
      </c>
      <c r="D315" s="56" t="n">
        <v>44418</v>
      </c>
      <c r="E315" t="inlineStr">
        <is>
          <t>vc2.08.09.21</t>
        </is>
      </c>
      <c r="F315" t="inlineStr">
        <is>
          <t>covN1</t>
        </is>
      </c>
      <c r="G315" s="50" t="str">
        <f>HYPERLINK("#'Main'!BL13", "'Main'!BL13")</f>
        <v>'Main'!BL13</v>
      </c>
      <c r="I315">
        <f>AVERAGE('Main'!$BJ$13:$BL$13)-1*STDEV('Main'!$BJ$13:$BL$13)</f>
        <v>1.547392663486446e-07</v>
      </c>
      <c r="J315">
        <f>AVERAGE('Main'!$BJ$13:$BL$13)+1*STDEV('Main'!$BJ$13:$BL$13)</f>
        <v>4.279032410858467e-07</v>
      </c>
      <c r="K315">
        <f>'Main'!BL13</f>
        <v>3.878993031735189e-07</v>
      </c>
      <c r="L315">
        <f>IF(OR(ISERROR(K315), ISERROR(I315), ISERROR(J315)), TRUE, OR(OR(AND(LEFT(K315, 1)="[", RIGHT(K315, 1)="]"), AND(ISNUMBER(K315), OR(K315&gt;=I315, I315=""), OR(K315&lt;=J315, J315=""))), K315=""))</f>
        <v>1</v>
      </c>
      <c r="M315" t="str">
        <f>"Avg="&amp;ROUND(AVERAGE('Main'!$BJ$13:$BL$13),4)&amp;", Stdev="&amp;ROUND(STDEV('Main'!$BJ$13:$BL$13),4)&amp;", MaxStdev="&amp;1</f>
        <v>Avg=0, Stdev=0, MaxStdev=1</v>
      </c>
    </row>
    <row r="316">
      <c r="A316" t="inlineStr">
        <is>
          <t>Copies Outliers</t>
        </is>
      </c>
      <c r="B316" t="inlineStr">
        <is>
          <t>Copies per copies outliers [covN1]</t>
        </is>
      </c>
      <c r="C316" t="inlineStr">
        <is>
          <t>Medium Low</t>
        </is>
      </c>
      <c r="D316" s="56" t="n">
        <v>44418</v>
      </c>
      <c r="E316" t="inlineStr">
        <is>
          <t>vc3.08.09.21</t>
        </is>
      </c>
      <c r="F316" t="inlineStr">
        <is>
          <t>covN1</t>
        </is>
      </c>
      <c r="G316" s="50" t="str">
        <f>HYPERLINK("#'Main'!BJ14", "'Main'!BJ14")</f>
        <v>'Main'!BJ14</v>
      </c>
      <c r="I316">
        <f>AVERAGE('Main'!$BJ$14:$BL$14)-1*STDEV('Main'!$BJ$14:$BL$14)</f>
        <v>-2.086124126811569e-07</v>
      </c>
      <c r="J316">
        <f>AVERAGE('Main'!$BJ$14:$BL$14)+1*STDEV('Main'!$BJ$14:$BL$14)</f>
        <v>1.586155131486849e-06</v>
      </c>
      <c r="K316">
        <f>'Main'!BJ14</f>
        <v>1.323317509970208e-06</v>
      </c>
      <c r="L316">
        <f>IF(OR(ISERROR(K316), ISERROR(I316), ISERROR(J316)), TRUE, OR(OR(AND(LEFT(K316, 1)="[", RIGHT(K316, 1)="]"), AND(ISNUMBER(K316), OR(K316&gt;=I316, I316=""), OR(K316&lt;=J316, J316=""))), K316=""))</f>
        <v>1</v>
      </c>
      <c r="M316" t="str">
        <f>"Avg="&amp;ROUND(AVERAGE('Main'!$BJ$14:$BL$14),4)&amp;", Stdev="&amp;ROUND(STDEV('Main'!$BJ$14:$BL$14),4)&amp;", MaxStdev="&amp;1</f>
        <v>Avg=0, Stdev=0, MaxStdev=1</v>
      </c>
    </row>
    <row r="317">
      <c r="A317" t="inlineStr">
        <is>
          <t>Copies Outliers</t>
        </is>
      </c>
      <c r="B317" t="inlineStr">
        <is>
          <t>Copies per copies outliers [covN1]</t>
        </is>
      </c>
      <c r="C317" t="inlineStr">
        <is>
          <t>Medium Low</t>
        </is>
      </c>
      <c r="D317" s="56" t="n">
        <v>44418</v>
      </c>
      <c r="E317" t="inlineStr">
        <is>
          <t>vc3.08.09.21</t>
        </is>
      </c>
      <c r="F317" t="inlineStr">
        <is>
          <t>covN1</t>
        </is>
      </c>
      <c r="G317" s="50" t="str">
        <f>HYPERLINK("#'Main'!BK14", "'Main'!BK14")</f>
        <v>'Main'!BK14</v>
      </c>
      <c r="I317">
        <f>AVERAGE('Main'!$BJ$14:$BL$14)-1*STDEV('Main'!$BJ$14:$BL$14)</f>
        <v>-2.086124126811569e-07</v>
      </c>
      <c r="J317">
        <f>AVERAGE('Main'!$BJ$14:$BL$14)+1*STDEV('Main'!$BJ$14:$BL$14)</f>
        <v>1.586155131486849e-06</v>
      </c>
      <c r="K317">
        <f>'Main'!BK14</f>
        <v>5.422520883548435e-08</v>
      </c>
      <c r="L317">
        <f>IF(OR(ISERROR(K317), ISERROR(I317), ISERROR(J317)), TRUE, OR(OR(AND(LEFT(K317, 1)="[", RIGHT(K317, 1)="]"), AND(ISNUMBER(K317), OR(K317&gt;=I317, I317=""), OR(K317&lt;=J317, J317=""))), K317=""))</f>
        <v>1</v>
      </c>
      <c r="M317" t="str">
        <f>"Avg="&amp;ROUND(AVERAGE('Main'!$BJ$14:$BL$14),4)&amp;", Stdev="&amp;ROUND(STDEV('Main'!$BJ$14:$BL$14),4)&amp;", MaxStdev="&amp;1</f>
        <v>Avg=0, Stdev=0, MaxStdev=1</v>
      </c>
    </row>
    <row r="318">
      <c r="A318" t="inlineStr">
        <is>
          <t>Copies Outliers</t>
        </is>
      </c>
      <c r="B318" t="inlineStr">
        <is>
          <t>Copies per copies outliers [covN1]</t>
        </is>
      </c>
      <c r="C318" t="inlineStr">
        <is>
          <t>Medium Low</t>
        </is>
      </c>
      <c r="D318" s="56" t="n">
        <v>44418</v>
      </c>
      <c r="E318" t="inlineStr">
        <is>
          <t>vc3.08.09.21</t>
        </is>
      </c>
      <c r="F318" t="inlineStr">
        <is>
          <t>covN1</t>
        </is>
      </c>
      <c r="G318" s="50" t="str">
        <f>HYPERLINK("#'Main'!BL14", "'Main'!BL14")</f>
        <v>'Main'!BL14</v>
      </c>
      <c r="I318">
        <f>AVERAGE('Main'!$BJ$14:$BL$14)-1*STDEV('Main'!$BJ$14:$BL$14)</f>
        <v>-2.086124126811569e-07</v>
      </c>
      <c r="J318">
        <f>AVERAGE('Main'!$BJ$14:$BL$14)+1*STDEV('Main'!$BJ$14:$BL$14)</f>
        <v>1.586155131486849e-06</v>
      </c>
      <c r="K318" t="str">
        <f>'Main'!BL14</f>
        <v/>
      </c>
      <c r="L318">
        <f>IF(OR(ISERROR(K318), ISERROR(I318), ISERROR(J318)), TRUE, OR(OR(AND(LEFT(K318, 1)="[", RIGHT(K318, 1)="]"), AND(ISNUMBER(K318), OR(K318&gt;=I318, I318=""), OR(K318&lt;=J318, J318=""))), K318=""))</f>
        <v>1</v>
      </c>
      <c r="M318" t="str">
        <f>"Avg="&amp;ROUND(AVERAGE('Main'!$BJ$14:$BL$14),4)&amp;", Stdev="&amp;ROUND(STDEV('Main'!$BJ$14:$BL$14),4)&amp;", MaxStdev="&amp;1</f>
        <v>Avg=0, Stdev=0, MaxStdev=1</v>
      </c>
    </row>
    <row r="319">
      <c r="A319" t="inlineStr">
        <is>
          <t>Copies Outliers</t>
        </is>
      </c>
      <c r="B319" t="inlineStr">
        <is>
          <t>Copies per copies outliers [covN2]</t>
        </is>
      </c>
      <c r="C319" t="inlineStr">
        <is>
          <t>Medium Low</t>
        </is>
      </c>
      <c r="D319" s="56" t="n">
        <v>44418</v>
      </c>
      <c r="E319" t="inlineStr">
        <is>
          <t>ac.08.05.21</t>
        </is>
      </c>
      <c r="F319" t="inlineStr">
        <is>
          <t>covN2</t>
        </is>
      </c>
      <c r="G319" s="50" t="str">
        <f>HYPERLINK("#'Main'!BO2", "'Main'!BO2")</f>
        <v>'Main'!BO2</v>
      </c>
      <c r="I319">
        <f>AVERAGE('Main'!$BO$2:$BQ$2)-1*STDEV('Main'!$BO$2:$BQ$2)</f>
        <v>0.0005599576777719976</v>
      </c>
      <c r="J319">
        <f>AVERAGE('Main'!$BO$2:$BQ$2)+1*STDEV('Main'!$BO$2:$BQ$2)</f>
        <v>0.001078692150430466</v>
      </c>
      <c r="K319">
        <f>'Main'!BO2</f>
        <v>0.0009458521607937859</v>
      </c>
      <c r="L319">
        <f>IF(OR(ISERROR(K319), ISERROR(I319), ISERROR(J319)), TRUE, OR(OR(AND(LEFT(K319, 1)="[", RIGHT(K319, 1)="]"), AND(ISNUMBER(K319), OR(K319&gt;=I319, I319=""), OR(K319&lt;=J319, J319=""))), K319=""))</f>
        <v>1</v>
      </c>
      <c r="M319" t="str">
        <f>"Avg="&amp;ROUND(AVERAGE('Main'!$BO$2:$BQ$2),4)&amp;", Stdev="&amp;ROUND(STDEV('Main'!$BO$2:$BQ$2),4)&amp;", MaxStdev="&amp;1</f>
        <v>Avg=0.0008, Stdev=0.0003, MaxStdev=1</v>
      </c>
    </row>
    <row r="320">
      <c r="A320" t="inlineStr">
        <is>
          <t>Copies Outliers</t>
        </is>
      </c>
      <c r="B320" t="inlineStr">
        <is>
          <t>Copies per copies outliers [covN2]</t>
        </is>
      </c>
      <c r="C320" t="inlineStr">
        <is>
          <t>Medium Low</t>
        </is>
      </c>
      <c r="D320" s="56" t="n">
        <v>44418</v>
      </c>
      <c r="E320" t="inlineStr">
        <is>
          <t>ac.08.05.21</t>
        </is>
      </c>
      <c r="F320" t="inlineStr">
        <is>
          <t>covN2</t>
        </is>
      </c>
      <c r="G320" s="50" t="str">
        <f>HYPERLINK("#'Main'!BP2", "'Main'!BP2")</f>
        <v>'Main'!BP2</v>
      </c>
      <c r="I320">
        <f>AVERAGE('Main'!$BO$2:$BQ$2)-1*STDEV('Main'!$BO$2:$BQ$2)</f>
        <v>0.0005599576777719976</v>
      </c>
      <c r="J320">
        <f>AVERAGE('Main'!$BO$2:$BQ$2)+1*STDEV('Main'!$BO$2:$BQ$2)</f>
        <v>0.001078692150430466</v>
      </c>
      <c r="K320">
        <f>'Main'!BP2</f>
        <v>0.0009911453292696234</v>
      </c>
      <c r="L320">
        <f>IF(OR(ISERROR(K320), ISERROR(I320), ISERROR(J320)), TRUE, OR(OR(AND(LEFT(K320, 1)="[", RIGHT(K320, 1)="]"), AND(ISNUMBER(K320), OR(K320&gt;=I320, I320=""), OR(K320&lt;=J320, J320=""))), K320=""))</f>
        <v>1</v>
      </c>
      <c r="M320" t="str">
        <f>"Avg="&amp;ROUND(AVERAGE('Main'!$BO$2:$BQ$2),4)&amp;", Stdev="&amp;ROUND(STDEV('Main'!$BO$2:$BQ$2),4)&amp;", MaxStdev="&amp;1</f>
        <v>Avg=0.0008, Stdev=0.0003, MaxStdev=1</v>
      </c>
    </row>
    <row r="321">
      <c r="A321" t="inlineStr">
        <is>
          <t>Copies Outliers</t>
        </is>
      </c>
      <c r="B321" t="inlineStr">
        <is>
          <t>Copies per copies outliers [covN2]</t>
        </is>
      </c>
      <c r="C321" t="inlineStr">
        <is>
          <t>Medium Low</t>
        </is>
      </c>
      <c r="D321" s="56" t="n">
        <v>44418</v>
      </c>
      <c r="E321" t="inlineStr">
        <is>
          <t>ac.08.05.21</t>
        </is>
      </c>
      <c r="F321" t="inlineStr">
        <is>
          <t>covN2</t>
        </is>
      </c>
      <c r="G321" s="50" t="str">
        <f>HYPERLINK("#'Main'!BQ2", "'Main'!BQ2")</f>
        <v>'Main'!BQ2</v>
      </c>
      <c r="I321">
        <f>AVERAGE('Main'!$BO$2:$BQ$2)-1*STDEV('Main'!$BO$2:$BQ$2)</f>
        <v>0.0005599576777719976</v>
      </c>
      <c r="J321">
        <f>AVERAGE('Main'!$BO$2:$BQ$2)+1*STDEV('Main'!$BO$2:$BQ$2)</f>
        <v>0.001078692150430466</v>
      </c>
      <c r="K321">
        <f>'Main'!BQ2</f>
        <v>0.0005209772522402865</v>
      </c>
      <c r="L321">
        <f>IF(OR(ISERROR(K321), ISERROR(I321), ISERROR(J321)), TRUE, OR(OR(AND(LEFT(K321, 1)="[", RIGHT(K321, 1)="]"), AND(ISNUMBER(K321), OR(K321&gt;=I321, I321=""), OR(K321&lt;=J321, J321=""))), K321=""))</f>
        <v>0</v>
      </c>
      <c r="M321" t="str">
        <f>"Avg="&amp;ROUND(AVERAGE('Main'!$BO$2:$BQ$2),4)&amp;", Stdev="&amp;ROUND(STDEV('Main'!$BO$2:$BQ$2),4)&amp;", MaxStdev="&amp;1</f>
        <v>Avg=0.0008, Stdev=0.0003, MaxStdev=1</v>
      </c>
    </row>
    <row r="322">
      <c r="A322" t="inlineStr">
        <is>
          <t>Copies Outliers</t>
        </is>
      </c>
      <c r="B322" t="inlineStr">
        <is>
          <t>Copies per copies outliers [covN2]</t>
        </is>
      </c>
      <c r="C322" t="inlineStr">
        <is>
          <t>Medium Low</t>
        </is>
      </c>
      <c r="D322" s="56" t="n">
        <v>44418</v>
      </c>
      <c r="E322" t="inlineStr">
        <is>
          <t>h.08.05.21</t>
        </is>
      </c>
      <c r="F322" t="inlineStr">
        <is>
          <t>covN2</t>
        </is>
      </c>
      <c r="G322" s="50" t="str">
        <f>HYPERLINK("#'Main'!BO3", "'Main'!BO3")</f>
        <v>'Main'!BO3</v>
      </c>
      <c r="I322">
        <f>AVERAGE('Main'!$BO$3:$BQ$3)-1*STDEV('Main'!$BO$3:$BQ$3)</f>
        <v>8.628198648695349e-07</v>
      </c>
      <c r="J322">
        <f>AVERAGE('Main'!$BO$3:$BQ$3)+1*STDEV('Main'!$BO$3:$BQ$3)</f>
        <v>1.316645480974466e-06</v>
      </c>
      <c r="K322">
        <f>'Main'!BO3</f>
        <v>1.082264902731453e-06</v>
      </c>
      <c r="L322">
        <f>IF(OR(ISERROR(K322), ISERROR(I322), ISERROR(J322)), TRUE, OR(OR(AND(LEFT(K322, 1)="[", RIGHT(K322, 1)="]"), AND(ISNUMBER(K322), OR(K322&gt;=I322, I322=""), OR(K322&lt;=J322, J322=""))), K322=""))</f>
        <v>1</v>
      </c>
      <c r="M322" t="str">
        <f>"Avg="&amp;ROUND(AVERAGE('Main'!$BO$3:$BQ$3),4)&amp;", Stdev="&amp;ROUND(STDEV('Main'!$BO$3:$BQ$3),4)&amp;", MaxStdev="&amp;1</f>
        <v>Avg=0, Stdev=0, MaxStdev=1</v>
      </c>
    </row>
    <row r="323">
      <c r="A323" t="inlineStr">
        <is>
          <t>Copies Outliers</t>
        </is>
      </c>
      <c r="B323" t="inlineStr">
        <is>
          <t>Copies per copies outliers [covN2]</t>
        </is>
      </c>
      <c r="C323" t="inlineStr">
        <is>
          <t>Medium Low</t>
        </is>
      </c>
      <c r="D323" s="56" t="n">
        <v>44418</v>
      </c>
      <c r="E323" t="inlineStr">
        <is>
          <t>h.08.05.21</t>
        </is>
      </c>
      <c r="F323" t="inlineStr">
        <is>
          <t>covN2</t>
        </is>
      </c>
      <c r="G323" s="50" t="str">
        <f>HYPERLINK("#'Main'!BP3", "'Main'!BP3")</f>
        <v>'Main'!BP3</v>
      </c>
      <c r="I323">
        <f>AVERAGE('Main'!$BO$3:$BQ$3)-1*STDEV('Main'!$BO$3:$BQ$3)</f>
        <v>8.628198648695349e-07</v>
      </c>
      <c r="J323">
        <f>AVERAGE('Main'!$BO$3:$BQ$3)+1*STDEV('Main'!$BO$3:$BQ$3)</f>
        <v>1.316645480974466e-06</v>
      </c>
      <c r="K323">
        <f>'Main'!BP3</f>
        <v>8.666459311674633e-07</v>
      </c>
      <c r="L323">
        <f>IF(OR(ISERROR(K323), ISERROR(I323), ISERROR(J323)), TRUE, OR(OR(AND(LEFT(K323, 1)="[", RIGHT(K323, 1)="]"), AND(ISNUMBER(K323), OR(K323&gt;=I323, I323=""), OR(K323&lt;=J323, J323=""))), K323=""))</f>
        <v>1</v>
      </c>
      <c r="M323" t="str">
        <f>"Avg="&amp;ROUND(AVERAGE('Main'!$BO$3:$BQ$3),4)&amp;", Stdev="&amp;ROUND(STDEV('Main'!$BO$3:$BQ$3),4)&amp;", MaxStdev="&amp;1</f>
        <v>Avg=0, Stdev=0, MaxStdev=1</v>
      </c>
    </row>
    <row r="324">
      <c r="A324" t="inlineStr">
        <is>
          <t>Copies Outliers</t>
        </is>
      </c>
      <c r="B324" t="inlineStr">
        <is>
          <t>Copies per copies outliers [covN2]</t>
        </is>
      </c>
      <c r="C324" t="inlineStr">
        <is>
          <t>Medium Low</t>
        </is>
      </c>
      <c r="D324" s="56" t="n">
        <v>44418</v>
      </c>
      <c r="E324" t="inlineStr">
        <is>
          <t>h.08.05.21</t>
        </is>
      </c>
      <c r="F324" t="inlineStr">
        <is>
          <t>covN2</t>
        </is>
      </c>
      <c r="G324" s="50" t="str">
        <f>HYPERLINK("#'Main'!BQ3", "'Main'!BQ3")</f>
        <v>'Main'!BQ3</v>
      </c>
      <c r="I324">
        <f>AVERAGE('Main'!$BO$3:$BQ$3)-1*STDEV('Main'!$BO$3:$BQ$3)</f>
        <v>8.628198648695349e-07</v>
      </c>
      <c r="J324">
        <f>AVERAGE('Main'!$BO$3:$BQ$3)+1*STDEV('Main'!$BO$3:$BQ$3)</f>
        <v>1.316645480974466e-06</v>
      </c>
      <c r="K324">
        <f>'Main'!BQ3</f>
        <v>1.320287184867084e-06</v>
      </c>
      <c r="L324">
        <f>IF(OR(ISERROR(K324), ISERROR(I324), ISERROR(J324)), TRUE, OR(OR(AND(LEFT(K324, 1)="[", RIGHT(K324, 1)="]"), AND(ISNUMBER(K324), OR(K324&gt;=I324, I324=""), OR(K324&lt;=J324, J324=""))), K324=""))</f>
        <v>0</v>
      </c>
      <c r="M324" t="str">
        <f>"Avg="&amp;ROUND(AVERAGE('Main'!$BO$3:$BQ$3),4)&amp;", Stdev="&amp;ROUND(STDEV('Main'!$BO$3:$BQ$3),4)&amp;", MaxStdev="&amp;1</f>
        <v>Avg=0, Stdev=0, MaxStdev=1</v>
      </c>
    </row>
    <row r="325">
      <c r="A325" t="inlineStr">
        <is>
          <t>Copies Outliers</t>
        </is>
      </c>
      <c r="B325" t="inlineStr">
        <is>
          <t>Copies per copies outliers [covN2]</t>
        </is>
      </c>
      <c r="C325" t="inlineStr">
        <is>
          <t>Medium Low</t>
        </is>
      </c>
      <c r="D325" s="56" t="n">
        <v>44418</v>
      </c>
      <c r="E325" t="inlineStr">
        <is>
          <t>ac.08.06.21</t>
        </is>
      </c>
      <c r="F325" t="inlineStr">
        <is>
          <t>covN2</t>
        </is>
      </c>
      <c r="G325" s="50" t="str">
        <f>HYPERLINK("#'Main'!BO4", "'Main'!BO4")</f>
        <v>'Main'!BO4</v>
      </c>
      <c r="I325">
        <f>AVERAGE('Main'!$BO$4:$BQ$4)-1*STDEV('Main'!$BO$4:$BQ$4)</f>
        <v>8.135926717556154e-07</v>
      </c>
      <c r="J325">
        <f>AVERAGE('Main'!$BO$4:$BQ$4)+1*STDEV('Main'!$BO$4:$BQ$4)</f>
        <v>2.252987494079038e-06</v>
      </c>
      <c r="K325">
        <f>'Main'!BO4</f>
        <v>2.042193002752176e-06</v>
      </c>
      <c r="L325">
        <f>IF(OR(ISERROR(K325), ISERROR(I325), ISERROR(J325)), TRUE, OR(OR(AND(LEFT(K325, 1)="[", RIGHT(K325, 1)="]"), AND(ISNUMBER(K325), OR(K325&gt;=I325, I325=""), OR(K325&lt;=J325, J325=""))), K325=""))</f>
        <v>1</v>
      </c>
      <c r="M325" t="str">
        <f>"Avg="&amp;ROUND(AVERAGE('Main'!$BO$4:$BQ$4),4)&amp;", Stdev="&amp;ROUND(STDEV('Main'!$BO$4:$BQ$4),4)&amp;", MaxStdev="&amp;1</f>
        <v>Avg=0, Stdev=0, MaxStdev=1</v>
      </c>
    </row>
    <row r="326">
      <c r="A326" t="inlineStr">
        <is>
          <t>Copies Outliers</t>
        </is>
      </c>
      <c r="B326" t="inlineStr">
        <is>
          <t>Copies per copies outliers [covN2]</t>
        </is>
      </c>
      <c r="C326" t="inlineStr">
        <is>
          <t>Medium Low</t>
        </is>
      </c>
      <c r="D326" s="56" t="n">
        <v>44418</v>
      </c>
      <c r="E326" t="inlineStr">
        <is>
          <t>ac.08.06.21</t>
        </is>
      </c>
      <c r="F326" t="inlineStr">
        <is>
          <t>covN2</t>
        </is>
      </c>
      <c r="G326" s="50" t="str">
        <f>HYPERLINK("#'Main'!BP4", "'Main'!BP4")</f>
        <v>'Main'!BP4</v>
      </c>
      <c r="I326">
        <f>AVERAGE('Main'!$BO$4:$BQ$4)-1*STDEV('Main'!$BO$4:$BQ$4)</f>
        <v>8.135926717556154e-07</v>
      </c>
      <c r="J326">
        <f>AVERAGE('Main'!$BO$4:$BQ$4)+1*STDEV('Main'!$BO$4:$BQ$4)</f>
        <v>2.252987494079038e-06</v>
      </c>
      <c r="K326">
        <f>'Main'!BP4</f>
        <v>1.024387163082478e-06</v>
      </c>
      <c r="L326">
        <f>IF(OR(ISERROR(K326), ISERROR(I326), ISERROR(J326)), TRUE, OR(OR(AND(LEFT(K326, 1)="[", RIGHT(K326, 1)="]"), AND(ISNUMBER(K326), OR(K326&gt;=I326, I326=""), OR(K326&lt;=J326, J326=""))), K326=""))</f>
        <v>1</v>
      </c>
      <c r="M326" t="str">
        <f>"Avg="&amp;ROUND(AVERAGE('Main'!$BO$4:$BQ$4),4)&amp;", Stdev="&amp;ROUND(STDEV('Main'!$BO$4:$BQ$4),4)&amp;", MaxStdev="&amp;1</f>
        <v>Avg=0, Stdev=0, MaxStdev=1</v>
      </c>
    </row>
    <row r="327">
      <c r="A327" t="inlineStr">
        <is>
          <t>Copies Outliers</t>
        </is>
      </c>
      <c r="B327" t="inlineStr">
        <is>
          <t>Copies per copies outliers [covN2]</t>
        </is>
      </c>
      <c r="C327" t="inlineStr">
        <is>
          <t>Medium Low</t>
        </is>
      </c>
      <c r="D327" s="56" t="n">
        <v>44418</v>
      </c>
      <c r="E327" t="inlineStr">
        <is>
          <t>ac.08.06.21</t>
        </is>
      </c>
      <c r="F327" t="inlineStr">
        <is>
          <t>covN2</t>
        </is>
      </c>
      <c r="G327" s="50" t="str">
        <f>HYPERLINK("#'Main'!BQ4", "'Main'!BQ4")</f>
        <v>'Main'!BQ4</v>
      </c>
      <c r="I327">
        <f>AVERAGE('Main'!$BO$4:$BQ$4)-1*STDEV('Main'!$BO$4:$BQ$4)</f>
        <v>8.135926717556154e-07</v>
      </c>
      <c r="J327">
        <f>AVERAGE('Main'!$BO$4:$BQ$4)+1*STDEV('Main'!$BO$4:$BQ$4)</f>
        <v>2.252987494079038e-06</v>
      </c>
      <c r="K327" t="str">
        <f>'Main'!BQ4</f>
        <v/>
      </c>
      <c r="L327">
        <f>IF(OR(ISERROR(K327), ISERROR(I327), ISERROR(J327)), TRUE, OR(OR(AND(LEFT(K327, 1)="[", RIGHT(K327, 1)="]"), AND(ISNUMBER(K327), OR(K327&gt;=I327, I327=""), OR(K327&lt;=J327, J327=""))), K327=""))</f>
        <v>1</v>
      </c>
      <c r="M327" t="str">
        <f>"Avg="&amp;ROUND(AVERAGE('Main'!$BO$4:$BQ$4),4)&amp;", Stdev="&amp;ROUND(STDEV('Main'!$BO$4:$BQ$4),4)&amp;", MaxStdev="&amp;1</f>
        <v>Avg=0, Stdev=0, MaxStdev=1</v>
      </c>
    </row>
    <row r="328">
      <c r="A328" t="inlineStr">
        <is>
          <t>Copies Outliers</t>
        </is>
      </c>
      <c r="B328" t="inlineStr">
        <is>
          <t>Copies per copies outliers [covN2]</t>
        </is>
      </c>
      <c r="C328" t="inlineStr">
        <is>
          <t>Medium Low</t>
        </is>
      </c>
      <c r="D328" s="56" t="n">
        <v>44418</v>
      </c>
      <c r="E328" t="inlineStr">
        <is>
          <t>h_d.08.06.21</t>
        </is>
      </c>
      <c r="F328" t="inlineStr">
        <is>
          <t>covN2</t>
        </is>
      </c>
      <c r="G328" s="50" t="str">
        <f>HYPERLINK("#'Main'!BO5", "'Main'!BO5")</f>
        <v>'Main'!BO5</v>
      </c>
      <c r="I328">
        <f>AVERAGE('Main'!$BO$5:$BQ$5)-1*STDEV('Main'!$BO$5:$BQ$5)</f>
        <v>1.850065831598092e-06</v>
      </c>
      <c r="J328">
        <f>AVERAGE('Main'!$BO$5:$BQ$5)+1*STDEV('Main'!$BO$5:$BQ$5)</f>
        <v>4.417460542922072e-06</v>
      </c>
      <c r="K328" t="str">
        <f>'Main'!BO5</f>
        <v/>
      </c>
      <c r="L328">
        <f>IF(OR(ISERROR(K328), ISERROR(I328), ISERROR(J328)), TRUE, OR(OR(AND(LEFT(K328, 1)="[", RIGHT(K328, 1)="]"), AND(ISNUMBER(K328), OR(K328&gt;=I328, I328=""), OR(K328&lt;=J328, J328=""))), K328=""))</f>
        <v>1</v>
      </c>
      <c r="M328" t="str">
        <f>"Avg="&amp;ROUND(AVERAGE('Main'!$BO$5:$BQ$5),4)&amp;", Stdev="&amp;ROUND(STDEV('Main'!$BO$5:$BQ$5),4)&amp;", MaxStdev="&amp;1</f>
        <v>Avg=0, Stdev=0, MaxStdev=1</v>
      </c>
    </row>
    <row r="329">
      <c r="A329" t="inlineStr">
        <is>
          <t>Copies Outliers</t>
        </is>
      </c>
      <c r="B329" t="inlineStr">
        <is>
          <t>Copies per copies outliers [covN2]</t>
        </is>
      </c>
      <c r="C329" t="inlineStr">
        <is>
          <t>Medium Low</t>
        </is>
      </c>
      <c r="D329" s="56" t="n">
        <v>44418</v>
      </c>
      <c r="E329" t="inlineStr">
        <is>
          <t>h_d.08.06.21</t>
        </is>
      </c>
      <c r="F329" t="inlineStr">
        <is>
          <t>covN2</t>
        </is>
      </c>
      <c r="G329" s="50" t="str">
        <f>HYPERLINK("#'Main'!BP5", "'Main'!BP5")</f>
        <v>'Main'!BP5</v>
      </c>
      <c r="I329">
        <f>AVERAGE('Main'!$BO$5:$BQ$5)-1*STDEV('Main'!$BO$5:$BQ$5)</f>
        <v>1.850065831598092e-06</v>
      </c>
      <c r="J329">
        <f>AVERAGE('Main'!$BO$5:$BQ$5)+1*STDEV('Main'!$BO$5:$BQ$5)</f>
        <v>4.417460542922072e-06</v>
      </c>
      <c r="K329">
        <f>'Main'!BP5</f>
        <v>2.22605208208025e-06</v>
      </c>
      <c r="L329">
        <f>IF(OR(ISERROR(K329), ISERROR(I329), ISERROR(J329)), TRUE, OR(OR(AND(LEFT(K329, 1)="[", RIGHT(K329, 1)="]"), AND(ISNUMBER(K329), OR(K329&gt;=I329, I329=""), OR(K329&lt;=J329, J329=""))), K329=""))</f>
        <v>1</v>
      </c>
      <c r="M329" t="str">
        <f>"Avg="&amp;ROUND(AVERAGE('Main'!$BO$5:$BQ$5),4)&amp;", Stdev="&amp;ROUND(STDEV('Main'!$BO$5:$BQ$5),4)&amp;", MaxStdev="&amp;1</f>
        <v>Avg=0, Stdev=0, MaxStdev=1</v>
      </c>
    </row>
    <row r="330">
      <c r="A330" t="inlineStr">
        <is>
          <t>Copies Outliers</t>
        </is>
      </c>
      <c r="B330" t="inlineStr">
        <is>
          <t>Copies per copies outliers [covN2]</t>
        </is>
      </c>
      <c r="C330" t="inlineStr">
        <is>
          <t>Medium Low</t>
        </is>
      </c>
      <c r="D330" s="56" t="n">
        <v>44418</v>
      </c>
      <c r="E330" t="inlineStr">
        <is>
          <t>h_d.08.06.21</t>
        </is>
      </c>
      <c r="F330" t="inlineStr">
        <is>
          <t>covN2</t>
        </is>
      </c>
      <c r="G330" s="50" t="str">
        <f>HYPERLINK("#'Main'!BQ5", "'Main'!BQ5")</f>
        <v>'Main'!BQ5</v>
      </c>
      <c r="I330">
        <f>AVERAGE('Main'!$BO$5:$BQ$5)-1*STDEV('Main'!$BO$5:$BQ$5)</f>
        <v>1.850065831598092e-06</v>
      </c>
      <c r="J330">
        <f>AVERAGE('Main'!$BO$5:$BQ$5)+1*STDEV('Main'!$BO$5:$BQ$5)</f>
        <v>4.417460542922072e-06</v>
      </c>
      <c r="K330">
        <f>'Main'!BQ5</f>
        <v>4.041474292439915e-06</v>
      </c>
      <c r="L330">
        <f>IF(OR(ISERROR(K330), ISERROR(I330), ISERROR(J330)), TRUE, OR(OR(AND(LEFT(K330, 1)="[", RIGHT(K330, 1)="]"), AND(ISNUMBER(K330), OR(K330&gt;=I330, I330=""), OR(K330&lt;=J330, J330=""))), K330=""))</f>
        <v>1</v>
      </c>
      <c r="M330" t="str">
        <f>"Avg="&amp;ROUND(AVERAGE('Main'!$BO$5:$BQ$5),4)&amp;", Stdev="&amp;ROUND(STDEV('Main'!$BO$5:$BQ$5),4)&amp;", MaxStdev="&amp;1</f>
        <v>Avg=0, Stdev=0, MaxStdev=1</v>
      </c>
    </row>
    <row r="331">
      <c r="A331" t="inlineStr">
        <is>
          <t>Copies Outliers</t>
        </is>
      </c>
      <c r="B331" t="inlineStr">
        <is>
          <t>Copies per copies outliers [covN2]</t>
        </is>
      </c>
      <c r="C331" t="inlineStr">
        <is>
          <t>Medium Low</t>
        </is>
      </c>
      <c r="D331" s="56" t="n">
        <v>44418</v>
      </c>
      <c r="E331" t="inlineStr">
        <is>
          <t>h.08.07.21</t>
        </is>
      </c>
      <c r="F331" t="inlineStr">
        <is>
          <t>covN2</t>
        </is>
      </c>
      <c r="G331" s="50" t="str">
        <f>HYPERLINK("#'Main'!BO6", "'Main'!BO6")</f>
        <v>'Main'!BO6</v>
      </c>
      <c r="I331">
        <f>AVERAGE('Main'!$BO$6:$BQ$6)-1*STDEV('Main'!$BO$6:$BQ$6)</f>
        <v>1.281186490329285e-07</v>
      </c>
      <c r="J331">
        <f>AVERAGE('Main'!$BO$6:$BQ$6)+1*STDEV('Main'!$BO$6:$BQ$6)</f>
        <v>1.869191193769275e-06</v>
      </c>
      <c r="K331">
        <f>'Main'!BO6</f>
        <v>3.830928199407071e-07</v>
      </c>
      <c r="L331">
        <f>IF(OR(ISERROR(K331), ISERROR(I331), ISERROR(J331)), TRUE, OR(OR(AND(LEFT(K331, 1)="[", RIGHT(K331, 1)="]"), AND(ISNUMBER(K331), OR(K331&gt;=I331, I331=""), OR(K331&lt;=J331, J331=""))), K331=""))</f>
        <v>1</v>
      </c>
      <c r="M331" t="str">
        <f>"Avg="&amp;ROUND(AVERAGE('Main'!$BO$6:$BQ$6),4)&amp;", Stdev="&amp;ROUND(STDEV('Main'!$BO$6:$BQ$6),4)&amp;", MaxStdev="&amp;1</f>
        <v>Avg=0, Stdev=0, MaxStdev=1</v>
      </c>
    </row>
    <row r="332">
      <c r="A332" t="inlineStr">
        <is>
          <t>Copies Outliers</t>
        </is>
      </c>
      <c r="B332" t="inlineStr">
        <is>
          <t>Copies per copies outliers [covN2]</t>
        </is>
      </c>
      <c r="C332" t="inlineStr">
        <is>
          <t>Medium Low</t>
        </is>
      </c>
      <c r="D332" s="56" t="n">
        <v>44418</v>
      </c>
      <c r="E332" t="inlineStr">
        <is>
          <t>h.08.07.21</t>
        </is>
      </c>
      <c r="F332" t="inlineStr">
        <is>
          <t>covN2</t>
        </is>
      </c>
      <c r="G332" s="50" t="str">
        <f>HYPERLINK("#'Main'!BP6", "'Main'!BP6")</f>
        <v>'Main'!BP6</v>
      </c>
      <c r="I332">
        <f>AVERAGE('Main'!$BO$6:$BQ$6)-1*STDEV('Main'!$BO$6:$BQ$6)</f>
        <v>1.281186490329285e-07</v>
      </c>
      <c r="J332">
        <f>AVERAGE('Main'!$BO$6:$BQ$6)+1*STDEV('Main'!$BO$6:$BQ$6)</f>
        <v>1.869191193769275e-06</v>
      </c>
      <c r="K332">
        <f>'Main'!BP6</f>
        <v>1.614217022861497e-06</v>
      </c>
      <c r="L332">
        <f>IF(OR(ISERROR(K332), ISERROR(I332), ISERROR(J332)), TRUE, OR(OR(AND(LEFT(K332, 1)="[", RIGHT(K332, 1)="]"), AND(ISNUMBER(K332), OR(K332&gt;=I332, I332=""), OR(K332&lt;=J332, J332=""))), K332=""))</f>
        <v>1</v>
      </c>
      <c r="M332" t="str">
        <f>"Avg="&amp;ROUND(AVERAGE('Main'!$BO$6:$BQ$6),4)&amp;", Stdev="&amp;ROUND(STDEV('Main'!$BO$6:$BQ$6),4)&amp;", MaxStdev="&amp;1</f>
        <v>Avg=0, Stdev=0, MaxStdev=1</v>
      </c>
    </row>
    <row r="333">
      <c r="A333" t="inlineStr">
        <is>
          <t>Copies Outliers</t>
        </is>
      </c>
      <c r="B333" t="inlineStr">
        <is>
          <t>Copies per copies outliers [covN2]</t>
        </is>
      </c>
      <c r="C333" t="inlineStr">
        <is>
          <t>Medium Low</t>
        </is>
      </c>
      <c r="D333" s="56" t="n">
        <v>44418</v>
      </c>
      <c r="E333" t="inlineStr">
        <is>
          <t>h.08.07.21</t>
        </is>
      </c>
      <c r="F333" t="inlineStr">
        <is>
          <t>covN2</t>
        </is>
      </c>
      <c r="G333" s="50" t="str">
        <f>HYPERLINK("#'Main'!BQ6", "'Main'!BQ6")</f>
        <v>'Main'!BQ6</v>
      </c>
      <c r="I333">
        <f>AVERAGE('Main'!$BO$6:$BQ$6)-1*STDEV('Main'!$BO$6:$BQ$6)</f>
        <v>1.281186490329285e-07</v>
      </c>
      <c r="J333">
        <f>AVERAGE('Main'!$BO$6:$BQ$6)+1*STDEV('Main'!$BO$6:$BQ$6)</f>
        <v>1.869191193769275e-06</v>
      </c>
      <c r="K333" t="str">
        <f>'Main'!BQ6</f>
        <v/>
      </c>
      <c r="L333">
        <f>IF(OR(ISERROR(K333), ISERROR(I333), ISERROR(J333)), TRUE, OR(OR(AND(LEFT(K333, 1)="[", RIGHT(K333, 1)="]"), AND(ISNUMBER(K333), OR(K333&gt;=I333, I333=""), OR(K333&lt;=J333, J333=""))), K333=""))</f>
        <v>1</v>
      </c>
      <c r="M333" t="str">
        <f>"Avg="&amp;ROUND(AVERAGE('Main'!$BO$6:$BQ$6),4)&amp;", Stdev="&amp;ROUND(STDEV('Main'!$BO$6:$BQ$6),4)&amp;", MaxStdev="&amp;1</f>
        <v>Avg=0, Stdev=0, MaxStdev=1</v>
      </c>
    </row>
    <row r="334">
      <c r="A334" t="inlineStr">
        <is>
          <t>Copies Outliers</t>
        </is>
      </c>
      <c r="B334" t="inlineStr">
        <is>
          <t>Copies per copies outliers [covN2]</t>
        </is>
      </c>
      <c r="C334" t="inlineStr">
        <is>
          <t>Medium Low</t>
        </is>
      </c>
      <c r="D334" s="56" t="n">
        <v>44418</v>
      </c>
      <c r="E334" t="inlineStr">
        <is>
          <t>h.08.08.21</t>
        </is>
      </c>
      <c r="F334" t="inlineStr">
        <is>
          <t>covN2</t>
        </is>
      </c>
      <c r="G334" s="50" t="str">
        <f>HYPERLINK("#'Main'!BO7", "'Main'!BO7")</f>
        <v>'Main'!BO7</v>
      </c>
      <c r="I334">
        <f>AVERAGE('Main'!$BO$7:$BQ$7)-1*STDEV('Main'!$BO$7:$BQ$7)</f>
        <v>4.9277823428028e-07</v>
      </c>
      <c r="J334">
        <f>AVERAGE('Main'!$BO$7:$BQ$7)+1*STDEV('Main'!$BO$7:$BQ$7)</f>
        <v>7.225210402699532e-07</v>
      </c>
      <c r="K334" t="str">
        <f>'Main'!BO7</f>
        <v/>
      </c>
      <c r="L334">
        <f>IF(OR(ISERROR(K334), ISERROR(I334), ISERROR(J334)), TRUE, OR(OR(AND(LEFT(K334, 1)="[", RIGHT(K334, 1)="]"), AND(ISNUMBER(K334), OR(K334&gt;=I334, I334=""), OR(K334&lt;=J334, J334=""))), K334=""))</f>
        <v>1</v>
      </c>
      <c r="M334" t="str">
        <f>"Avg="&amp;ROUND(AVERAGE('Main'!$BO$7:$BQ$7),4)&amp;", Stdev="&amp;ROUND(STDEV('Main'!$BO$7:$BQ$7),4)&amp;", MaxStdev="&amp;1</f>
        <v>Avg=0, Stdev=0, MaxStdev=1</v>
      </c>
    </row>
    <row r="335">
      <c r="A335" t="inlineStr">
        <is>
          <t>Copies Outliers</t>
        </is>
      </c>
      <c r="B335" t="inlineStr">
        <is>
          <t>Copies per copies outliers [covN2]</t>
        </is>
      </c>
      <c r="C335" t="inlineStr">
        <is>
          <t>Medium Low</t>
        </is>
      </c>
      <c r="D335" s="56" t="n">
        <v>44418</v>
      </c>
      <c r="E335" t="inlineStr">
        <is>
          <t>h.08.08.21</t>
        </is>
      </c>
      <c r="F335" t="inlineStr">
        <is>
          <t>covN2</t>
        </is>
      </c>
      <c r="G335" s="50" t="str">
        <f>HYPERLINK("#'Main'!BP7", "'Main'!BP7")</f>
        <v>'Main'!BP7</v>
      </c>
      <c r="I335">
        <f>AVERAGE('Main'!$BO$7:$BQ$7)-1*STDEV('Main'!$BO$7:$BQ$7)</f>
        <v>4.9277823428028e-07</v>
      </c>
      <c r="J335">
        <f>AVERAGE('Main'!$BO$7:$BQ$7)+1*STDEV('Main'!$BO$7:$BQ$7)</f>
        <v>7.225210402699532e-07</v>
      </c>
      <c r="K335">
        <f>'Main'!BP7</f>
        <v>6.888759852971781e-07</v>
      </c>
      <c r="L335">
        <f>IF(OR(ISERROR(K335), ISERROR(I335), ISERROR(J335)), TRUE, OR(OR(AND(LEFT(K335, 1)="[", RIGHT(K335, 1)="]"), AND(ISNUMBER(K335), OR(K335&gt;=I335, I335=""), OR(K335&lt;=J335, J335=""))), K335=""))</f>
        <v>1</v>
      </c>
      <c r="M335" t="str">
        <f>"Avg="&amp;ROUND(AVERAGE('Main'!$BO$7:$BQ$7),4)&amp;", Stdev="&amp;ROUND(STDEV('Main'!$BO$7:$BQ$7),4)&amp;", MaxStdev="&amp;1</f>
        <v>Avg=0, Stdev=0, MaxStdev=1</v>
      </c>
    </row>
    <row r="336">
      <c r="A336" t="inlineStr">
        <is>
          <t>Copies Outliers</t>
        </is>
      </c>
      <c r="B336" t="inlineStr">
        <is>
          <t>Copies per copies outliers [covN2]</t>
        </is>
      </c>
      <c r="C336" t="inlineStr">
        <is>
          <t>Medium Low</t>
        </is>
      </c>
      <c r="D336" s="56" t="n">
        <v>44418</v>
      </c>
      <c r="E336" t="inlineStr">
        <is>
          <t>h.08.08.21</t>
        </is>
      </c>
      <c r="F336" t="inlineStr">
        <is>
          <t>covN2</t>
        </is>
      </c>
      <c r="G336" s="50" t="str">
        <f>HYPERLINK("#'Main'!BQ7", "'Main'!BQ7")</f>
        <v>'Main'!BQ7</v>
      </c>
      <c r="I336">
        <f>AVERAGE('Main'!$BO$7:$BQ$7)-1*STDEV('Main'!$BO$7:$BQ$7)</f>
        <v>4.9277823428028e-07</v>
      </c>
      <c r="J336">
        <f>AVERAGE('Main'!$BO$7:$BQ$7)+1*STDEV('Main'!$BO$7:$BQ$7)</f>
        <v>7.225210402699532e-07</v>
      </c>
      <c r="K336">
        <f>'Main'!BQ7</f>
        <v>5.264232892530549e-07</v>
      </c>
      <c r="L336">
        <f>IF(OR(ISERROR(K336), ISERROR(I336), ISERROR(J336)), TRUE, OR(OR(AND(LEFT(K336, 1)="[", RIGHT(K336, 1)="]"), AND(ISNUMBER(K336), OR(K336&gt;=I336, I336=""), OR(K336&lt;=J336, J336=""))), K336=""))</f>
        <v>1</v>
      </c>
      <c r="M336" t="str">
        <f>"Avg="&amp;ROUND(AVERAGE('Main'!$BO$7:$BQ$7),4)&amp;", Stdev="&amp;ROUND(STDEV('Main'!$BO$7:$BQ$7),4)&amp;", MaxStdev="&amp;1</f>
        <v>Avg=0, Stdev=0, MaxStdev=1</v>
      </c>
    </row>
    <row r="337">
      <c r="A337" t="inlineStr">
        <is>
          <t>Copies Outliers</t>
        </is>
      </c>
      <c r="B337" t="inlineStr">
        <is>
          <t>Copies per copies outliers [covN2]</t>
        </is>
      </c>
      <c r="C337" t="inlineStr">
        <is>
          <t>Medium Low</t>
        </is>
      </c>
      <c r="D337" s="56" t="n">
        <v>44418</v>
      </c>
      <c r="E337" t="inlineStr">
        <is>
          <t>h_d.08.08.21</t>
        </is>
      </c>
      <c r="F337" t="inlineStr">
        <is>
          <t>covN2</t>
        </is>
      </c>
      <c r="G337" s="50" t="str">
        <f>HYPERLINK("#'Main'!BO8", "'Main'!BO8")</f>
        <v>'Main'!BO8</v>
      </c>
      <c r="I337">
        <f>AVERAGE('Main'!$BO$8:$BQ$8)-1*STDEV('Main'!$BO$8:$BQ$8)</f>
        <v>5.425266682448864e-07</v>
      </c>
      <c r="J337">
        <f>AVERAGE('Main'!$BO$8:$BQ$8)+1*STDEV('Main'!$BO$8:$BQ$8)</f>
        <v>9.018170169010282e-07</v>
      </c>
      <c r="K337">
        <f>'Main'!BO8</f>
        <v>7.099807308290944e-07</v>
      </c>
      <c r="L337">
        <f>IF(OR(ISERROR(K337), ISERROR(I337), ISERROR(J337)), TRUE, OR(OR(AND(LEFT(K337, 1)="[", RIGHT(K337, 1)="]"), AND(ISNUMBER(K337), OR(K337&gt;=I337, I337=""), OR(K337&lt;=J337, J337=""))), K337=""))</f>
        <v>1</v>
      </c>
      <c r="M337" t="str">
        <f>"Avg="&amp;ROUND(AVERAGE('Main'!$BO$8:$BQ$8),4)&amp;", Stdev="&amp;ROUND(STDEV('Main'!$BO$8:$BQ$8),4)&amp;", MaxStdev="&amp;1</f>
        <v>Avg=0, Stdev=0, MaxStdev=1</v>
      </c>
    </row>
    <row r="338">
      <c r="A338" t="inlineStr">
        <is>
          <t>Copies Outliers</t>
        </is>
      </c>
      <c r="B338" t="inlineStr">
        <is>
          <t>Copies per copies outliers [covN2]</t>
        </is>
      </c>
      <c r="C338" t="inlineStr">
        <is>
          <t>Medium Low</t>
        </is>
      </c>
      <c r="D338" s="56" t="n">
        <v>44418</v>
      </c>
      <c r="E338" t="inlineStr">
        <is>
          <t>h_d.08.08.21</t>
        </is>
      </c>
      <c r="F338" t="inlineStr">
        <is>
          <t>covN2</t>
        </is>
      </c>
      <c r="G338" s="50" t="str">
        <f>HYPERLINK("#'Main'!BP8", "'Main'!BP8")</f>
        <v>'Main'!BP8</v>
      </c>
      <c r="I338">
        <f>AVERAGE('Main'!$BO$8:$BQ$8)-1*STDEV('Main'!$BO$8:$BQ$8)</f>
        <v>5.425266682448864e-07</v>
      </c>
      <c r="J338">
        <f>AVERAGE('Main'!$BO$8:$BQ$8)+1*STDEV('Main'!$BO$8:$BQ$8)</f>
        <v>9.018170169010282e-07</v>
      </c>
      <c r="K338">
        <f>'Main'!BP8</f>
        <v>5.48932735718467e-07</v>
      </c>
      <c r="L338">
        <f>IF(OR(ISERROR(K338), ISERROR(I338), ISERROR(J338)), TRUE, OR(OR(AND(LEFT(K338, 1)="[", RIGHT(K338, 1)="]"), AND(ISNUMBER(K338), OR(K338&gt;=I338, I338=""), OR(K338&lt;=J338, J338=""))), K338=""))</f>
        <v>1</v>
      </c>
      <c r="M338" t="str">
        <f>"Avg="&amp;ROUND(AVERAGE('Main'!$BO$8:$BQ$8),4)&amp;", Stdev="&amp;ROUND(STDEV('Main'!$BO$8:$BQ$8),4)&amp;", MaxStdev="&amp;1</f>
        <v>Avg=0, Stdev=0, MaxStdev=1</v>
      </c>
    </row>
    <row r="339">
      <c r="A339" t="inlineStr">
        <is>
          <t>Copies Outliers</t>
        </is>
      </c>
      <c r="B339" t="inlineStr">
        <is>
          <t>Copies per copies outliers [covN2]</t>
        </is>
      </c>
      <c r="C339" t="inlineStr">
        <is>
          <t>Medium Low</t>
        </is>
      </c>
      <c r="D339" s="56" t="n">
        <v>44418</v>
      </c>
      <c r="E339" t="inlineStr">
        <is>
          <t>h_d.08.08.21</t>
        </is>
      </c>
      <c r="F339" t="inlineStr">
        <is>
          <t>covN2</t>
        </is>
      </c>
      <c r="G339" s="50" t="str">
        <f>HYPERLINK("#'Main'!BQ8", "'Main'!BQ8")</f>
        <v>'Main'!BQ8</v>
      </c>
      <c r="I339">
        <f>AVERAGE('Main'!$BO$8:$BQ$8)-1*STDEV('Main'!$BO$8:$BQ$8)</f>
        <v>5.425266682448864e-07</v>
      </c>
      <c r="J339">
        <f>AVERAGE('Main'!$BO$8:$BQ$8)+1*STDEV('Main'!$BO$8:$BQ$8)</f>
        <v>9.018170169010282e-07</v>
      </c>
      <c r="K339">
        <f>'Main'!BQ8</f>
        <v>9.076020611713106e-07</v>
      </c>
      <c r="L339">
        <f>IF(OR(ISERROR(K339), ISERROR(I339), ISERROR(J339)), TRUE, OR(OR(AND(LEFT(K339, 1)="[", RIGHT(K339, 1)="]"), AND(ISNUMBER(K339), OR(K339&gt;=I339, I339=""), OR(K339&lt;=J339, J339=""))), K339=""))</f>
        <v>0</v>
      </c>
      <c r="M339" t="str">
        <f>"Avg="&amp;ROUND(AVERAGE('Main'!$BO$8:$BQ$8),4)&amp;", Stdev="&amp;ROUND(STDEV('Main'!$BO$8:$BQ$8),4)&amp;", MaxStdev="&amp;1</f>
        <v>Avg=0, Stdev=0, MaxStdev=1</v>
      </c>
    </row>
    <row r="340">
      <c r="A340" t="inlineStr">
        <is>
          <t>Copies Outliers</t>
        </is>
      </c>
      <c r="B340" t="inlineStr">
        <is>
          <t>Copies per copies outliers [covN2]</t>
        </is>
      </c>
      <c r="C340" t="inlineStr">
        <is>
          <t>Medium Low</t>
        </is>
      </c>
      <c r="D340" s="56" t="n">
        <v>44418</v>
      </c>
      <c r="E340" t="inlineStr">
        <is>
          <t>bmi.08.09.21</t>
        </is>
      </c>
      <c r="F340" t="inlineStr">
        <is>
          <t>covN2</t>
        </is>
      </c>
      <c r="G340" s="50" t="str">
        <f>HYPERLINK("#'Main'!BO9", "'Main'!BO9")</f>
        <v>'Main'!BO9</v>
      </c>
      <c r="I340">
        <f>AVERAGE('Main'!$BO$9:$BQ$9)-1*STDEV('Main'!$BO$9:$BQ$9)</f>
        <v>8.135069266103067e-07</v>
      </c>
      <c r="J340">
        <f>AVERAGE('Main'!$BO$9:$BQ$9)+1*STDEV('Main'!$BO$9:$BQ$9)</f>
        <v>8.691504121457776e-07</v>
      </c>
      <c r="K340">
        <f>'Main'!BO9</f>
        <v>8.610016123535357e-07</v>
      </c>
      <c r="L340">
        <f>IF(OR(ISERROR(K340), ISERROR(I340), ISERROR(J340)), TRUE, OR(OR(AND(LEFT(K340, 1)="[", RIGHT(K340, 1)="]"), AND(ISNUMBER(K340), OR(K340&gt;=I340, I340=""), OR(K340&lt;=J340, J340=""))), K340=""))</f>
        <v>1</v>
      </c>
      <c r="M340" t="str">
        <f>"Avg="&amp;ROUND(AVERAGE('Main'!$BO$9:$BQ$9),4)&amp;", Stdev="&amp;ROUND(STDEV('Main'!$BO$9:$BQ$9),4)&amp;", MaxStdev="&amp;1</f>
        <v>Avg=0, Stdev=0, MaxStdev=1</v>
      </c>
    </row>
    <row r="341">
      <c r="A341" t="inlineStr">
        <is>
          <t>Copies Outliers</t>
        </is>
      </c>
      <c r="B341" t="inlineStr">
        <is>
          <t>Copies per copies outliers [covN2]</t>
        </is>
      </c>
      <c r="C341" t="inlineStr">
        <is>
          <t>Medium Low</t>
        </is>
      </c>
      <c r="D341" s="56" t="n">
        <v>44418</v>
      </c>
      <c r="E341" t="inlineStr">
        <is>
          <t>bmi.08.09.21</t>
        </is>
      </c>
      <c r="F341" t="inlineStr">
        <is>
          <t>covN2</t>
        </is>
      </c>
      <c r="G341" s="50" t="str">
        <f>HYPERLINK("#'Main'!BP9", "'Main'!BP9")</f>
        <v>'Main'!BP9</v>
      </c>
      <c r="I341">
        <f>AVERAGE('Main'!$BO$9:$BQ$9)-1*STDEV('Main'!$BO$9:$BQ$9)</f>
        <v>8.135069266103067e-07</v>
      </c>
      <c r="J341">
        <f>AVERAGE('Main'!$BO$9:$BQ$9)+1*STDEV('Main'!$BO$9:$BQ$9)</f>
        <v>8.691504121457776e-07</v>
      </c>
      <c r="K341" t="str">
        <f>'Main'!BP9</f>
        <v/>
      </c>
      <c r="L341">
        <f>IF(OR(ISERROR(K341), ISERROR(I341), ISERROR(J341)), TRUE, OR(OR(AND(LEFT(K341, 1)="[", RIGHT(K341, 1)="]"), AND(ISNUMBER(K341), OR(K341&gt;=I341, I341=""), OR(K341&lt;=J341, J341=""))), K341=""))</f>
        <v>1</v>
      </c>
      <c r="M341" t="str">
        <f>"Avg="&amp;ROUND(AVERAGE('Main'!$BO$9:$BQ$9),4)&amp;", Stdev="&amp;ROUND(STDEV('Main'!$BO$9:$BQ$9),4)&amp;", MaxStdev="&amp;1</f>
        <v>Avg=0, Stdev=0, MaxStdev=1</v>
      </c>
    </row>
    <row r="342">
      <c r="A342" t="inlineStr">
        <is>
          <t>Copies Outliers</t>
        </is>
      </c>
      <c r="B342" t="inlineStr">
        <is>
          <t>Copies per copies outliers [covN2]</t>
        </is>
      </c>
      <c r="C342" t="inlineStr">
        <is>
          <t>Medium Low</t>
        </is>
      </c>
      <c r="D342" s="56" t="n">
        <v>44418</v>
      </c>
      <c r="E342" t="inlineStr">
        <is>
          <t>bmi.08.09.21</t>
        </is>
      </c>
      <c r="F342" t="inlineStr">
        <is>
          <t>covN2</t>
        </is>
      </c>
      <c r="G342" s="50" t="str">
        <f>HYPERLINK("#'Main'!BQ9", "'Main'!BQ9")</f>
        <v>'Main'!BQ9</v>
      </c>
      <c r="I342">
        <f>AVERAGE('Main'!$BO$9:$BQ$9)-1*STDEV('Main'!$BO$9:$BQ$9)</f>
        <v>8.135069266103067e-07</v>
      </c>
      <c r="J342">
        <f>AVERAGE('Main'!$BO$9:$BQ$9)+1*STDEV('Main'!$BO$9:$BQ$9)</f>
        <v>8.691504121457776e-07</v>
      </c>
      <c r="K342">
        <f>'Main'!BQ9</f>
        <v>8.216557264025486e-07</v>
      </c>
      <c r="L342">
        <f>IF(OR(ISERROR(K342), ISERROR(I342), ISERROR(J342)), TRUE, OR(OR(AND(LEFT(K342, 1)="[", RIGHT(K342, 1)="]"), AND(ISNUMBER(K342), OR(K342&gt;=I342, I342=""), OR(K342&lt;=J342, J342=""))), K342=""))</f>
        <v>1</v>
      </c>
      <c r="M342" t="str">
        <f>"Avg="&amp;ROUND(AVERAGE('Main'!$BO$9:$BQ$9),4)&amp;", Stdev="&amp;ROUND(STDEV('Main'!$BO$9:$BQ$9),4)&amp;", MaxStdev="&amp;1</f>
        <v>Avg=0, Stdev=0, MaxStdev=1</v>
      </c>
    </row>
    <row r="343">
      <c r="A343" t="inlineStr">
        <is>
          <t>Copies Outliers</t>
        </is>
      </c>
      <c r="B343" t="inlineStr">
        <is>
          <t>Copies per copies outliers [covN2]</t>
        </is>
      </c>
      <c r="C343" t="inlineStr">
        <is>
          <t>Medium Low</t>
        </is>
      </c>
      <c r="D343" s="56" t="n">
        <v>44418</v>
      </c>
      <c r="E343" t="inlineStr">
        <is>
          <t>mh.08.09.21</t>
        </is>
      </c>
      <c r="F343" t="inlineStr">
        <is>
          <t>covN2</t>
        </is>
      </c>
      <c r="G343" s="50" t="str">
        <f>HYPERLINK("#'Main'!BO10", "'Main'!BO10")</f>
        <v>'Main'!BO10</v>
      </c>
      <c r="I343">
        <f>AVERAGE('Main'!$BO$10:$BQ$10)-1*STDEV('Main'!$BO$10:$BQ$10)</f>
        <v>1.245840214574284e-05</v>
      </c>
      <c r="J343">
        <f>AVERAGE('Main'!$BO$10:$BQ$10)+1*STDEV('Main'!$BO$10:$BQ$10)</f>
        <v>3.257908426377401e-05</v>
      </c>
      <c r="K343">
        <f>'Main'!BO10</f>
        <v>1.750984995183591e-05</v>
      </c>
      <c r="L343">
        <f>IF(OR(ISERROR(K343), ISERROR(I343), ISERROR(J343)), TRUE, OR(OR(AND(LEFT(K343, 1)="[", RIGHT(K343, 1)="]"), AND(ISNUMBER(K343), OR(K343&gt;=I343, I343=""), OR(K343&lt;=J343, J343=""))), K343=""))</f>
        <v>1</v>
      </c>
      <c r="M343" t="str">
        <f>"Avg="&amp;ROUND(AVERAGE('Main'!$BO$10:$BQ$10),4)&amp;", Stdev="&amp;ROUND(STDEV('Main'!$BO$10:$BQ$10),4)&amp;", MaxStdev="&amp;1</f>
        <v>Avg=0, Stdev=0, MaxStdev=1</v>
      </c>
    </row>
    <row r="344">
      <c r="A344" t="inlineStr">
        <is>
          <t>Copies Outliers</t>
        </is>
      </c>
      <c r="B344" t="inlineStr">
        <is>
          <t>Copies per copies outliers [covN2]</t>
        </is>
      </c>
      <c r="C344" t="inlineStr">
        <is>
          <t>Medium Low</t>
        </is>
      </c>
      <c r="D344" s="56" t="n">
        <v>44418</v>
      </c>
      <c r="E344" t="inlineStr">
        <is>
          <t>mh.08.09.21</t>
        </is>
      </c>
      <c r="F344" t="inlineStr">
        <is>
          <t>covN2</t>
        </is>
      </c>
      <c r="G344" s="50" t="str">
        <f>HYPERLINK("#'Main'!BP10", "'Main'!BP10")</f>
        <v>'Main'!BP10</v>
      </c>
      <c r="I344">
        <f>AVERAGE('Main'!$BO$10:$BQ$10)-1*STDEV('Main'!$BO$10:$BQ$10)</f>
        <v>1.245840214574284e-05</v>
      </c>
      <c r="J344">
        <f>AVERAGE('Main'!$BO$10:$BQ$10)+1*STDEV('Main'!$BO$10:$BQ$10)</f>
        <v>3.257908426377401e-05</v>
      </c>
      <c r="K344">
        <f>'Main'!BP10</f>
        <v>1.594609208417876e-05</v>
      </c>
      <c r="L344">
        <f>IF(OR(ISERROR(K344), ISERROR(I344), ISERROR(J344)), TRUE, OR(OR(AND(LEFT(K344, 1)="[", RIGHT(K344, 1)="]"), AND(ISNUMBER(K344), OR(K344&gt;=I344, I344=""), OR(K344&lt;=J344, J344=""))), K344=""))</f>
        <v>1</v>
      </c>
      <c r="M344" t="str">
        <f>"Avg="&amp;ROUND(AVERAGE('Main'!$BO$10:$BQ$10),4)&amp;", Stdev="&amp;ROUND(STDEV('Main'!$BO$10:$BQ$10),4)&amp;", MaxStdev="&amp;1</f>
        <v>Avg=0, Stdev=0, MaxStdev=1</v>
      </c>
    </row>
    <row r="345">
      <c r="A345" t="inlineStr">
        <is>
          <t>Copies Outliers</t>
        </is>
      </c>
      <c r="B345" t="inlineStr">
        <is>
          <t>Copies per copies outliers [covN2]</t>
        </is>
      </c>
      <c r="C345" t="inlineStr">
        <is>
          <t>Medium Low</t>
        </is>
      </c>
      <c r="D345" s="56" t="n">
        <v>44418</v>
      </c>
      <c r="E345" t="inlineStr">
        <is>
          <t>mh.08.09.21</t>
        </is>
      </c>
      <c r="F345" t="inlineStr">
        <is>
          <t>covN2</t>
        </is>
      </c>
      <c r="G345" s="50" t="str">
        <f>HYPERLINK("#'Main'!BQ10", "'Main'!BQ10")</f>
        <v>'Main'!BQ10</v>
      </c>
      <c r="I345">
        <f>AVERAGE('Main'!$BO$10:$BQ$10)-1*STDEV('Main'!$BO$10:$BQ$10)</f>
        <v>1.245840214574284e-05</v>
      </c>
      <c r="J345">
        <f>AVERAGE('Main'!$BO$10:$BQ$10)+1*STDEV('Main'!$BO$10:$BQ$10)</f>
        <v>3.257908426377401e-05</v>
      </c>
      <c r="K345">
        <f>'Main'!BQ10</f>
        <v>3.410028757826059e-05</v>
      </c>
      <c r="L345">
        <f>IF(OR(ISERROR(K345), ISERROR(I345), ISERROR(J345)), TRUE, OR(OR(AND(LEFT(K345, 1)="[", RIGHT(K345, 1)="]"), AND(ISNUMBER(K345), OR(K345&gt;=I345, I345=""), OR(K345&lt;=J345, J345=""))), K345=""))</f>
        <v>0</v>
      </c>
      <c r="M345" t="str">
        <f>"Avg="&amp;ROUND(AVERAGE('Main'!$BO$10:$BQ$10),4)&amp;", Stdev="&amp;ROUND(STDEV('Main'!$BO$10:$BQ$10),4)&amp;", MaxStdev="&amp;1</f>
        <v>Avg=0, Stdev=0, MaxStdev=1</v>
      </c>
    </row>
    <row r="346">
      <c r="A346" t="inlineStr">
        <is>
          <t>Copies Outliers</t>
        </is>
      </c>
      <c r="B346" t="inlineStr">
        <is>
          <t>Copies per copies outliers [covN2]</t>
        </is>
      </c>
      <c r="C346" t="inlineStr">
        <is>
          <t>Medium Low</t>
        </is>
      </c>
      <c r="D346" s="56" t="n">
        <v>44418</v>
      </c>
      <c r="E346" t="inlineStr">
        <is>
          <t>o.08.09.21</t>
        </is>
      </c>
      <c r="F346" t="inlineStr">
        <is>
          <t>covN2</t>
        </is>
      </c>
      <c r="G346" s="50" t="str">
        <f>HYPERLINK("#'Main'!BO11", "'Main'!BO11")</f>
        <v>'Main'!BO11</v>
      </c>
      <c r="I346">
        <f>AVERAGE('Main'!$BO$11:$BQ$11)-1*STDEV('Main'!$BO$11:$BQ$11)</f>
        <v>4.96761034604349e-07</v>
      </c>
      <c r="J346">
        <f>AVERAGE('Main'!$BO$11:$BQ$11)+1*STDEV('Main'!$BO$11:$BQ$11)</f>
        <v>5.960189125438784e-07</v>
      </c>
      <c r="K346">
        <f>'Main'!BO11</f>
        <v>5.814829328627276e-07</v>
      </c>
      <c r="L346">
        <f>IF(OR(ISERROR(K346), ISERROR(I346), ISERROR(J346)), TRUE, OR(OR(AND(LEFT(K346, 1)="[", RIGHT(K346, 1)="]"), AND(ISNUMBER(K346), OR(K346&gt;=I346, I346=""), OR(K346&lt;=J346, J346=""))), K346=""))</f>
        <v>1</v>
      </c>
      <c r="M346" t="str">
        <f>"Avg="&amp;ROUND(AVERAGE('Main'!$BO$11:$BQ$11),4)&amp;", Stdev="&amp;ROUND(STDEV('Main'!$BO$11:$BQ$11),4)&amp;", MaxStdev="&amp;1</f>
        <v>Avg=0, Stdev=0, MaxStdev=1</v>
      </c>
    </row>
    <row r="347">
      <c r="A347" t="inlineStr">
        <is>
          <t>Copies Outliers</t>
        </is>
      </c>
      <c r="B347" t="inlineStr">
        <is>
          <t>Copies per copies outliers [covN2]</t>
        </is>
      </c>
      <c r="C347" t="inlineStr">
        <is>
          <t>Medium Low</t>
        </is>
      </c>
      <c r="D347" s="56" t="n">
        <v>44418</v>
      </c>
      <c r="E347" t="inlineStr">
        <is>
          <t>o.08.09.21</t>
        </is>
      </c>
      <c r="F347" t="inlineStr">
        <is>
          <t>covN2</t>
        </is>
      </c>
      <c r="G347" s="50" t="str">
        <f>HYPERLINK("#'Main'!BP11", "'Main'!BP11")</f>
        <v>'Main'!BP11</v>
      </c>
      <c r="I347">
        <f>AVERAGE('Main'!$BO$11:$BQ$11)-1*STDEV('Main'!$BO$11:$BQ$11)</f>
        <v>4.96761034604349e-07</v>
      </c>
      <c r="J347">
        <f>AVERAGE('Main'!$BO$11:$BQ$11)+1*STDEV('Main'!$BO$11:$BQ$11)</f>
        <v>5.960189125438784e-07</v>
      </c>
      <c r="K347" t="str">
        <f>'Main'!BP11</f>
        <v/>
      </c>
      <c r="L347">
        <f>IF(OR(ISERROR(K347), ISERROR(I347), ISERROR(J347)), TRUE, OR(OR(AND(LEFT(K347, 1)="[", RIGHT(K347, 1)="]"), AND(ISNUMBER(K347), OR(K347&gt;=I347, I347=""), OR(K347&lt;=J347, J347=""))), K347=""))</f>
        <v>1</v>
      </c>
      <c r="M347" t="str">
        <f>"Avg="&amp;ROUND(AVERAGE('Main'!$BO$11:$BQ$11),4)&amp;", Stdev="&amp;ROUND(STDEV('Main'!$BO$11:$BQ$11),4)&amp;", MaxStdev="&amp;1</f>
        <v>Avg=0, Stdev=0, MaxStdev=1</v>
      </c>
    </row>
    <row r="348">
      <c r="A348" t="inlineStr">
        <is>
          <t>Copies Outliers</t>
        </is>
      </c>
      <c r="B348" t="inlineStr">
        <is>
          <t>Copies per copies outliers [covN2]</t>
        </is>
      </c>
      <c r="C348" t="inlineStr">
        <is>
          <t>Medium Low</t>
        </is>
      </c>
      <c r="D348" s="56" t="n">
        <v>44418</v>
      </c>
      <c r="E348" t="inlineStr">
        <is>
          <t>o.08.09.21</t>
        </is>
      </c>
      <c r="F348" t="inlineStr">
        <is>
          <t>covN2</t>
        </is>
      </c>
      <c r="G348" s="50" t="str">
        <f>HYPERLINK("#'Main'!BQ11", "'Main'!BQ11")</f>
        <v>'Main'!BQ11</v>
      </c>
      <c r="I348">
        <f>AVERAGE('Main'!$BO$11:$BQ$11)-1*STDEV('Main'!$BO$11:$BQ$11)</f>
        <v>4.96761034604349e-07</v>
      </c>
      <c r="J348">
        <f>AVERAGE('Main'!$BO$11:$BQ$11)+1*STDEV('Main'!$BO$11:$BQ$11)</f>
        <v>5.960189125438784e-07</v>
      </c>
      <c r="K348">
        <f>'Main'!BQ11</f>
        <v>5.112970142854997e-07</v>
      </c>
      <c r="L348">
        <f>IF(OR(ISERROR(K348), ISERROR(I348), ISERROR(J348)), TRUE, OR(OR(AND(LEFT(K348, 1)="[", RIGHT(K348, 1)="]"), AND(ISNUMBER(K348), OR(K348&gt;=I348, I348=""), OR(K348&lt;=J348, J348=""))), K348=""))</f>
        <v>1</v>
      </c>
      <c r="M348" t="str">
        <f>"Avg="&amp;ROUND(AVERAGE('Main'!$BO$11:$BQ$11),4)&amp;", Stdev="&amp;ROUND(STDEV('Main'!$BO$11:$BQ$11),4)&amp;", MaxStdev="&amp;1</f>
        <v>Avg=0, Stdev=0, MaxStdev=1</v>
      </c>
    </row>
    <row r="349">
      <c r="A349" t="inlineStr">
        <is>
          <t>Copies Outliers</t>
        </is>
      </c>
      <c r="B349" t="inlineStr">
        <is>
          <t>Copies per copies outliers [covN2]</t>
        </is>
      </c>
      <c r="C349" t="inlineStr">
        <is>
          <t>Medium Low</t>
        </is>
      </c>
      <c r="D349" s="56" t="n">
        <v>44418</v>
      </c>
      <c r="E349" t="inlineStr">
        <is>
          <t>vc1.08.09.21</t>
        </is>
      </c>
      <c r="F349" t="inlineStr">
        <is>
          <t>covN2</t>
        </is>
      </c>
      <c r="G349" s="50" t="str">
        <f>HYPERLINK("#'Main'!BO12", "'Main'!BO12")</f>
        <v>'Main'!BO12</v>
      </c>
      <c r="I349" t="e">
        <f>AVERAGE('Main'!$BO$12:$BQ$12)-1*STDEV('Main'!$BO$12:$BQ$12)</f>
        <v>#DIV/0!</v>
      </c>
      <c r="J349" t="e">
        <f>AVERAGE('Main'!$BO$12:$BQ$12)+1*STDEV('Main'!$BO$12:$BQ$12)</f>
        <v>#DIV/0!</v>
      </c>
      <c r="K349" t="str">
        <f>'Main'!BO12</f>
        <v/>
      </c>
      <c r="L349">
        <f>IF(OR(ISERROR(K349), ISERROR(I349), ISERROR(J349)), TRUE, OR(OR(AND(LEFT(K349, 1)="[", RIGHT(K349, 1)="]"), AND(ISNUMBER(K349), OR(K349&gt;=I349, I349=""), OR(K349&lt;=J349, J349=""))), K349=""))</f>
        <v>1</v>
      </c>
      <c r="M349" t="e">
        <f>"Avg="&amp;ROUND(AVERAGE('Main'!$BO$12:$BQ$12),4)&amp;", Stdev="&amp;ROUND(STDEV('Main'!$BO$12:$BQ$12),4)&amp;", MaxStdev="&amp;1</f>
        <v>#DIV/0!</v>
      </c>
    </row>
    <row r="350">
      <c r="A350" t="inlineStr">
        <is>
          <t>Copies Outliers</t>
        </is>
      </c>
      <c r="B350" t="inlineStr">
        <is>
          <t>Copies per copies outliers [covN2]</t>
        </is>
      </c>
      <c r="C350" t="inlineStr">
        <is>
          <t>Medium Low</t>
        </is>
      </c>
      <c r="D350" s="56" t="n">
        <v>44418</v>
      </c>
      <c r="E350" t="inlineStr">
        <is>
          <t>vc1.08.09.21</t>
        </is>
      </c>
      <c r="F350" t="inlineStr">
        <is>
          <t>covN2</t>
        </is>
      </c>
      <c r="G350" s="50" t="str">
        <f>HYPERLINK("#'Main'!BP12", "'Main'!BP12")</f>
        <v>'Main'!BP12</v>
      </c>
      <c r="I350" t="e">
        <f>AVERAGE('Main'!$BO$12:$BQ$12)-1*STDEV('Main'!$BO$12:$BQ$12)</f>
        <v>#DIV/0!</v>
      </c>
      <c r="J350" t="e">
        <f>AVERAGE('Main'!$BO$12:$BQ$12)+1*STDEV('Main'!$BO$12:$BQ$12)</f>
        <v>#DIV/0!</v>
      </c>
      <c r="K350" t="str">
        <f>'Main'!BP12</f>
        <v/>
      </c>
      <c r="L350">
        <f>IF(OR(ISERROR(K350), ISERROR(I350), ISERROR(J350)), TRUE, OR(OR(AND(LEFT(K350, 1)="[", RIGHT(K350, 1)="]"), AND(ISNUMBER(K350), OR(K350&gt;=I350, I350=""), OR(K350&lt;=J350, J350=""))), K350=""))</f>
        <v>1</v>
      </c>
      <c r="M350" t="e">
        <f>"Avg="&amp;ROUND(AVERAGE('Main'!$BO$12:$BQ$12),4)&amp;", Stdev="&amp;ROUND(STDEV('Main'!$BO$12:$BQ$12),4)&amp;", MaxStdev="&amp;1</f>
        <v>#DIV/0!</v>
      </c>
    </row>
    <row r="351">
      <c r="A351" t="inlineStr">
        <is>
          <t>Copies Outliers</t>
        </is>
      </c>
      <c r="B351" t="inlineStr">
        <is>
          <t>Copies per copies outliers [covN2]</t>
        </is>
      </c>
      <c r="C351" t="inlineStr">
        <is>
          <t>Medium Low</t>
        </is>
      </c>
      <c r="D351" s="56" t="n">
        <v>44418</v>
      </c>
      <c r="E351" t="inlineStr">
        <is>
          <t>vc1.08.09.21</t>
        </is>
      </c>
      <c r="F351" t="inlineStr">
        <is>
          <t>covN2</t>
        </is>
      </c>
      <c r="G351" s="50" t="str">
        <f>HYPERLINK("#'Main'!BQ12", "'Main'!BQ12")</f>
        <v>'Main'!BQ12</v>
      </c>
      <c r="I351" t="e">
        <f>AVERAGE('Main'!$BO$12:$BQ$12)-1*STDEV('Main'!$BO$12:$BQ$12)</f>
        <v>#DIV/0!</v>
      </c>
      <c r="J351" t="e">
        <f>AVERAGE('Main'!$BO$12:$BQ$12)+1*STDEV('Main'!$BO$12:$BQ$12)</f>
        <v>#DIV/0!</v>
      </c>
      <c r="K351" t="str">
        <f>'Main'!BQ12</f>
        <v/>
      </c>
      <c r="L351">
        <f>IF(OR(ISERROR(K351), ISERROR(I351), ISERROR(J351)), TRUE, OR(OR(AND(LEFT(K351, 1)="[", RIGHT(K351, 1)="]"), AND(ISNUMBER(K351), OR(K351&gt;=I351, I351=""), OR(K351&lt;=J351, J351=""))), K351=""))</f>
        <v>1</v>
      </c>
      <c r="M351" t="e">
        <f>"Avg="&amp;ROUND(AVERAGE('Main'!$BO$12:$BQ$12),4)&amp;", Stdev="&amp;ROUND(STDEV('Main'!$BO$12:$BQ$12),4)&amp;", MaxStdev="&amp;1</f>
        <v>#DIV/0!</v>
      </c>
    </row>
    <row r="352">
      <c r="A352" t="inlineStr">
        <is>
          <t>Copies Outliers</t>
        </is>
      </c>
      <c r="B352" t="inlineStr">
        <is>
          <t>Copies per copies outliers [covN2]</t>
        </is>
      </c>
      <c r="C352" t="inlineStr">
        <is>
          <t>Medium Low</t>
        </is>
      </c>
      <c r="D352" s="56" t="n">
        <v>44418</v>
      </c>
      <c r="E352" t="inlineStr">
        <is>
          <t>vc2.08.09.21</t>
        </is>
      </c>
      <c r="F352" t="inlineStr">
        <is>
          <t>covN2</t>
        </is>
      </c>
      <c r="G352" s="50" t="str">
        <f>HYPERLINK("#'Main'!BO13", "'Main'!BO13")</f>
        <v>'Main'!BO13</v>
      </c>
      <c r="I352">
        <f>AVERAGE('Main'!$BO$13:$BQ$13)-1*STDEV('Main'!$BO$13:$BQ$13)</f>
        <v/>
      </c>
      <c r="J352">
        <f>AVERAGE('Main'!$BO$13:$BQ$13)+1*STDEV('Main'!$BO$13:$BQ$13)</f>
        <v/>
      </c>
      <c r="K352">
        <f>'Main'!BO13</f>
        <v>1.215604295004873e-06</v>
      </c>
      <c r="L352">
        <f>IF(OR(ISERROR(K352), ISERROR(I352), ISERROR(J352)), TRUE, OR(OR(AND(LEFT(K352, 1)="[", RIGHT(K352, 1)="]"), AND(ISNUMBER(K352), OR(K352&gt;=I352, I352=""), OR(K352&lt;=J352, J352=""))), K352=""))</f>
        <v>0</v>
      </c>
      <c r="M352" t="str">
        <f>"Avg="&amp;ROUND(AVERAGE('Main'!$BO$13:$BQ$13),4)&amp;", Stdev="&amp;ROUND(STDEV('Main'!$BO$13:$BQ$13),4)&amp;", MaxStdev="&amp;1</f>
        <v>Avg=0, Stdev=nan, MaxStdev=1</v>
      </c>
    </row>
    <row r="353">
      <c r="A353" t="inlineStr">
        <is>
          <t>Copies Outliers</t>
        </is>
      </c>
      <c r="B353" t="inlineStr">
        <is>
          <t>Copies per copies outliers [covN2]</t>
        </is>
      </c>
      <c r="C353" t="inlineStr">
        <is>
          <t>Medium Low</t>
        </is>
      </c>
      <c r="D353" s="56" t="n">
        <v>44418</v>
      </c>
      <c r="E353" t="inlineStr">
        <is>
          <t>vc2.08.09.21</t>
        </is>
      </c>
      <c r="F353" t="inlineStr">
        <is>
          <t>covN2</t>
        </is>
      </c>
      <c r="G353" s="50" t="str">
        <f>HYPERLINK("#'Main'!BP13", "'Main'!BP13")</f>
        <v>'Main'!BP13</v>
      </c>
      <c r="I353">
        <f>AVERAGE('Main'!$BO$13:$BQ$13)-1*STDEV('Main'!$BO$13:$BQ$13)</f>
        <v/>
      </c>
      <c r="J353">
        <f>AVERAGE('Main'!$BO$13:$BQ$13)+1*STDEV('Main'!$BO$13:$BQ$13)</f>
        <v/>
      </c>
      <c r="K353" t="str">
        <f>'Main'!BP13</f>
        <v/>
      </c>
      <c r="L353">
        <f>IF(OR(ISERROR(K353), ISERROR(I353), ISERROR(J353)), TRUE, OR(OR(AND(LEFT(K353, 1)="[", RIGHT(K353, 1)="]"), AND(ISNUMBER(K353), OR(K353&gt;=I353, I353=""), OR(K353&lt;=J353, J353=""))), K353=""))</f>
        <v>1</v>
      </c>
      <c r="M353" t="str">
        <f>"Avg="&amp;ROUND(AVERAGE('Main'!$BO$13:$BQ$13),4)&amp;", Stdev="&amp;ROUND(STDEV('Main'!$BO$13:$BQ$13),4)&amp;", MaxStdev="&amp;1</f>
        <v>Avg=0, Stdev=nan, MaxStdev=1</v>
      </c>
    </row>
    <row r="354">
      <c r="A354" t="inlineStr">
        <is>
          <t>Copies Outliers</t>
        </is>
      </c>
      <c r="B354" t="inlineStr">
        <is>
          <t>Copies per copies outliers [covN2]</t>
        </is>
      </c>
      <c r="C354" t="inlineStr">
        <is>
          <t>Medium Low</t>
        </is>
      </c>
      <c r="D354" s="56" t="n">
        <v>44418</v>
      </c>
      <c r="E354" t="inlineStr">
        <is>
          <t>vc2.08.09.21</t>
        </is>
      </c>
      <c r="F354" t="inlineStr">
        <is>
          <t>covN2</t>
        </is>
      </c>
      <c r="G354" s="50" t="str">
        <f>HYPERLINK("#'Main'!BQ13", "'Main'!BQ13")</f>
        <v>'Main'!BQ13</v>
      </c>
      <c r="I354">
        <f>AVERAGE('Main'!$BO$13:$BQ$13)-1*STDEV('Main'!$BO$13:$BQ$13)</f>
        <v/>
      </c>
      <c r="J354">
        <f>AVERAGE('Main'!$BO$13:$BQ$13)+1*STDEV('Main'!$BO$13:$BQ$13)</f>
        <v/>
      </c>
      <c r="K354" t="str">
        <f>'Main'!BQ13</f>
        <v/>
      </c>
      <c r="L354">
        <f>IF(OR(ISERROR(K354), ISERROR(I354), ISERROR(J354)), TRUE, OR(OR(AND(LEFT(K354, 1)="[", RIGHT(K354, 1)="]"), AND(ISNUMBER(K354), OR(K354&gt;=I354, I354=""), OR(K354&lt;=J354, J354=""))), K354=""))</f>
        <v>1</v>
      </c>
      <c r="M354" t="str">
        <f>"Avg="&amp;ROUND(AVERAGE('Main'!$BO$13:$BQ$13),4)&amp;", Stdev="&amp;ROUND(STDEV('Main'!$BO$13:$BQ$13),4)&amp;", MaxStdev="&amp;1</f>
        <v>Avg=0, Stdev=nan, MaxStdev=1</v>
      </c>
    </row>
    <row r="355">
      <c r="A355" t="inlineStr">
        <is>
          <t>Copies Outliers</t>
        </is>
      </c>
      <c r="B355" t="inlineStr">
        <is>
          <t>Copies per copies outliers [covN2]</t>
        </is>
      </c>
      <c r="C355" t="inlineStr">
        <is>
          <t>Medium Low</t>
        </is>
      </c>
      <c r="D355" s="56" t="n">
        <v>44418</v>
      </c>
      <c r="E355" t="inlineStr">
        <is>
          <t>vc3.08.09.21</t>
        </is>
      </c>
      <c r="F355" t="inlineStr">
        <is>
          <t>covN2</t>
        </is>
      </c>
      <c r="G355" s="50" t="str">
        <f>HYPERLINK("#'Main'!BO14", "'Main'!BO14")</f>
        <v>'Main'!BO14</v>
      </c>
      <c r="I355">
        <f>AVERAGE('Main'!$BO$14:$BQ$14)-1*STDEV('Main'!$BO$14:$BQ$14)</f>
        <v>1.104505475000617e-09</v>
      </c>
      <c r="J355">
        <f>AVERAGE('Main'!$BO$14:$BQ$14)+1*STDEV('Main'!$BO$14:$BQ$14)</f>
        <v>2.139240583442073e-08</v>
      </c>
      <c r="K355" t="str">
        <f>'Main'!BO14</f>
        <v/>
      </c>
      <c r="L355">
        <f>IF(OR(ISERROR(K355), ISERROR(I355), ISERROR(J355)), TRUE, OR(OR(AND(LEFT(K355, 1)="[", RIGHT(K355, 1)="]"), AND(ISNUMBER(K355), OR(K355&gt;=I355, I355=""), OR(K355&lt;=J355, J355=""))), K355=""))</f>
        <v>1</v>
      </c>
      <c r="M355" t="str">
        <f>"Avg="&amp;ROUND(AVERAGE('Main'!$BO$14:$BQ$14),4)&amp;", Stdev="&amp;ROUND(STDEV('Main'!$BO$14:$BQ$14),4)&amp;", MaxStdev="&amp;1</f>
        <v>Avg=0, Stdev=0, MaxStdev=1</v>
      </c>
    </row>
    <row r="356">
      <c r="A356" t="inlineStr">
        <is>
          <t>Copies Outliers</t>
        </is>
      </c>
      <c r="B356" t="inlineStr">
        <is>
          <t>Copies per copies outliers [covN2]</t>
        </is>
      </c>
      <c r="C356" t="inlineStr">
        <is>
          <t>Medium Low</t>
        </is>
      </c>
      <c r="D356" s="56" t="n">
        <v>44418</v>
      </c>
      <c r="E356" t="inlineStr">
        <is>
          <t>vc3.08.09.21</t>
        </is>
      </c>
      <c r="F356" t="inlineStr">
        <is>
          <t>covN2</t>
        </is>
      </c>
      <c r="G356" s="50" t="str">
        <f>HYPERLINK("#'Main'!BP14", "'Main'!BP14")</f>
        <v>'Main'!BP14</v>
      </c>
      <c r="I356">
        <f>AVERAGE('Main'!$BO$14:$BQ$14)-1*STDEV('Main'!$BO$14:$BQ$14)</f>
        <v>1.104505475000617e-09</v>
      </c>
      <c r="J356">
        <f>AVERAGE('Main'!$BO$14:$BQ$14)+1*STDEV('Main'!$BO$14:$BQ$14)</f>
        <v>2.139240583442073e-08</v>
      </c>
      <c r="K356">
        <f>'Main'!BP14</f>
        <v>4.075599694619195e-09</v>
      </c>
      <c r="L356">
        <f>IF(OR(ISERROR(K356), ISERROR(I356), ISERROR(J356)), TRUE, OR(OR(AND(LEFT(K356, 1)="[", RIGHT(K356, 1)="]"), AND(ISNUMBER(K356), OR(K356&gt;=I356, I356=""), OR(K356&lt;=J356, J356=""))), K356=""))</f>
        <v>1</v>
      </c>
      <c r="M356" t="str">
        <f>"Avg="&amp;ROUND(AVERAGE('Main'!$BO$14:$BQ$14),4)&amp;", Stdev="&amp;ROUND(STDEV('Main'!$BO$14:$BQ$14),4)&amp;", MaxStdev="&amp;1</f>
        <v>Avg=0, Stdev=0, MaxStdev=1</v>
      </c>
    </row>
    <row r="357">
      <c r="A357" t="inlineStr">
        <is>
          <t>Copies Outliers</t>
        </is>
      </c>
      <c r="B357" t="inlineStr">
        <is>
          <t>Copies per copies outliers [covN2]</t>
        </is>
      </c>
      <c r="C357" t="inlineStr">
        <is>
          <t>Medium Low</t>
        </is>
      </c>
      <c r="D357" s="56" t="n">
        <v>44418</v>
      </c>
      <c r="E357" t="inlineStr">
        <is>
          <t>vc3.08.09.21</t>
        </is>
      </c>
      <c r="F357" t="inlineStr">
        <is>
          <t>covN2</t>
        </is>
      </c>
      <c r="G357" s="50" t="str">
        <f>HYPERLINK("#'Main'!BQ14", "'Main'!BQ14")</f>
        <v>'Main'!BQ14</v>
      </c>
      <c r="I357">
        <f>AVERAGE('Main'!$BO$14:$BQ$14)-1*STDEV('Main'!$BO$14:$BQ$14)</f>
        <v>1.104505475000617e-09</v>
      </c>
      <c r="J357">
        <f>AVERAGE('Main'!$BO$14:$BQ$14)+1*STDEV('Main'!$BO$14:$BQ$14)</f>
        <v>2.139240583442073e-08</v>
      </c>
      <c r="K357">
        <f>'Main'!BQ14</f>
        <v>1.842131161480215e-08</v>
      </c>
      <c r="L357">
        <f>IF(OR(ISERROR(K357), ISERROR(I357), ISERROR(J357)), TRUE, OR(OR(AND(LEFT(K357, 1)="[", RIGHT(K357, 1)="]"), AND(ISNUMBER(K357), OR(K357&gt;=I357, I357=""), OR(K357&lt;=J357, J357=""))), K357=""))</f>
        <v>1</v>
      </c>
      <c r="M357" t="str">
        <f>"Avg="&amp;ROUND(AVERAGE('Main'!$BO$14:$BQ$14),4)&amp;", Stdev="&amp;ROUND(STDEV('Main'!$BO$14:$BQ$14),4)&amp;", MaxStdev="&amp;1</f>
        <v>Avg=0, Stdev=0, MaxStdev=1</v>
      </c>
    </row>
    <row r="358">
      <c r="A358" t="inlineStr">
        <is>
          <t>Copies Outliers</t>
        </is>
      </c>
      <c r="B358" t="inlineStr">
        <is>
          <t>Copies per L outliers [covN1]</t>
        </is>
      </c>
      <c r="C358" t="inlineStr">
        <is>
          <t>Medium Low</t>
        </is>
      </c>
      <c r="D358" s="56" t="n">
        <v>44418</v>
      </c>
      <c r="E358" t="inlineStr">
        <is>
          <t>ac.08.05.21</t>
        </is>
      </c>
      <c r="F358" t="inlineStr">
        <is>
          <t>covN1</t>
        </is>
      </c>
      <c r="G358" s="50" t="str">
        <f>HYPERLINK("#'Main'!BW2", "'Main'!BW2")</f>
        <v>'Main'!BW2</v>
      </c>
      <c r="I358">
        <f>AVERAGE('Main'!$BW$2:$BY$2)-1*STDEV('Main'!$BW$2:$BY$2)</f>
        <v>3377.963084691683</v>
      </c>
      <c r="J358">
        <f>AVERAGE('Main'!$BW$2:$BY$2)+1*STDEV('Main'!$BW$2:$BY$2)</f>
        <v>4609.518495325987</v>
      </c>
      <c r="K358">
        <f>'Main'!BW2</f>
        <v>4663.790009490262</v>
      </c>
      <c r="L358">
        <f>IF(OR(ISERROR(K358), ISERROR(I358), ISERROR(J358)), TRUE, OR(OR(AND(LEFT(K358, 1)="[", RIGHT(K358, 1)="]"), AND(ISNUMBER(K358), OR(K358&gt;=I358, I358=""), OR(K358&lt;=J358, J358=""))), K358=""))</f>
        <v>0</v>
      </c>
      <c r="M358" t="str">
        <f>"Avg="&amp;ROUND(AVERAGE('Main'!$BW$2:$BY$2),4)&amp;", Stdev="&amp;ROUND(STDEV('Main'!$BW$2:$BY$2),4)&amp;", MaxStdev="&amp;1</f>
        <v>Avg=3993.7408, Stdev=615.7777, MaxStdev=1</v>
      </c>
    </row>
    <row r="359">
      <c r="A359" t="inlineStr">
        <is>
          <t>Copies Outliers</t>
        </is>
      </c>
      <c r="B359" t="inlineStr">
        <is>
          <t>Copies per L outliers [covN1]</t>
        </is>
      </c>
      <c r="C359" t="inlineStr">
        <is>
          <t>Medium Low</t>
        </is>
      </c>
      <c r="D359" s="56" t="n">
        <v>44418</v>
      </c>
      <c r="E359" t="inlineStr">
        <is>
          <t>ac.08.05.21</t>
        </is>
      </c>
      <c r="F359" t="inlineStr">
        <is>
          <t>covN1</t>
        </is>
      </c>
      <c r="G359" s="50" t="str">
        <f>HYPERLINK("#'Main'!BX2", "'Main'!BX2")</f>
        <v>'Main'!BX2</v>
      </c>
      <c r="I359">
        <f>AVERAGE('Main'!$BW$2:$BY$2)-1*STDEV('Main'!$BW$2:$BY$2)</f>
        <v>3377.963084691683</v>
      </c>
      <c r="J359">
        <f>AVERAGE('Main'!$BW$2:$BY$2)+1*STDEV('Main'!$BW$2:$BY$2)</f>
        <v>4609.518495325987</v>
      </c>
      <c r="K359">
        <f>'Main'!BX2</f>
        <v>3864.768879764892</v>
      </c>
      <c r="L359">
        <f>IF(OR(ISERROR(K359), ISERROR(I359), ISERROR(J359)), TRUE, OR(OR(AND(LEFT(K359, 1)="[", RIGHT(K359, 1)="]"), AND(ISNUMBER(K359), OR(K359&gt;=I359, I359=""), OR(K359&lt;=J359, J359=""))), K359=""))</f>
        <v>1</v>
      </c>
      <c r="M359" t="str">
        <f>"Avg="&amp;ROUND(AVERAGE('Main'!$BW$2:$BY$2),4)&amp;", Stdev="&amp;ROUND(STDEV('Main'!$BW$2:$BY$2),4)&amp;", MaxStdev="&amp;1</f>
        <v>Avg=3993.7408, Stdev=615.7777, MaxStdev=1</v>
      </c>
    </row>
    <row r="360">
      <c r="A360" t="inlineStr">
        <is>
          <t>Copies Outliers</t>
        </is>
      </c>
      <c r="B360" t="inlineStr">
        <is>
          <t>Copies per L outliers [covN1]</t>
        </is>
      </c>
      <c r="C360" t="inlineStr">
        <is>
          <t>Medium Low</t>
        </is>
      </c>
      <c r="D360" s="56" t="n">
        <v>44418</v>
      </c>
      <c r="E360" t="inlineStr">
        <is>
          <t>ac.08.05.21</t>
        </is>
      </c>
      <c r="F360" t="inlineStr">
        <is>
          <t>covN1</t>
        </is>
      </c>
      <c r="G360" s="50" t="str">
        <f>HYPERLINK("#'Main'!BY2", "'Main'!BY2")</f>
        <v>'Main'!BY2</v>
      </c>
      <c r="I360">
        <f>AVERAGE('Main'!$BW$2:$BY$2)-1*STDEV('Main'!$BW$2:$BY$2)</f>
        <v>3377.963084691683</v>
      </c>
      <c r="J360">
        <f>AVERAGE('Main'!$BW$2:$BY$2)+1*STDEV('Main'!$BW$2:$BY$2)</f>
        <v>4609.518495325987</v>
      </c>
      <c r="K360">
        <f>'Main'!BY2</f>
        <v>3452.663480771354</v>
      </c>
      <c r="L360">
        <f>IF(OR(ISERROR(K360), ISERROR(I360), ISERROR(J360)), TRUE, OR(OR(AND(LEFT(K360, 1)="[", RIGHT(K360, 1)="]"), AND(ISNUMBER(K360), OR(K360&gt;=I360, I360=""), OR(K360&lt;=J360, J360=""))), K360=""))</f>
        <v>1</v>
      </c>
      <c r="M360" t="str">
        <f>"Avg="&amp;ROUND(AVERAGE('Main'!$BW$2:$BY$2),4)&amp;", Stdev="&amp;ROUND(STDEV('Main'!$BW$2:$BY$2),4)&amp;", MaxStdev="&amp;1</f>
        <v>Avg=3993.7408, Stdev=615.7777, MaxStdev=1</v>
      </c>
    </row>
    <row r="361">
      <c r="A361" t="inlineStr">
        <is>
          <t>Copies Outliers</t>
        </is>
      </c>
      <c r="B361" t="inlineStr">
        <is>
          <t>Copies per L outliers [covN1]</t>
        </is>
      </c>
      <c r="C361" t="inlineStr">
        <is>
          <t>Medium Low</t>
        </is>
      </c>
      <c r="D361" s="56" t="n">
        <v>44418</v>
      </c>
      <c r="E361" t="inlineStr">
        <is>
          <t>h.08.05.21</t>
        </is>
      </c>
      <c r="F361" t="inlineStr">
        <is>
          <t>covN1</t>
        </is>
      </c>
      <c r="G361" s="50" t="str">
        <f>HYPERLINK("#'Main'!BW3", "'Main'!BW3")</f>
        <v>'Main'!BW3</v>
      </c>
      <c r="I361">
        <f>AVERAGE('Main'!$BW$3:$BY$3)-1*STDEV('Main'!$BW$3:$BY$3)</f>
        <v>1001.290512787954</v>
      </c>
      <c r="J361">
        <f>AVERAGE('Main'!$BW$3:$BY$3)+1*STDEV('Main'!$BW$3:$BY$3)</f>
        <v>8618.027325898734</v>
      </c>
      <c r="K361">
        <f>'Main'!BW3</f>
        <v>7502.582044875267</v>
      </c>
      <c r="L361">
        <f>IF(OR(ISERROR(K361), ISERROR(I361), ISERROR(J361)), TRUE, OR(OR(AND(LEFT(K361, 1)="[", RIGHT(K361, 1)="]"), AND(ISNUMBER(K361), OR(K361&gt;=I361, I361=""), OR(K361&lt;=J361, J361=""))), K361=""))</f>
        <v>1</v>
      </c>
      <c r="M361" t="str">
        <f>"Avg="&amp;ROUND(AVERAGE('Main'!$BW$3:$BY$3),4)&amp;", Stdev="&amp;ROUND(STDEV('Main'!$BW$3:$BY$3),4)&amp;", MaxStdev="&amp;1</f>
        <v>Avg=4809.6589, Stdev=3808.3684, MaxStdev=1</v>
      </c>
    </row>
    <row r="362">
      <c r="A362" t="inlineStr">
        <is>
          <t>Copies Outliers</t>
        </is>
      </c>
      <c r="B362" t="inlineStr">
        <is>
          <t>Copies per L outliers [covN1]</t>
        </is>
      </c>
      <c r="C362" t="inlineStr">
        <is>
          <t>Medium Low</t>
        </is>
      </c>
      <c r="D362" s="56" t="n">
        <v>44418</v>
      </c>
      <c r="E362" t="inlineStr">
        <is>
          <t>h.08.05.21</t>
        </is>
      </c>
      <c r="F362" t="inlineStr">
        <is>
          <t>covN1</t>
        </is>
      </c>
      <c r="G362" s="50" t="str">
        <f>HYPERLINK("#'Main'!BX3", "'Main'!BX3")</f>
        <v>'Main'!BX3</v>
      </c>
      <c r="I362">
        <f>AVERAGE('Main'!$BW$3:$BY$3)-1*STDEV('Main'!$BW$3:$BY$3)</f>
        <v>1001.290512787954</v>
      </c>
      <c r="J362">
        <f>AVERAGE('Main'!$BW$3:$BY$3)+1*STDEV('Main'!$BW$3:$BY$3)</f>
        <v>8618.027325898734</v>
      </c>
      <c r="K362" t="str">
        <f>'Main'!BX3</f>
        <v/>
      </c>
      <c r="L362">
        <f>IF(OR(ISERROR(K362), ISERROR(I362), ISERROR(J362)), TRUE, OR(OR(AND(LEFT(K362, 1)="[", RIGHT(K362, 1)="]"), AND(ISNUMBER(K362), OR(K362&gt;=I362, I362=""), OR(K362&lt;=J362, J362=""))), K362=""))</f>
        <v>1</v>
      </c>
      <c r="M362" t="str">
        <f>"Avg="&amp;ROUND(AVERAGE('Main'!$BW$3:$BY$3),4)&amp;", Stdev="&amp;ROUND(STDEV('Main'!$BW$3:$BY$3),4)&amp;", MaxStdev="&amp;1</f>
        <v>Avg=4809.6589, Stdev=3808.3684, MaxStdev=1</v>
      </c>
    </row>
    <row r="363">
      <c r="A363" t="inlineStr">
        <is>
          <t>Copies Outliers</t>
        </is>
      </c>
      <c r="B363" t="inlineStr">
        <is>
          <t>Copies per L outliers [covN1]</t>
        </is>
      </c>
      <c r="C363" t="inlineStr">
        <is>
          <t>Medium Low</t>
        </is>
      </c>
      <c r="D363" s="56" t="n">
        <v>44418</v>
      </c>
      <c r="E363" t="inlineStr">
        <is>
          <t>h.08.05.21</t>
        </is>
      </c>
      <c r="F363" t="inlineStr">
        <is>
          <t>covN1</t>
        </is>
      </c>
      <c r="G363" s="50" t="str">
        <f>HYPERLINK("#'Main'!BY3", "'Main'!BY3")</f>
        <v>'Main'!BY3</v>
      </c>
      <c r="I363">
        <f>AVERAGE('Main'!$BW$3:$BY$3)-1*STDEV('Main'!$BW$3:$BY$3)</f>
        <v>1001.290512787954</v>
      </c>
      <c r="J363">
        <f>AVERAGE('Main'!$BW$3:$BY$3)+1*STDEV('Main'!$BW$3:$BY$3)</f>
        <v>8618.027325898734</v>
      </c>
      <c r="K363">
        <f>'Main'!BY3</f>
        <v>2116.735793811421</v>
      </c>
      <c r="L363">
        <f>IF(OR(ISERROR(K363), ISERROR(I363), ISERROR(J363)), TRUE, OR(OR(AND(LEFT(K363, 1)="[", RIGHT(K363, 1)="]"), AND(ISNUMBER(K363), OR(K363&gt;=I363, I363=""), OR(K363&lt;=J363, J363=""))), K363=""))</f>
        <v>1</v>
      </c>
      <c r="M363" t="str">
        <f>"Avg="&amp;ROUND(AVERAGE('Main'!$BW$3:$BY$3),4)&amp;", Stdev="&amp;ROUND(STDEV('Main'!$BW$3:$BY$3),4)&amp;", MaxStdev="&amp;1</f>
        <v>Avg=4809.6589, Stdev=3808.3684, MaxStdev=1</v>
      </c>
    </row>
    <row r="364">
      <c r="A364" t="inlineStr">
        <is>
          <t>Copies Outliers</t>
        </is>
      </c>
      <c r="B364" t="inlineStr">
        <is>
          <t>Copies per L outliers [covN1]</t>
        </is>
      </c>
      <c r="C364" t="inlineStr">
        <is>
          <t>Medium Low</t>
        </is>
      </c>
      <c r="D364" s="56" t="n">
        <v>44418</v>
      </c>
      <c r="E364" t="inlineStr">
        <is>
          <t>ac.08.06.21</t>
        </is>
      </c>
      <c r="F364" t="inlineStr">
        <is>
          <t>covN1</t>
        </is>
      </c>
      <c r="G364" s="50" t="str">
        <f>HYPERLINK("#'Main'!BW4", "'Main'!BW4")</f>
        <v>'Main'!BW4</v>
      </c>
      <c r="I364">
        <f>AVERAGE('Main'!$BW$4:$BY$4)-1*STDEV('Main'!$BW$4:$BY$4)</f>
        <v>0.7333043292541316</v>
      </c>
      <c r="J364">
        <f>AVERAGE('Main'!$BW$4:$BY$4)+1*STDEV('Main'!$BW$4:$BY$4)</f>
        <v>0.8913767394814837</v>
      </c>
      <c r="K364">
        <f>'Main'!BW4</f>
        <v>0.8682275709629389</v>
      </c>
      <c r="L364">
        <f>IF(OR(ISERROR(K364), ISERROR(I364), ISERROR(J364)), TRUE, OR(OR(AND(LEFT(K364, 1)="[", RIGHT(K364, 1)="]"), AND(ISNUMBER(K364), OR(K364&gt;=I364, I364=""), OR(K364&lt;=J364, J364=""))), K364=""))</f>
        <v>1</v>
      </c>
      <c r="M364" t="str">
        <f>"Avg="&amp;ROUND(AVERAGE('Main'!$BW$4:$BY$4),4)&amp;", Stdev="&amp;ROUND(STDEV('Main'!$BW$4:$BY$4),4)&amp;", MaxStdev="&amp;1</f>
        <v>Avg=0.8123, Stdev=0.079, MaxStdev=1</v>
      </c>
    </row>
    <row r="365">
      <c r="A365" t="inlineStr">
        <is>
          <t>Copies Outliers</t>
        </is>
      </c>
      <c r="B365" t="inlineStr">
        <is>
          <t>Copies per L outliers [covN1]</t>
        </is>
      </c>
      <c r="C365" t="inlineStr">
        <is>
          <t>Medium Low</t>
        </is>
      </c>
      <c r="D365" s="56" t="n">
        <v>44418</v>
      </c>
      <c r="E365" t="inlineStr">
        <is>
          <t>ac.08.06.21</t>
        </is>
      </c>
      <c r="F365" t="inlineStr">
        <is>
          <t>covN1</t>
        </is>
      </c>
      <c r="G365" s="50" t="str">
        <f>HYPERLINK("#'Main'!BX4", "'Main'!BX4")</f>
        <v>'Main'!BX4</v>
      </c>
      <c r="I365">
        <f>AVERAGE('Main'!$BW$4:$BY$4)-1*STDEV('Main'!$BW$4:$BY$4)</f>
        <v>0.7333043292541316</v>
      </c>
      <c r="J365">
        <f>AVERAGE('Main'!$BW$4:$BY$4)+1*STDEV('Main'!$BW$4:$BY$4)</f>
        <v>0.8913767394814837</v>
      </c>
      <c r="K365">
        <f>'Main'!BX4</f>
        <v>0.7564534977726765</v>
      </c>
      <c r="L365">
        <f>IF(OR(ISERROR(K365), ISERROR(I365), ISERROR(J365)), TRUE, OR(OR(AND(LEFT(K365, 1)="[", RIGHT(K365, 1)="]"), AND(ISNUMBER(K365), OR(K365&gt;=I365, I365=""), OR(K365&lt;=J365, J365=""))), K365=""))</f>
        <v>1</v>
      </c>
      <c r="M365" t="str">
        <f>"Avg="&amp;ROUND(AVERAGE('Main'!$BW$4:$BY$4),4)&amp;", Stdev="&amp;ROUND(STDEV('Main'!$BW$4:$BY$4),4)&amp;", MaxStdev="&amp;1</f>
        <v>Avg=0.8123, Stdev=0.079, MaxStdev=1</v>
      </c>
    </row>
    <row r="366">
      <c r="A366" t="inlineStr">
        <is>
          <t>Copies Outliers</t>
        </is>
      </c>
      <c r="B366" t="inlineStr">
        <is>
          <t>Copies per L outliers [covN1]</t>
        </is>
      </c>
      <c r="C366" t="inlineStr">
        <is>
          <t>Medium Low</t>
        </is>
      </c>
      <c r="D366" s="56" t="n">
        <v>44418</v>
      </c>
      <c r="E366" t="inlineStr">
        <is>
          <t>ac.08.06.21</t>
        </is>
      </c>
      <c r="F366" t="inlineStr">
        <is>
          <t>covN1</t>
        </is>
      </c>
      <c r="G366" s="50" t="str">
        <f>HYPERLINK("#'Main'!BY4", "'Main'!BY4")</f>
        <v>'Main'!BY4</v>
      </c>
      <c r="I366">
        <f>AVERAGE('Main'!$BW$4:$BY$4)-1*STDEV('Main'!$BW$4:$BY$4)</f>
        <v>0.7333043292541316</v>
      </c>
      <c r="J366">
        <f>AVERAGE('Main'!$BW$4:$BY$4)+1*STDEV('Main'!$BW$4:$BY$4)</f>
        <v>0.8913767394814837</v>
      </c>
      <c r="K366" t="str">
        <f>'Main'!BY4</f>
        <v/>
      </c>
      <c r="L366">
        <f>IF(OR(ISERROR(K366), ISERROR(I366), ISERROR(J366)), TRUE, OR(OR(AND(LEFT(K366, 1)="[", RIGHT(K366, 1)="]"), AND(ISNUMBER(K366), OR(K366&gt;=I366, I366=""), OR(K366&lt;=J366, J366=""))), K366=""))</f>
        <v>1</v>
      </c>
      <c r="M366" t="str">
        <f>"Avg="&amp;ROUND(AVERAGE('Main'!$BW$4:$BY$4),4)&amp;", Stdev="&amp;ROUND(STDEV('Main'!$BW$4:$BY$4),4)&amp;", MaxStdev="&amp;1</f>
        <v>Avg=0.8123, Stdev=0.079, MaxStdev=1</v>
      </c>
    </row>
    <row r="367">
      <c r="A367" t="inlineStr">
        <is>
          <t>Copies Outliers</t>
        </is>
      </c>
      <c r="B367" t="inlineStr">
        <is>
          <t>Copies per L outliers [covN1]</t>
        </is>
      </c>
      <c r="C367" t="inlineStr">
        <is>
          <t>Medium Low</t>
        </is>
      </c>
      <c r="D367" s="56" t="n">
        <v>44418</v>
      </c>
      <c r="E367" t="inlineStr">
        <is>
          <t>h_d.08.06.21</t>
        </is>
      </c>
      <c r="F367" t="inlineStr">
        <is>
          <t>covN1</t>
        </is>
      </c>
      <c r="G367" s="50" t="str">
        <f>HYPERLINK("#'Main'!BW5", "'Main'!BW5")</f>
        <v>'Main'!BW5</v>
      </c>
      <c r="I367">
        <f>AVERAGE('Main'!$BW$5:$BY$5)-1*STDEV('Main'!$BW$5:$BY$5)</f>
        <v>5564.28970345296</v>
      </c>
      <c r="J367">
        <f>AVERAGE('Main'!$BW$5:$BY$5)+1*STDEV('Main'!$BW$5:$BY$5)</f>
        <v>15079.9247694081</v>
      </c>
      <c r="K367" t="str">
        <f>'Main'!BW5</f>
        <v/>
      </c>
      <c r="L367">
        <f>IF(OR(ISERROR(K367), ISERROR(I367), ISERROR(J367)), TRUE, OR(OR(AND(LEFT(K367, 1)="[", RIGHT(K367, 1)="]"), AND(ISNUMBER(K367), OR(K367&gt;=I367, I367=""), OR(K367&lt;=J367, J367=""))), K367=""))</f>
        <v>1</v>
      </c>
      <c r="M367" t="str">
        <f>"Avg="&amp;ROUND(AVERAGE('Main'!$BW$5:$BY$5),4)&amp;", Stdev="&amp;ROUND(STDEV('Main'!$BW$5:$BY$5),4)&amp;", MaxStdev="&amp;1</f>
        <v>Avg=10322.1072, Stdev=4757.8175, MaxStdev=1</v>
      </c>
    </row>
    <row r="368">
      <c r="A368" t="inlineStr">
        <is>
          <t>Copies Outliers</t>
        </is>
      </c>
      <c r="B368" t="inlineStr">
        <is>
          <t>Copies per L outliers [covN1]</t>
        </is>
      </c>
      <c r="C368" t="inlineStr">
        <is>
          <t>Medium Low</t>
        </is>
      </c>
      <c r="D368" s="56" t="n">
        <v>44418</v>
      </c>
      <c r="E368" t="inlineStr">
        <is>
          <t>h_d.08.06.21</t>
        </is>
      </c>
      <c r="F368" t="inlineStr">
        <is>
          <t>covN1</t>
        </is>
      </c>
      <c r="G368" s="50" t="str">
        <f>HYPERLINK("#'Main'!BX5", "'Main'!BX5")</f>
        <v>'Main'!BX5</v>
      </c>
      <c r="I368">
        <f>AVERAGE('Main'!$BW$5:$BY$5)-1*STDEV('Main'!$BW$5:$BY$5)</f>
        <v>5564.28970345296</v>
      </c>
      <c r="J368">
        <f>AVERAGE('Main'!$BW$5:$BY$5)+1*STDEV('Main'!$BW$5:$BY$5)</f>
        <v>15079.9247694081</v>
      </c>
      <c r="K368">
        <f>'Main'!BX5</f>
        <v>13686.39227764722</v>
      </c>
      <c r="L368">
        <f>IF(OR(ISERROR(K368), ISERROR(I368), ISERROR(J368)), TRUE, OR(OR(AND(LEFT(K368, 1)="[", RIGHT(K368, 1)="]"), AND(ISNUMBER(K368), OR(K368&gt;=I368, I368=""), OR(K368&lt;=J368, J368=""))), K368=""))</f>
        <v>1</v>
      </c>
      <c r="M368" t="str">
        <f>"Avg="&amp;ROUND(AVERAGE('Main'!$BW$5:$BY$5),4)&amp;", Stdev="&amp;ROUND(STDEV('Main'!$BW$5:$BY$5),4)&amp;", MaxStdev="&amp;1</f>
        <v>Avg=10322.1072, Stdev=4757.8175, MaxStdev=1</v>
      </c>
    </row>
    <row r="369">
      <c r="A369" t="inlineStr">
        <is>
          <t>Copies Outliers</t>
        </is>
      </c>
      <c r="B369" t="inlineStr">
        <is>
          <t>Copies per L outliers [covN1]</t>
        </is>
      </c>
      <c r="C369" t="inlineStr">
        <is>
          <t>Medium Low</t>
        </is>
      </c>
      <c r="D369" s="56" t="n">
        <v>44418</v>
      </c>
      <c r="E369" t="inlineStr">
        <is>
          <t>h_d.08.06.21</t>
        </is>
      </c>
      <c r="F369" t="inlineStr">
        <is>
          <t>covN1</t>
        </is>
      </c>
      <c r="G369" s="50" t="str">
        <f>HYPERLINK("#'Main'!BY5", "'Main'!BY5")</f>
        <v>'Main'!BY5</v>
      </c>
      <c r="I369">
        <f>AVERAGE('Main'!$BW$5:$BY$5)-1*STDEV('Main'!$BW$5:$BY$5)</f>
        <v>5564.28970345296</v>
      </c>
      <c r="J369">
        <f>AVERAGE('Main'!$BW$5:$BY$5)+1*STDEV('Main'!$BW$5:$BY$5)</f>
        <v>15079.9247694081</v>
      </c>
      <c r="K369">
        <f>'Main'!BY5</f>
        <v>6957.822195213839</v>
      </c>
      <c r="L369">
        <f>IF(OR(ISERROR(K369), ISERROR(I369), ISERROR(J369)), TRUE, OR(OR(AND(LEFT(K369, 1)="[", RIGHT(K369, 1)="]"), AND(ISNUMBER(K369), OR(K369&gt;=I369, I369=""), OR(K369&lt;=J369, J369=""))), K369=""))</f>
        <v>1</v>
      </c>
      <c r="M369" t="str">
        <f>"Avg="&amp;ROUND(AVERAGE('Main'!$BW$5:$BY$5),4)&amp;", Stdev="&amp;ROUND(STDEV('Main'!$BW$5:$BY$5),4)&amp;", MaxStdev="&amp;1</f>
        <v>Avg=10322.1072, Stdev=4757.8175, MaxStdev=1</v>
      </c>
    </row>
    <row r="370">
      <c r="A370" t="inlineStr">
        <is>
          <t>Copies Outliers</t>
        </is>
      </c>
      <c r="B370" t="inlineStr">
        <is>
          <t>Copies per L outliers [covN1]</t>
        </is>
      </c>
      <c r="C370" t="inlineStr">
        <is>
          <t>Medium Low</t>
        </is>
      </c>
      <c r="D370" s="56" t="n">
        <v>44418</v>
      </c>
      <c r="E370" t="inlineStr">
        <is>
          <t>h.08.07.21</t>
        </is>
      </c>
      <c r="F370" t="inlineStr">
        <is>
          <t>covN1</t>
        </is>
      </c>
      <c r="G370" s="50" t="str">
        <f>HYPERLINK("#'Main'!BW6", "'Main'!BW6")</f>
        <v>'Main'!BW6</v>
      </c>
      <c r="I370">
        <f>AVERAGE('Main'!$BW$6:$BY$6)-1*STDEV('Main'!$BW$6:$BY$6)</f>
        <v>441.4767304579636</v>
      </c>
      <c r="J370">
        <f>AVERAGE('Main'!$BW$6:$BY$6)+1*STDEV('Main'!$BW$6:$BY$6)</f>
        <v>7148.185550437353</v>
      </c>
      <c r="K370" t="str">
        <f>'Main'!BW6</f>
        <v/>
      </c>
      <c r="L370">
        <f>IF(OR(ISERROR(K370), ISERROR(I370), ISERROR(J370)), TRUE, OR(OR(AND(LEFT(K370, 1)="[", RIGHT(K370, 1)="]"), AND(ISNUMBER(K370), OR(K370&gt;=I370, I370=""), OR(K370&lt;=J370, J370=""))), K370=""))</f>
        <v>1</v>
      </c>
      <c r="M370" t="str">
        <f>"Avg="&amp;ROUND(AVERAGE('Main'!$BW$6:$BY$6),4)&amp;", Stdev="&amp;ROUND(STDEV('Main'!$BW$6:$BY$6),4)&amp;", MaxStdev="&amp;1</f>
        <v>Avg=3794.8311, Stdev=3353.3544, MaxStdev=1</v>
      </c>
    </row>
    <row r="371">
      <c r="A371" t="inlineStr">
        <is>
          <t>Copies Outliers</t>
        </is>
      </c>
      <c r="B371" t="inlineStr">
        <is>
          <t>Copies per L outliers [covN1]</t>
        </is>
      </c>
      <c r="C371" t="inlineStr">
        <is>
          <t>Medium Low</t>
        </is>
      </c>
      <c r="D371" s="56" t="n">
        <v>44418</v>
      </c>
      <c r="E371" t="inlineStr">
        <is>
          <t>h.08.07.21</t>
        </is>
      </c>
      <c r="F371" t="inlineStr">
        <is>
          <t>covN1</t>
        </is>
      </c>
      <c r="G371" s="50" t="str">
        <f>HYPERLINK("#'Main'!BX6", "'Main'!BX6")</f>
        <v>'Main'!BX6</v>
      </c>
      <c r="I371">
        <f>AVERAGE('Main'!$BW$6:$BY$6)-1*STDEV('Main'!$BW$6:$BY$6)</f>
        <v>441.4767304579636</v>
      </c>
      <c r="J371">
        <f>AVERAGE('Main'!$BW$6:$BY$6)+1*STDEV('Main'!$BW$6:$BY$6)</f>
        <v>7148.185550437353</v>
      </c>
      <c r="K371">
        <f>'Main'!BX6</f>
        <v>6166.010783473186</v>
      </c>
      <c r="L371">
        <f>IF(OR(ISERROR(K371), ISERROR(I371), ISERROR(J371)), TRUE, OR(OR(AND(LEFT(K371, 1)="[", RIGHT(K371, 1)="]"), AND(ISNUMBER(K371), OR(K371&gt;=I371, I371=""), OR(K371&lt;=J371, J371=""))), K371=""))</f>
        <v>1</v>
      </c>
      <c r="M371" t="str">
        <f>"Avg="&amp;ROUND(AVERAGE('Main'!$BW$6:$BY$6),4)&amp;", Stdev="&amp;ROUND(STDEV('Main'!$BW$6:$BY$6),4)&amp;", MaxStdev="&amp;1</f>
        <v>Avg=3794.8311, Stdev=3353.3544, MaxStdev=1</v>
      </c>
    </row>
    <row r="372">
      <c r="A372" t="inlineStr">
        <is>
          <t>Copies Outliers</t>
        </is>
      </c>
      <c r="B372" t="inlineStr">
        <is>
          <t>Copies per L outliers [covN1]</t>
        </is>
      </c>
      <c r="C372" t="inlineStr">
        <is>
          <t>Medium Low</t>
        </is>
      </c>
      <c r="D372" s="56" t="n">
        <v>44418</v>
      </c>
      <c r="E372" t="inlineStr">
        <is>
          <t>h.08.07.21</t>
        </is>
      </c>
      <c r="F372" t="inlineStr">
        <is>
          <t>covN1</t>
        </is>
      </c>
      <c r="G372" s="50" t="str">
        <f>HYPERLINK("#'Main'!BY6", "'Main'!BY6")</f>
        <v>'Main'!BY6</v>
      </c>
      <c r="I372">
        <f>AVERAGE('Main'!$BW$6:$BY$6)-1*STDEV('Main'!$BW$6:$BY$6)</f>
        <v>441.4767304579636</v>
      </c>
      <c r="J372">
        <f>AVERAGE('Main'!$BW$6:$BY$6)+1*STDEV('Main'!$BW$6:$BY$6)</f>
        <v>7148.185550437353</v>
      </c>
      <c r="K372">
        <f>'Main'!BY6</f>
        <v>1423.651497422131</v>
      </c>
      <c r="L372">
        <f>IF(OR(ISERROR(K372), ISERROR(I372), ISERROR(J372)), TRUE, OR(OR(AND(LEFT(K372, 1)="[", RIGHT(K372, 1)="]"), AND(ISNUMBER(K372), OR(K372&gt;=I372, I372=""), OR(K372&lt;=J372, J372=""))), K372=""))</f>
        <v>1</v>
      </c>
      <c r="M372" t="str">
        <f>"Avg="&amp;ROUND(AVERAGE('Main'!$BW$6:$BY$6),4)&amp;", Stdev="&amp;ROUND(STDEV('Main'!$BW$6:$BY$6),4)&amp;", MaxStdev="&amp;1</f>
        <v>Avg=3794.8311, Stdev=3353.3544, MaxStdev=1</v>
      </c>
    </row>
    <row r="373">
      <c r="A373" t="inlineStr">
        <is>
          <t>Copies Outliers</t>
        </is>
      </c>
      <c r="B373" t="inlineStr">
        <is>
          <t>Copies per L outliers [covN1]</t>
        </is>
      </c>
      <c r="C373" t="inlineStr">
        <is>
          <t>Medium Low</t>
        </is>
      </c>
      <c r="D373" s="56" t="n">
        <v>44418</v>
      </c>
      <c r="E373" t="inlineStr">
        <is>
          <t>h.08.08.21</t>
        </is>
      </c>
      <c r="F373" t="inlineStr">
        <is>
          <t>covN1</t>
        </is>
      </c>
      <c r="G373" s="50" t="str">
        <f>HYPERLINK("#'Main'!BW7", "'Main'!BW7")</f>
        <v>'Main'!BW7</v>
      </c>
      <c r="I373">
        <f>AVERAGE('Main'!$BW$7:$BY$7)-1*STDEV('Main'!$BW$7:$BY$7)</f>
        <v>2955.049834385632</v>
      </c>
      <c r="J373">
        <f>AVERAGE('Main'!$BW$7:$BY$7)+1*STDEV('Main'!$BW$7:$BY$7)</f>
        <v>7435.285064995842</v>
      </c>
      <c r="K373">
        <f>'Main'!BW7</f>
        <v>4102.39511921249</v>
      </c>
      <c r="L373">
        <f>IF(OR(ISERROR(K373), ISERROR(I373), ISERROR(J373)), TRUE, OR(OR(AND(LEFT(K373, 1)="[", RIGHT(K373, 1)="]"), AND(ISNUMBER(K373), OR(K373&gt;=I373, I373=""), OR(K373&lt;=J373, J373=""))), K373=""))</f>
        <v>1</v>
      </c>
      <c r="M373" t="str">
        <f>"Avg="&amp;ROUND(AVERAGE('Main'!$BW$7:$BY$7),4)&amp;", Stdev="&amp;ROUND(STDEV('Main'!$BW$7:$BY$7),4)&amp;", MaxStdev="&amp;1</f>
        <v>Avg=5195.1674, Stdev=2240.1176, MaxStdev=1</v>
      </c>
    </row>
    <row r="374">
      <c r="A374" t="inlineStr">
        <is>
          <t>Copies Outliers</t>
        </is>
      </c>
      <c r="B374" t="inlineStr">
        <is>
          <t>Copies per L outliers [covN1]</t>
        </is>
      </c>
      <c r="C374" t="inlineStr">
        <is>
          <t>Medium Low</t>
        </is>
      </c>
      <c r="D374" s="56" t="n">
        <v>44418</v>
      </c>
      <c r="E374" t="inlineStr">
        <is>
          <t>h.08.08.21</t>
        </is>
      </c>
      <c r="F374" t="inlineStr">
        <is>
          <t>covN1</t>
        </is>
      </c>
      <c r="G374" s="50" t="str">
        <f>HYPERLINK("#'Main'!BX7", "'Main'!BX7")</f>
        <v>'Main'!BX7</v>
      </c>
      <c r="I374">
        <f>AVERAGE('Main'!$BW$7:$BY$7)-1*STDEV('Main'!$BW$7:$BY$7)</f>
        <v>2955.049834385632</v>
      </c>
      <c r="J374">
        <f>AVERAGE('Main'!$BW$7:$BY$7)+1*STDEV('Main'!$BW$7:$BY$7)</f>
        <v>7435.285064995842</v>
      </c>
      <c r="K374">
        <f>'Main'!BX7</f>
        <v>3711.156263250617</v>
      </c>
      <c r="L374">
        <f>IF(OR(ISERROR(K374), ISERROR(I374), ISERROR(J374)), TRUE, OR(OR(AND(LEFT(K374, 1)="[", RIGHT(K374, 1)="]"), AND(ISNUMBER(K374), OR(K374&gt;=I374, I374=""), OR(K374&lt;=J374, J374=""))), K374=""))</f>
        <v>1</v>
      </c>
      <c r="M374" t="str">
        <f>"Avg="&amp;ROUND(AVERAGE('Main'!$BW$7:$BY$7),4)&amp;", Stdev="&amp;ROUND(STDEV('Main'!$BW$7:$BY$7),4)&amp;", MaxStdev="&amp;1</f>
        <v>Avg=5195.1674, Stdev=2240.1176, MaxStdev=1</v>
      </c>
    </row>
    <row r="375">
      <c r="A375" t="inlineStr">
        <is>
          <t>Copies Outliers</t>
        </is>
      </c>
      <c r="B375" t="inlineStr">
        <is>
          <t>Copies per L outliers [covN1]</t>
        </is>
      </c>
      <c r="C375" t="inlineStr">
        <is>
          <t>Medium Low</t>
        </is>
      </c>
      <c r="D375" s="56" t="n">
        <v>44418</v>
      </c>
      <c r="E375" t="inlineStr">
        <is>
          <t>h.08.08.21</t>
        </is>
      </c>
      <c r="F375" t="inlineStr">
        <is>
          <t>covN1</t>
        </is>
      </c>
      <c r="G375" s="50" t="str">
        <f>HYPERLINK("#'Main'!BY7", "'Main'!BY7")</f>
        <v>'Main'!BY7</v>
      </c>
      <c r="I375">
        <f>AVERAGE('Main'!$BW$7:$BY$7)-1*STDEV('Main'!$BW$7:$BY$7)</f>
        <v>2955.049834385632</v>
      </c>
      <c r="J375">
        <f>AVERAGE('Main'!$BW$7:$BY$7)+1*STDEV('Main'!$BW$7:$BY$7)</f>
        <v>7435.285064995842</v>
      </c>
      <c r="K375">
        <f>'Main'!BY7</f>
        <v>7771.950966609104</v>
      </c>
      <c r="L375">
        <f>IF(OR(ISERROR(K375), ISERROR(I375), ISERROR(J375)), TRUE, OR(OR(AND(LEFT(K375, 1)="[", RIGHT(K375, 1)="]"), AND(ISNUMBER(K375), OR(K375&gt;=I375, I375=""), OR(K375&lt;=J375, J375=""))), K375=""))</f>
        <v>0</v>
      </c>
      <c r="M375" t="str">
        <f>"Avg="&amp;ROUND(AVERAGE('Main'!$BW$7:$BY$7),4)&amp;", Stdev="&amp;ROUND(STDEV('Main'!$BW$7:$BY$7),4)&amp;", MaxStdev="&amp;1</f>
        <v>Avg=5195.1674, Stdev=2240.1176, MaxStdev=1</v>
      </c>
    </row>
    <row r="376">
      <c r="A376" t="inlineStr">
        <is>
          <t>Copies Outliers</t>
        </is>
      </c>
      <c r="B376" t="inlineStr">
        <is>
          <t>Copies per L outliers [covN1]</t>
        </is>
      </c>
      <c r="C376" t="inlineStr">
        <is>
          <t>Medium Low</t>
        </is>
      </c>
      <c r="D376" s="56" t="n">
        <v>44418</v>
      </c>
      <c r="E376" t="inlineStr">
        <is>
          <t>h_d.08.08.21</t>
        </is>
      </c>
      <c r="F376" t="inlineStr">
        <is>
          <t>covN1</t>
        </is>
      </c>
      <c r="G376" s="50" t="str">
        <f>HYPERLINK("#'Main'!BW8", "'Main'!BW8")</f>
        <v>'Main'!BW8</v>
      </c>
      <c r="I376">
        <f>AVERAGE('Main'!$BW$8:$BY$8)-1*STDEV('Main'!$BW$8:$BY$8)</f>
        <v>-2131.430808049494</v>
      </c>
      <c r="J376">
        <f>AVERAGE('Main'!$BW$8:$BY$8)+1*STDEV('Main'!$BW$8:$BY$8)</f>
        <v>-524.3901552680543</v>
      </c>
      <c r="K376">
        <f>'Main'!BW8</f>
        <v>-759.7358100466682</v>
      </c>
      <c r="L376">
        <f>IF(OR(ISERROR(K376), ISERROR(I376), ISERROR(J376)), TRUE, OR(OR(AND(LEFT(K376, 1)="[", RIGHT(K376, 1)="]"), AND(ISNUMBER(K376), OR(K376&gt;=I376, I376=""), OR(K376&lt;=J376, J376=""))), K376=""))</f>
        <v>1</v>
      </c>
      <c r="M376" t="str">
        <f>"Avg="&amp;ROUND(AVERAGE('Main'!$BW$8:$BY$8),4)&amp;", Stdev="&amp;ROUND(STDEV('Main'!$BW$8:$BY$8),4)&amp;", MaxStdev="&amp;1</f>
        <v>Avg=-1327.9105, Stdev=803.5203, MaxStdev=1</v>
      </c>
    </row>
    <row r="377">
      <c r="A377" t="inlineStr">
        <is>
          <t>Copies Outliers</t>
        </is>
      </c>
      <c r="B377" t="inlineStr">
        <is>
          <t>Copies per L outliers [covN1]</t>
        </is>
      </c>
      <c r="C377" t="inlineStr">
        <is>
          <t>Medium Low</t>
        </is>
      </c>
      <c r="D377" s="56" t="n">
        <v>44418</v>
      </c>
      <c r="E377" t="inlineStr">
        <is>
          <t>h_d.08.08.21</t>
        </is>
      </c>
      <c r="F377" t="inlineStr">
        <is>
          <t>covN1</t>
        </is>
      </c>
      <c r="G377" s="50" t="str">
        <f>HYPERLINK("#'Main'!BX8", "'Main'!BX8")</f>
        <v>'Main'!BX8</v>
      </c>
      <c r="I377">
        <f>AVERAGE('Main'!$BW$8:$BY$8)-1*STDEV('Main'!$BW$8:$BY$8)</f>
        <v>-2131.430808049494</v>
      </c>
      <c r="J377">
        <f>AVERAGE('Main'!$BW$8:$BY$8)+1*STDEV('Main'!$BW$8:$BY$8)</f>
        <v>-524.3901552680543</v>
      </c>
      <c r="K377" t="str">
        <f>'Main'!BX8</f>
        <v/>
      </c>
      <c r="L377">
        <f>IF(OR(ISERROR(K377), ISERROR(I377), ISERROR(J377)), TRUE, OR(OR(AND(LEFT(K377, 1)="[", RIGHT(K377, 1)="]"), AND(ISNUMBER(K377), OR(K377&gt;=I377, I377=""), OR(K377&lt;=J377, J377=""))), K377=""))</f>
        <v>1</v>
      </c>
      <c r="M377" t="str">
        <f>"Avg="&amp;ROUND(AVERAGE('Main'!$BW$8:$BY$8),4)&amp;", Stdev="&amp;ROUND(STDEV('Main'!$BW$8:$BY$8),4)&amp;", MaxStdev="&amp;1</f>
        <v>Avg=-1327.9105, Stdev=803.5203, MaxStdev=1</v>
      </c>
    </row>
    <row r="378">
      <c r="A378" t="inlineStr">
        <is>
          <t>Copies Outliers</t>
        </is>
      </c>
      <c r="B378" t="inlineStr">
        <is>
          <t>Copies per L outliers [covN1]</t>
        </is>
      </c>
      <c r="C378" t="inlineStr">
        <is>
          <t>Medium Low</t>
        </is>
      </c>
      <c r="D378" s="56" t="n">
        <v>44418</v>
      </c>
      <c r="E378" t="inlineStr">
        <is>
          <t>h_d.08.08.21</t>
        </is>
      </c>
      <c r="F378" t="inlineStr">
        <is>
          <t>covN1</t>
        </is>
      </c>
      <c r="G378" s="50" t="str">
        <f>HYPERLINK("#'Main'!BY8", "'Main'!BY8")</f>
        <v>'Main'!BY8</v>
      </c>
      <c r="I378">
        <f>AVERAGE('Main'!$BW$8:$BY$8)-1*STDEV('Main'!$BW$8:$BY$8)</f>
        <v>-2131.430808049494</v>
      </c>
      <c r="J378">
        <f>AVERAGE('Main'!$BW$8:$BY$8)+1*STDEV('Main'!$BW$8:$BY$8)</f>
        <v>-524.3901552680543</v>
      </c>
      <c r="K378">
        <f>'Main'!BY8</f>
        <v>-1896.08515327088</v>
      </c>
      <c r="L378">
        <f>IF(OR(ISERROR(K378), ISERROR(I378), ISERROR(J378)), TRUE, OR(OR(AND(LEFT(K378, 1)="[", RIGHT(K378, 1)="]"), AND(ISNUMBER(K378), OR(K378&gt;=I378, I378=""), OR(K378&lt;=J378, J378=""))), K378=""))</f>
        <v>1</v>
      </c>
      <c r="M378" t="str">
        <f>"Avg="&amp;ROUND(AVERAGE('Main'!$BW$8:$BY$8),4)&amp;", Stdev="&amp;ROUND(STDEV('Main'!$BW$8:$BY$8),4)&amp;", MaxStdev="&amp;1</f>
        <v>Avg=-1327.9105, Stdev=803.5203, MaxStdev=1</v>
      </c>
    </row>
    <row r="379">
      <c r="A379" t="inlineStr">
        <is>
          <t>Copies Outliers</t>
        </is>
      </c>
      <c r="B379" t="inlineStr">
        <is>
          <t>Copies per L outliers [covN1]</t>
        </is>
      </c>
      <c r="C379" t="inlineStr">
        <is>
          <t>Medium Low</t>
        </is>
      </c>
      <c r="D379" s="56" t="n">
        <v>44418</v>
      </c>
      <c r="E379" t="inlineStr">
        <is>
          <t>bmi.08.09.21</t>
        </is>
      </c>
      <c r="F379" t="inlineStr">
        <is>
          <t>covN1</t>
        </is>
      </c>
      <c r="G379" s="50" t="str">
        <f>HYPERLINK("#'Main'!BW9", "'Main'!BW9")</f>
        <v>'Main'!BW9</v>
      </c>
      <c r="I379">
        <f>AVERAGE('Main'!$BW$9:$BY$9)-1*STDEV('Main'!$BW$9:$BY$9)</f>
        <v>94.73739062497076</v>
      </c>
      <c r="J379">
        <f>AVERAGE('Main'!$BW$9:$BY$9)+1*STDEV('Main'!$BW$9:$BY$9)</f>
        <v>126.9730945039106</v>
      </c>
      <c r="K379">
        <f>'Main'!BW9</f>
        <v>92.32524498962374</v>
      </c>
      <c r="L379">
        <f>IF(OR(ISERROR(K379), ISERROR(I379), ISERROR(J379)), TRUE, OR(OR(AND(LEFT(K379, 1)="[", RIGHT(K379, 1)="]"), AND(ISNUMBER(K379), OR(K379&gt;=I379, I379=""), OR(K379&lt;=J379, J379=""))), K379=""))</f>
        <v>0</v>
      </c>
      <c r="M379" t="str">
        <f>"Avg="&amp;ROUND(AVERAGE('Main'!$BW$9:$BY$9),4)&amp;", Stdev="&amp;ROUND(STDEV('Main'!$BW$9:$BY$9),4)&amp;", MaxStdev="&amp;1</f>
        <v>Avg=110.8552, Stdev=16.1179, MaxStdev=1</v>
      </c>
    </row>
    <row r="380">
      <c r="A380" t="inlineStr">
        <is>
          <t>Copies Outliers</t>
        </is>
      </c>
      <c r="B380" t="inlineStr">
        <is>
          <t>Copies per L outliers [covN1]</t>
        </is>
      </c>
      <c r="C380" t="inlineStr">
        <is>
          <t>Medium Low</t>
        </is>
      </c>
      <c r="D380" s="56" t="n">
        <v>44418</v>
      </c>
      <c r="E380" t="inlineStr">
        <is>
          <t>bmi.08.09.21</t>
        </is>
      </c>
      <c r="F380" t="inlineStr">
        <is>
          <t>covN1</t>
        </is>
      </c>
      <c r="G380" s="50" t="str">
        <f>HYPERLINK("#'Main'!BX9", "'Main'!BX9")</f>
        <v>'Main'!BX9</v>
      </c>
      <c r="I380">
        <f>AVERAGE('Main'!$BW$9:$BY$9)-1*STDEV('Main'!$BW$9:$BY$9)</f>
        <v>94.73739062497076</v>
      </c>
      <c r="J380">
        <f>AVERAGE('Main'!$BW$9:$BY$9)+1*STDEV('Main'!$BW$9:$BY$9)</f>
        <v>126.9730945039106</v>
      </c>
      <c r="K380">
        <f>'Main'!BX9</f>
        <v>121.6250813933928</v>
      </c>
      <c r="L380">
        <f>IF(OR(ISERROR(K380), ISERROR(I380), ISERROR(J380)), TRUE, OR(OR(AND(LEFT(K380, 1)="[", RIGHT(K380, 1)="]"), AND(ISNUMBER(K380), OR(K380&gt;=I380, I380=""), OR(K380&lt;=J380, J380=""))), K380=""))</f>
        <v>1</v>
      </c>
      <c r="M380" t="str">
        <f>"Avg="&amp;ROUND(AVERAGE('Main'!$BW$9:$BY$9),4)&amp;", Stdev="&amp;ROUND(STDEV('Main'!$BW$9:$BY$9),4)&amp;", MaxStdev="&amp;1</f>
        <v>Avg=110.8552, Stdev=16.1179, MaxStdev=1</v>
      </c>
    </row>
    <row r="381">
      <c r="A381" t="inlineStr">
        <is>
          <t>Copies Outliers</t>
        </is>
      </c>
      <c r="B381" t="inlineStr">
        <is>
          <t>Copies per L outliers [covN1]</t>
        </is>
      </c>
      <c r="C381" t="inlineStr">
        <is>
          <t>Medium Low</t>
        </is>
      </c>
      <c r="D381" s="56" t="n">
        <v>44418</v>
      </c>
      <c r="E381" t="inlineStr">
        <is>
          <t>bmi.08.09.21</t>
        </is>
      </c>
      <c r="F381" t="inlineStr">
        <is>
          <t>covN1</t>
        </is>
      </c>
      <c r="G381" s="50" t="str">
        <f>HYPERLINK("#'Main'!BY9", "'Main'!BY9")</f>
        <v>'Main'!BY9</v>
      </c>
      <c r="I381">
        <f>AVERAGE('Main'!$BW$9:$BY$9)-1*STDEV('Main'!$BW$9:$BY$9)</f>
        <v>94.73739062497076</v>
      </c>
      <c r="J381">
        <f>AVERAGE('Main'!$BW$9:$BY$9)+1*STDEV('Main'!$BW$9:$BY$9)</f>
        <v>126.9730945039106</v>
      </c>
      <c r="K381">
        <f>'Main'!BY9</f>
        <v>118.6154013103055</v>
      </c>
      <c r="L381">
        <f>IF(OR(ISERROR(K381), ISERROR(I381), ISERROR(J381)), TRUE, OR(OR(AND(LEFT(K381, 1)="[", RIGHT(K381, 1)="]"), AND(ISNUMBER(K381), OR(K381&gt;=I381, I381=""), OR(K381&lt;=J381, J381=""))), K381=""))</f>
        <v>1</v>
      </c>
      <c r="M381" t="str">
        <f>"Avg="&amp;ROUND(AVERAGE('Main'!$BW$9:$BY$9),4)&amp;", Stdev="&amp;ROUND(STDEV('Main'!$BW$9:$BY$9),4)&amp;", MaxStdev="&amp;1</f>
        <v>Avg=110.8552, Stdev=16.1179, MaxStdev=1</v>
      </c>
    </row>
    <row r="382">
      <c r="A382" t="inlineStr">
        <is>
          <t>Copies Outliers</t>
        </is>
      </c>
      <c r="B382" t="inlineStr">
        <is>
          <t>Copies per L outliers [covN1]</t>
        </is>
      </c>
      <c r="C382" t="inlineStr">
        <is>
          <t>Medium Low</t>
        </is>
      </c>
      <c r="D382" s="56" t="n">
        <v>44418</v>
      </c>
      <c r="E382" t="inlineStr">
        <is>
          <t>mh.08.09.21</t>
        </is>
      </c>
      <c r="F382" t="inlineStr">
        <is>
          <t>covN1</t>
        </is>
      </c>
      <c r="G382" s="50" t="str">
        <f>HYPERLINK("#'Main'!BW10", "'Main'!BW10")</f>
        <v>'Main'!BW10</v>
      </c>
      <c r="I382">
        <f>AVERAGE('Main'!$BW$10:$BY$10)-1*STDEV('Main'!$BW$10:$BY$10)</f>
        <v>552.6113382427086</v>
      </c>
      <c r="J382">
        <f>AVERAGE('Main'!$BW$10:$BY$10)+1*STDEV('Main'!$BW$10:$BY$10)</f>
        <v>1147.51027237295</v>
      </c>
      <c r="K382">
        <f>'Main'!BW10</f>
        <v>556.7905170763797</v>
      </c>
      <c r="L382">
        <f>IF(OR(ISERROR(K382), ISERROR(I382), ISERROR(J382)), TRUE, OR(OR(AND(LEFT(K382, 1)="[", RIGHT(K382, 1)="]"), AND(ISNUMBER(K382), OR(K382&gt;=I382, I382=""), OR(K382&lt;=J382, J382=""))), K382=""))</f>
        <v>1</v>
      </c>
      <c r="M382" t="str">
        <f>"Avg="&amp;ROUND(AVERAGE('Main'!$BW$10:$BY$10),4)&amp;", Stdev="&amp;ROUND(STDEV('Main'!$BW$10:$BY$10),4)&amp;", MaxStdev="&amp;1</f>
        <v>Avg=850.0608, Stdev=297.4495, MaxStdev=1</v>
      </c>
    </row>
    <row r="383">
      <c r="A383" t="inlineStr">
        <is>
          <t>Copies Outliers</t>
        </is>
      </c>
      <c r="B383" t="inlineStr">
        <is>
          <t>Copies per L outliers [covN1]</t>
        </is>
      </c>
      <c r="C383" t="inlineStr">
        <is>
          <t>Medium Low</t>
        </is>
      </c>
      <c r="D383" s="56" t="n">
        <v>44418</v>
      </c>
      <c r="E383" t="inlineStr">
        <is>
          <t>mh.08.09.21</t>
        </is>
      </c>
      <c r="F383" t="inlineStr">
        <is>
          <t>covN1</t>
        </is>
      </c>
      <c r="G383" s="50" t="str">
        <f>HYPERLINK("#'Main'!BX10", "'Main'!BX10")</f>
        <v>'Main'!BX10</v>
      </c>
      <c r="I383">
        <f>AVERAGE('Main'!$BW$10:$BY$10)-1*STDEV('Main'!$BW$10:$BY$10)</f>
        <v>552.6113382427086</v>
      </c>
      <c r="J383">
        <f>AVERAGE('Main'!$BW$10:$BY$10)+1*STDEV('Main'!$BW$10:$BY$10)</f>
        <v>1147.51027237295</v>
      </c>
      <c r="K383">
        <f>'Main'!BX10</f>
        <v>841.8715683080261</v>
      </c>
      <c r="L383">
        <f>IF(OR(ISERROR(K383), ISERROR(I383), ISERROR(J383)), TRUE, OR(OR(AND(LEFT(K383, 1)="[", RIGHT(K383, 1)="]"), AND(ISNUMBER(K383), OR(K383&gt;=I383, I383=""), OR(K383&lt;=J383, J383=""))), K383=""))</f>
        <v>1</v>
      </c>
      <c r="M383" t="str">
        <f>"Avg="&amp;ROUND(AVERAGE('Main'!$BW$10:$BY$10),4)&amp;", Stdev="&amp;ROUND(STDEV('Main'!$BW$10:$BY$10),4)&amp;", MaxStdev="&amp;1</f>
        <v>Avg=850.0608, Stdev=297.4495, MaxStdev=1</v>
      </c>
    </row>
    <row r="384">
      <c r="A384" t="inlineStr">
        <is>
          <t>Copies Outliers</t>
        </is>
      </c>
      <c r="B384" t="inlineStr">
        <is>
          <t>Copies per L outliers [covN1]</t>
        </is>
      </c>
      <c r="C384" t="inlineStr">
        <is>
          <t>Medium Low</t>
        </is>
      </c>
      <c r="D384" s="56" t="n">
        <v>44418</v>
      </c>
      <c r="E384" t="inlineStr">
        <is>
          <t>mh.08.09.21</t>
        </is>
      </c>
      <c r="F384" t="inlineStr">
        <is>
          <t>covN1</t>
        </is>
      </c>
      <c r="G384" s="50" t="str">
        <f>HYPERLINK("#'Main'!BY10", "'Main'!BY10")</f>
        <v>'Main'!BY10</v>
      </c>
      <c r="I384">
        <f>AVERAGE('Main'!$BW$10:$BY$10)-1*STDEV('Main'!$BW$10:$BY$10)</f>
        <v>552.6113382427086</v>
      </c>
      <c r="J384">
        <f>AVERAGE('Main'!$BW$10:$BY$10)+1*STDEV('Main'!$BW$10:$BY$10)</f>
        <v>1147.51027237295</v>
      </c>
      <c r="K384">
        <f>'Main'!BY10</f>
        <v>1151.520330539082</v>
      </c>
      <c r="L384">
        <f>IF(OR(ISERROR(K384), ISERROR(I384), ISERROR(J384)), TRUE, OR(OR(AND(LEFT(K384, 1)="[", RIGHT(K384, 1)="]"), AND(ISNUMBER(K384), OR(K384&gt;=I384, I384=""), OR(K384&lt;=J384, J384=""))), K384=""))</f>
        <v>0</v>
      </c>
      <c r="M384" t="str">
        <f>"Avg="&amp;ROUND(AVERAGE('Main'!$BW$10:$BY$10),4)&amp;", Stdev="&amp;ROUND(STDEV('Main'!$BW$10:$BY$10),4)&amp;", MaxStdev="&amp;1</f>
        <v>Avg=850.0608, Stdev=297.4495, MaxStdev=1</v>
      </c>
    </row>
    <row r="385">
      <c r="A385" t="inlineStr">
        <is>
          <t>Copies Outliers</t>
        </is>
      </c>
      <c r="B385" t="inlineStr">
        <is>
          <t>Copies per L outliers [covN1]</t>
        </is>
      </c>
      <c r="C385" t="inlineStr">
        <is>
          <t>Medium Low</t>
        </is>
      </c>
      <c r="D385" s="56" t="n">
        <v>44418</v>
      </c>
      <c r="E385" t="inlineStr">
        <is>
          <t>o.08.09.21</t>
        </is>
      </c>
      <c r="F385" t="inlineStr">
        <is>
          <t>covN1</t>
        </is>
      </c>
      <c r="G385" s="50" t="str">
        <f>HYPERLINK("#'Main'!BW11", "'Main'!BW11")</f>
        <v>'Main'!BW11</v>
      </c>
      <c r="I385">
        <f>AVERAGE('Main'!$BW$11:$BY$11)-1*STDEV('Main'!$BW$11:$BY$11)</f>
        <v>2007.086013097142</v>
      </c>
      <c r="J385">
        <f>AVERAGE('Main'!$BW$11:$BY$11)+1*STDEV('Main'!$BW$11:$BY$11)</f>
        <v>10362.9974904745</v>
      </c>
      <c r="K385">
        <f>'Main'!BW11</f>
        <v>3230.780917461805</v>
      </c>
      <c r="L385">
        <f>IF(OR(ISERROR(K385), ISERROR(I385), ISERROR(J385)), TRUE, OR(OR(AND(LEFT(K385, 1)="[", RIGHT(K385, 1)="]"), AND(ISNUMBER(K385), OR(K385&gt;=I385, I385=""), OR(K385&lt;=J385, J385=""))), K385=""))</f>
        <v>1</v>
      </c>
      <c r="M385" t="str">
        <f>"Avg="&amp;ROUND(AVERAGE('Main'!$BW$11:$BY$11),4)&amp;", Stdev="&amp;ROUND(STDEV('Main'!$BW$11:$BY$11),4)&amp;", MaxStdev="&amp;1</f>
        <v>Avg=6185.0418, Stdev=4177.9557, MaxStdev=1</v>
      </c>
    </row>
    <row r="386">
      <c r="A386" t="inlineStr">
        <is>
          <t>Copies Outliers</t>
        </is>
      </c>
      <c r="B386" t="inlineStr">
        <is>
          <t>Copies per L outliers [covN1]</t>
        </is>
      </c>
      <c r="C386" t="inlineStr">
        <is>
          <t>Medium Low</t>
        </is>
      </c>
      <c r="D386" s="56" t="n">
        <v>44418</v>
      </c>
      <c r="E386" t="inlineStr">
        <is>
          <t>o.08.09.21</t>
        </is>
      </c>
      <c r="F386" t="inlineStr">
        <is>
          <t>covN1</t>
        </is>
      </c>
      <c r="G386" s="50" t="str">
        <f>HYPERLINK("#'Main'!BX11", "'Main'!BX11")</f>
        <v>'Main'!BX11</v>
      </c>
      <c r="I386">
        <f>AVERAGE('Main'!$BW$11:$BY$11)-1*STDEV('Main'!$BW$11:$BY$11)</f>
        <v>2007.086013097142</v>
      </c>
      <c r="J386">
        <f>AVERAGE('Main'!$BW$11:$BY$11)+1*STDEV('Main'!$BW$11:$BY$11)</f>
        <v>10362.9974904745</v>
      </c>
      <c r="K386" t="str">
        <f>'Main'!BX11</f>
        <v/>
      </c>
      <c r="L386">
        <f>IF(OR(ISERROR(K386), ISERROR(I386), ISERROR(J386)), TRUE, OR(OR(AND(LEFT(K386, 1)="[", RIGHT(K386, 1)="]"), AND(ISNUMBER(K386), OR(K386&gt;=I386, I386=""), OR(K386&lt;=J386, J386=""))), K386=""))</f>
        <v>1</v>
      </c>
      <c r="M386" t="str">
        <f>"Avg="&amp;ROUND(AVERAGE('Main'!$BW$11:$BY$11),4)&amp;", Stdev="&amp;ROUND(STDEV('Main'!$BW$11:$BY$11),4)&amp;", MaxStdev="&amp;1</f>
        <v>Avg=6185.0418, Stdev=4177.9557, MaxStdev=1</v>
      </c>
    </row>
    <row r="387">
      <c r="A387" t="inlineStr">
        <is>
          <t>Copies Outliers</t>
        </is>
      </c>
      <c r="B387" t="inlineStr">
        <is>
          <t>Copies per L outliers [covN1]</t>
        </is>
      </c>
      <c r="C387" t="inlineStr">
        <is>
          <t>Medium Low</t>
        </is>
      </c>
      <c r="D387" s="56" t="n">
        <v>44418</v>
      </c>
      <c r="E387" t="inlineStr">
        <is>
          <t>o.08.09.21</t>
        </is>
      </c>
      <c r="F387" t="inlineStr">
        <is>
          <t>covN1</t>
        </is>
      </c>
      <c r="G387" s="50" t="str">
        <f>HYPERLINK("#'Main'!BY11", "'Main'!BY11")</f>
        <v>'Main'!BY11</v>
      </c>
      <c r="I387">
        <f>AVERAGE('Main'!$BW$11:$BY$11)-1*STDEV('Main'!$BW$11:$BY$11)</f>
        <v>2007.086013097142</v>
      </c>
      <c r="J387">
        <f>AVERAGE('Main'!$BW$11:$BY$11)+1*STDEV('Main'!$BW$11:$BY$11)</f>
        <v>10362.9974904745</v>
      </c>
      <c r="K387">
        <f>'Main'!BY11</f>
        <v>9139.302586109834</v>
      </c>
      <c r="L387">
        <f>IF(OR(ISERROR(K387), ISERROR(I387), ISERROR(J387)), TRUE, OR(OR(AND(LEFT(K387, 1)="[", RIGHT(K387, 1)="]"), AND(ISNUMBER(K387), OR(K387&gt;=I387, I387=""), OR(K387&lt;=J387, J387=""))), K387=""))</f>
        <v>1</v>
      </c>
      <c r="M387" t="str">
        <f>"Avg="&amp;ROUND(AVERAGE('Main'!$BW$11:$BY$11),4)&amp;", Stdev="&amp;ROUND(STDEV('Main'!$BW$11:$BY$11),4)&amp;", MaxStdev="&amp;1</f>
        <v>Avg=6185.0418, Stdev=4177.9557, MaxStdev=1</v>
      </c>
    </row>
    <row r="388">
      <c r="A388" t="inlineStr">
        <is>
          <t>Copies Outliers</t>
        </is>
      </c>
      <c r="B388" t="inlineStr">
        <is>
          <t>Copies per L outliers [covN1]</t>
        </is>
      </c>
      <c r="C388" t="inlineStr">
        <is>
          <t>Medium Low</t>
        </is>
      </c>
      <c r="D388" s="56" t="n">
        <v>44418</v>
      </c>
      <c r="E388" t="inlineStr">
        <is>
          <t>vc1.08.09.21</t>
        </is>
      </c>
      <c r="F388" t="inlineStr">
        <is>
          <t>covN1</t>
        </is>
      </c>
      <c r="G388" s="50" t="str">
        <f>HYPERLINK("#'Main'!BW12", "'Main'!BW12")</f>
        <v>'Main'!BW12</v>
      </c>
      <c r="I388" t="e">
        <f>AVERAGE('Main'!$BW$12:$BY$12)-1*STDEV('Main'!$BW$12:$BY$12)</f>
        <v>#DIV/0!</v>
      </c>
      <c r="J388" t="e">
        <f>AVERAGE('Main'!$BW$12:$BY$12)+1*STDEV('Main'!$BW$12:$BY$12)</f>
        <v>#DIV/0!</v>
      </c>
      <c r="K388" t="str">
        <f>'Main'!BW12</f>
        <v/>
      </c>
      <c r="L388">
        <f>IF(OR(ISERROR(K388), ISERROR(I388), ISERROR(J388)), TRUE, OR(OR(AND(LEFT(K388, 1)="[", RIGHT(K388, 1)="]"), AND(ISNUMBER(K388), OR(K388&gt;=I388, I388=""), OR(K388&lt;=J388, J388=""))), K388=""))</f>
        <v>1</v>
      </c>
      <c r="M388" t="e">
        <f>"Avg="&amp;ROUND(AVERAGE('Main'!$BW$12:$BY$12),4)&amp;", Stdev="&amp;ROUND(STDEV('Main'!$BW$12:$BY$12),4)&amp;", MaxStdev="&amp;1</f>
        <v>#DIV/0!</v>
      </c>
    </row>
    <row r="389">
      <c r="A389" t="inlineStr">
        <is>
          <t>Copies Outliers</t>
        </is>
      </c>
      <c r="B389" t="inlineStr">
        <is>
          <t>Copies per L outliers [covN1]</t>
        </is>
      </c>
      <c r="C389" t="inlineStr">
        <is>
          <t>Medium Low</t>
        </is>
      </c>
      <c r="D389" s="56" t="n">
        <v>44418</v>
      </c>
      <c r="E389" t="inlineStr">
        <is>
          <t>vc1.08.09.21</t>
        </is>
      </c>
      <c r="F389" t="inlineStr">
        <is>
          <t>covN1</t>
        </is>
      </c>
      <c r="G389" s="50" t="str">
        <f>HYPERLINK("#'Main'!BX12", "'Main'!BX12")</f>
        <v>'Main'!BX12</v>
      </c>
      <c r="I389" t="e">
        <f>AVERAGE('Main'!$BW$12:$BY$12)-1*STDEV('Main'!$BW$12:$BY$12)</f>
        <v>#DIV/0!</v>
      </c>
      <c r="J389" t="e">
        <f>AVERAGE('Main'!$BW$12:$BY$12)+1*STDEV('Main'!$BW$12:$BY$12)</f>
        <v>#DIV/0!</v>
      </c>
      <c r="K389" t="str">
        <f>'Main'!BX12</f>
        <v/>
      </c>
      <c r="L389">
        <f>IF(OR(ISERROR(K389), ISERROR(I389), ISERROR(J389)), TRUE, OR(OR(AND(LEFT(K389, 1)="[", RIGHT(K389, 1)="]"), AND(ISNUMBER(K389), OR(K389&gt;=I389, I389=""), OR(K389&lt;=J389, J389=""))), K389=""))</f>
        <v>1</v>
      </c>
      <c r="M389" t="e">
        <f>"Avg="&amp;ROUND(AVERAGE('Main'!$BW$12:$BY$12),4)&amp;", Stdev="&amp;ROUND(STDEV('Main'!$BW$12:$BY$12),4)&amp;", MaxStdev="&amp;1</f>
        <v>#DIV/0!</v>
      </c>
    </row>
    <row r="390">
      <c r="A390" t="inlineStr">
        <is>
          <t>Copies Outliers</t>
        </is>
      </c>
      <c r="B390" t="inlineStr">
        <is>
          <t>Copies per L outliers [covN1]</t>
        </is>
      </c>
      <c r="C390" t="inlineStr">
        <is>
          <t>Medium Low</t>
        </is>
      </c>
      <c r="D390" s="56" t="n">
        <v>44418</v>
      </c>
      <c r="E390" t="inlineStr">
        <is>
          <t>vc1.08.09.21</t>
        </is>
      </c>
      <c r="F390" t="inlineStr">
        <is>
          <t>covN1</t>
        </is>
      </c>
      <c r="G390" s="50" t="str">
        <f>HYPERLINK("#'Main'!BY12", "'Main'!BY12")</f>
        <v>'Main'!BY12</v>
      </c>
      <c r="I390" t="e">
        <f>AVERAGE('Main'!$BW$12:$BY$12)-1*STDEV('Main'!$BW$12:$BY$12)</f>
        <v>#DIV/0!</v>
      </c>
      <c r="J390" t="e">
        <f>AVERAGE('Main'!$BW$12:$BY$12)+1*STDEV('Main'!$BW$12:$BY$12)</f>
        <v>#DIV/0!</v>
      </c>
      <c r="K390" t="str">
        <f>'Main'!BY12</f>
        <v/>
      </c>
      <c r="L390">
        <f>IF(OR(ISERROR(K390), ISERROR(I390), ISERROR(J390)), TRUE, OR(OR(AND(LEFT(K390, 1)="[", RIGHT(K390, 1)="]"), AND(ISNUMBER(K390), OR(K390&gt;=I390, I390=""), OR(K390&lt;=J390, J390=""))), K390=""))</f>
        <v>1</v>
      </c>
      <c r="M390" t="e">
        <f>"Avg="&amp;ROUND(AVERAGE('Main'!$BW$12:$BY$12),4)&amp;", Stdev="&amp;ROUND(STDEV('Main'!$BW$12:$BY$12),4)&amp;", MaxStdev="&amp;1</f>
        <v>#DIV/0!</v>
      </c>
    </row>
    <row r="391">
      <c r="A391" t="inlineStr">
        <is>
          <t>Copies Outliers</t>
        </is>
      </c>
      <c r="B391" t="inlineStr">
        <is>
          <t>Copies per L outliers [covN1]</t>
        </is>
      </c>
      <c r="C391" t="inlineStr">
        <is>
          <t>Medium Low</t>
        </is>
      </c>
      <c r="D391" s="56" t="n">
        <v>44418</v>
      </c>
      <c r="E391" t="inlineStr">
        <is>
          <t>vc2.08.09.21</t>
        </is>
      </c>
      <c r="F391" t="inlineStr">
        <is>
          <t>covN1</t>
        </is>
      </c>
      <c r="G391" s="50" t="str">
        <f>HYPERLINK("#'Main'!BW13", "'Main'!BW13")</f>
        <v>'Main'!BW13</v>
      </c>
      <c r="I391">
        <f>AVERAGE('Main'!$BW$13:$BY$13)-1*STDEV('Main'!$BW$13:$BY$13)</f>
        <v>0.2558253446133104</v>
      </c>
      <c r="J391">
        <f>AVERAGE('Main'!$BW$13:$BY$13)+1*STDEV('Main'!$BW$13:$BY$13)</f>
        <v>0.7074383683925096</v>
      </c>
      <c r="K391">
        <f>'Main'!BW13</f>
        <v>0.3219625407096933</v>
      </c>
      <c r="L391">
        <f>IF(OR(ISERROR(K391), ISERROR(I391), ISERROR(J391)), TRUE, OR(OR(AND(LEFT(K391, 1)="[", RIGHT(K391, 1)="]"), AND(ISNUMBER(K391), OR(K391&gt;=I391, I391=""), OR(K391&lt;=J391, J391=""))), K391=""))</f>
        <v>1</v>
      </c>
      <c r="M391" t="str">
        <f>"Avg="&amp;ROUND(AVERAGE('Main'!$BW$13:$BY$13),4)&amp;", Stdev="&amp;ROUND(STDEV('Main'!$BW$13:$BY$13),4)&amp;", MaxStdev="&amp;1</f>
        <v>Avg=0.4816, Stdev=0.2258, MaxStdev=1</v>
      </c>
    </row>
    <row r="392">
      <c r="A392" t="inlineStr">
        <is>
          <t>Copies Outliers</t>
        </is>
      </c>
      <c r="B392" t="inlineStr">
        <is>
          <t>Copies per L outliers [covN1]</t>
        </is>
      </c>
      <c r="C392" t="inlineStr">
        <is>
          <t>Medium Low</t>
        </is>
      </c>
      <c r="D392" s="56" t="n">
        <v>44418</v>
      </c>
      <c r="E392" t="inlineStr">
        <is>
          <t>vc2.08.09.21</t>
        </is>
      </c>
      <c r="F392" t="inlineStr">
        <is>
          <t>covN1</t>
        </is>
      </c>
      <c r="G392" s="50" t="str">
        <f>HYPERLINK("#'Main'!BX13", "'Main'!BX13")</f>
        <v>'Main'!BX13</v>
      </c>
      <c r="I392">
        <f>AVERAGE('Main'!$BW$13:$BY$13)-1*STDEV('Main'!$BW$13:$BY$13)</f>
        <v>0.2558253446133104</v>
      </c>
      <c r="J392">
        <f>AVERAGE('Main'!$BW$13:$BY$13)+1*STDEV('Main'!$BW$13:$BY$13)</f>
        <v>0.7074383683925096</v>
      </c>
      <c r="K392" t="str">
        <f>'Main'!BX13</f>
        <v/>
      </c>
      <c r="L392">
        <f>IF(OR(ISERROR(K392), ISERROR(I392), ISERROR(J392)), TRUE, OR(OR(AND(LEFT(K392, 1)="[", RIGHT(K392, 1)="]"), AND(ISNUMBER(K392), OR(K392&gt;=I392, I392=""), OR(K392&lt;=J392, J392=""))), K392=""))</f>
        <v>1</v>
      </c>
      <c r="M392" t="str">
        <f>"Avg="&amp;ROUND(AVERAGE('Main'!$BW$13:$BY$13),4)&amp;", Stdev="&amp;ROUND(STDEV('Main'!$BW$13:$BY$13),4)&amp;", MaxStdev="&amp;1</f>
        <v>Avg=0.4816, Stdev=0.2258, MaxStdev=1</v>
      </c>
    </row>
    <row r="393">
      <c r="A393" t="inlineStr">
        <is>
          <t>Copies Outliers</t>
        </is>
      </c>
      <c r="B393" t="inlineStr">
        <is>
          <t>Copies per L outliers [covN1]</t>
        </is>
      </c>
      <c r="C393" t="inlineStr">
        <is>
          <t>Medium Low</t>
        </is>
      </c>
      <c r="D393" s="56" t="n">
        <v>44418</v>
      </c>
      <c r="E393" t="inlineStr">
        <is>
          <t>vc2.08.09.21</t>
        </is>
      </c>
      <c r="F393" t="inlineStr">
        <is>
          <t>covN1</t>
        </is>
      </c>
      <c r="G393" s="50" t="str">
        <f>HYPERLINK("#'Main'!BY13", "'Main'!BY13")</f>
        <v>'Main'!BY13</v>
      </c>
      <c r="I393">
        <f>AVERAGE('Main'!$BW$13:$BY$13)-1*STDEV('Main'!$BW$13:$BY$13)</f>
        <v>0.2558253446133104</v>
      </c>
      <c r="J393">
        <f>AVERAGE('Main'!$BW$13:$BY$13)+1*STDEV('Main'!$BW$13:$BY$13)</f>
        <v>0.7074383683925096</v>
      </c>
      <c r="K393">
        <f>'Main'!BY13</f>
        <v>0.6413011722961267</v>
      </c>
      <c r="L393">
        <f>IF(OR(ISERROR(K393), ISERROR(I393), ISERROR(J393)), TRUE, OR(OR(AND(LEFT(K393, 1)="[", RIGHT(K393, 1)="]"), AND(ISNUMBER(K393), OR(K393&gt;=I393, I393=""), OR(K393&lt;=J393, J393=""))), K393=""))</f>
        <v>1</v>
      </c>
      <c r="M393" t="str">
        <f>"Avg="&amp;ROUND(AVERAGE('Main'!$BW$13:$BY$13),4)&amp;", Stdev="&amp;ROUND(STDEV('Main'!$BW$13:$BY$13),4)&amp;", MaxStdev="&amp;1</f>
        <v>Avg=0.4816, Stdev=0.2258, MaxStdev=1</v>
      </c>
    </row>
    <row r="394">
      <c r="A394" t="inlineStr">
        <is>
          <t>Copies Outliers</t>
        </is>
      </c>
      <c r="B394" t="inlineStr">
        <is>
          <t>Copies per L outliers [covN1]</t>
        </is>
      </c>
      <c r="C394" t="inlineStr">
        <is>
          <t>Medium Low</t>
        </is>
      </c>
      <c r="D394" s="56" t="n">
        <v>44418</v>
      </c>
      <c r="E394" t="inlineStr">
        <is>
          <t>vc3.08.09.21</t>
        </is>
      </c>
      <c r="F394" t="inlineStr">
        <is>
          <t>covN1</t>
        </is>
      </c>
      <c r="G394" s="50" t="str">
        <f>HYPERLINK("#'Main'!BW14", "'Main'!BW14")</f>
        <v>'Main'!BW14</v>
      </c>
      <c r="I394">
        <f>AVERAGE('Main'!$BW$14:$BY$14)-1*STDEV('Main'!$BW$14:$BY$14)</f>
        <v>-0.7151891579562673</v>
      </c>
      <c r="J394">
        <f>AVERAGE('Main'!$BW$14:$BY$14)+1*STDEV('Main'!$BW$14:$BY$14)</f>
        <v>5.437840147172401</v>
      </c>
      <c r="K394">
        <f>'Main'!BW14</f>
        <v>4.536749867856082</v>
      </c>
      <c r="L394">
        <f>IF(OR(ISERROR(K394), ISERROR(I394), ISERROR(J394)), TRUE, OR(OR(AND(LEFT(K394, 1)="[", RIGHT(K394, 1)="]"), AND(ISNUMBER(K394), OR(K394&gt;=I394, I394=""), OR(K394&lt;=J394, J394=""))), K394=""))</f>
        <v>1</v>
      </c>
      <c r="M394" t="str">
        <f>"Avg="&amp;ROUND(AVERAGE('Main'!$BW$14:$BY$14),4)&amp;", Stdev="&amp;ROUND(STDEV('Main'!$BW$14:$BY$14),4)&amp;", MaxStdev="&amp;1</f>
        <v>Avg=2.3613, Stdev=3.0765, MaxStdev=1</v>
      </c>
    </row>
    <row r="395">
      <c r="A395" t="inlineStr">
        <is>
          <t>Copies Outliers</t>
        </is>
      </c>
      <c r="B395" t="inlineStr">
        <is>
          <t>Copies per L outliers [covN1]</t>
        </is>
      </c>
      <c r="C395" t="inlineStr">
        <is>
          <t>Medium Low</t>
        </is>
      </c>
      <c r="D395" s="56" t="n">
        <v>44418</v>
      </c>
      <c r="E395" t="inlineStr">
        <is>
          <t>vc3.08.09.21</t>
        </is>
      </c>
      <c r="F395" t="inlineStr">
        <is>
          <t>covN1</t>
        </is>
      </c>
      <c r="G395" s="50" t="str">
        <f>HYPERLINK("#'Main'!BX14", "'Main'!BX14")</f>
        <v>'Main'!BX14</v>
      </c>
      <c r="I395">
        <f>AVERAGE('Main'!$BW$14:$BY$14)-1*STDEV('Main'!$BW$14:$BY$14)</f>
        <v>-0.7151891579562673</v>
      </c>
      <c r="J395">
        <f>AVERAGE('Main'!$BW$14:$BY$14)+1*STDEV('Main'!$BW$14:$BY$14)</f>
        <v>5.437840147172401</v>
      </c>
      <c r="K395">
        <f>'Main'!BX14</f>
        <v>0.185901121360051</v>
      </c>
      <c r="L395">
        <f>IF(OR(ISERROR(K395), ISERROR(I395), ISERROR(J395)), TRUE, OR(OR(AND(LEFT(K395, 1)="[", RIGHT(K395, 1)="]"), AND(ISNUMBER(K395), OR(K395&gt;=I395, I395=""), OR(K395&lt;=J395, J395=""))), K395=""))</f>
        <v>1</v>
      </c>
      <c r="M395" t="str">
        <f>"Avg="&amp;ROUND(AVERAGE('Main'!$BW$14:$BY$14),4)&amp;", Stdev="&amp;ROUND(STDEV('Main'!$BW$14:$BY$14),4)&amp;", MaxStdev="&amp;1</f>
        <v>Avg=2.3613, Stdev=3.0765, MaxStdev=1</v>
      </c>
    </row>
    <row r="396">
      <c r="A396" t="inlineStr">
        <is>
          <t>Copies Outliers</t>
        </is>
      </c>
      <c r="B396" t="inlineStr">
        <is>
          <t>Copies per L outliers [covN1]</t>
        </is>
      </c>
      <c r="C396" t="inlineStr">
        <is>
          <t>Medium Low</t>
        </is>
      </c>
      <c r="D396" s="56" t="n">
        <v>44418</v>
      </c>
      <c r="E396" t="inlineStr">
        <is>
          <t>vc3.08.09.21</t>
        </is>
      </c>
      <c r="F396" t="inlineStr">
        <is>
          <t>covN1</t>
        </is>
      </c>
      <c r="G396" s="50" t="str">
        <f>HYPERLINK("#'Main'!BY14", "'Main'!BY14")</f>
        <v>'Main'!BY14</v>
      </c>
      <c r="I396">
        <f>AVERAGE('Main'!$BW$14:$BY$14)-1*STDEV('Main'!$BW$14:$BY$14)</f>
        <v>-0.7151891579562673</v>
      </c>
      <c r="J396">
        <f>AVERAGE('Main'!$BW$14:$BY$14)+1*STDEV('Main'!$BW$14:$BY$14)</f>
        <v>5.437840147172401</v>
      </c>
      <c r="K396" t="str">
        <f>'Main'!BY14</f>
        <v/>
      </c>
      <c r="L396">
        <f>IF(OR(ISERROR(K396), ISERROR(I396), ISERROR(J396)), TRUE, OR(OR(AND(LEFT(K396, 1)="[", RIGHT(K396, 1)="]"), AND(ISNUMBER(K396), OR(K396&gt;=I396, I396=""), OR(K396&lt;=J396, J396=""))), K396=""))</f>
        <v>1</v>
      </c>
      <c r="M396" t="str">
        <f>"Avg="&amp;ROUND(AVERAGE('Main'!$BW$14:$BY$14),4)&amp;", Stdev="&amp;ROUND(STDEV('Main'!$BW$14:$BY$14),4)&amp;", MaxStdev="&amp;1</f>
        <v>Avg=2.3613, Stdev=3.0765, MaxStdev=1</v>
      </c>
    </row>
    <row r="397">
      <c r="A397" t="inlineStr">
        <is>
          <t>Copies Outliers</t>
        </is>
      </c>
      <c r="B397" t="inlineStr">
        <is>
          <t>Copies per L outliers [covN2]</t>
        </is>
      </c>
      <c r="C397" t="inlineStr">
        <is>
          <t>Medium Low</t>
        </is>
      </c>
      <c r="D397" s="56" t="n">
        <v>44418</v>
      </c>
      <c r="E397" t="inlineStr">
        <is>
          <t>ac.08.05.21</t>
        </is>
      </c>
      <c r="F397" t="inlineStr">
        <is>
          <t>covN2</t>
        </is>
      </c>
      <c r="G397" s="50" t="str">
        <f>HYPERLINK("#'Main'!BZ2", "'Main'!BZ2")</f>
        <v>'Main'!BZ2</v>
      </c>
      <c r="I397">
        <f>AVERAGE('Main'!$BZ$2:$CB$2)-1*STDEV('Main'!$BZ$2:$CB$2)</f>
        <v>293.5201754585677</v>
      </c>
      <c r="J397">
        <f>AVERAGE('Main'!$BZ$2:$CB$2)+1*STDEV('Main'!$BZ$2:$CB$2)</f>
        <v>565.4318564215669</v>
      </c>
      <c r="K397">
        <f>'Main'!BZ2</f>
        <v>495.7994205896055</v>
      </c>
      <c r="L397">
        <f>IF(OR(ISERROR(K397), ISERROR(I397), ISERROR(J397)), TRUE, OR(OR(AND(LEFT(K397, 1)="[", RIGHT(K397, 1)="]"), AND(ISNUMBER(K397), OR(K397&gt;=I397, I397=""), OR(K397&lt;=J397, J397=""))), K397=""))</f>
        <v>1</v>
      </c>
      <c r="M397" t="str">
        <f>"Avg="&amp;ROUND(AVERAGE('Main'!$BZ$2:$CB$2),4)&amp;", Stdev="&amp;ROUND(STDEV('Main'!$BZ$2:$CB$2),4)&amp;", MaxStdev="&amp;1</f>
        <v>Avg=429.476, Stdev=135.9558, MaxStdev=1</v>
      </c>
    </row>
    <row r="398">
      <c r="A398" t="inlineStr">
        <is>
          <t>Copies Outliers</t>
        </is>
      </c>
      <c r="B398" t="inlineStr">
        <is>
          <t>Copies per L outliers [covN2]</t>
        </is>
      </c>
      <c r="C398" t="inlineStr">
        <is>
          <t>Medium Low</t>
        </is>
      </c>
      <c r="D398" s="56" t="n">
        <v>44418</v>
      </c>
      <c r="E398" t="inlineStr">
        <is>
          <t>ac.08.05.21</t>
        </is>
      </c>
      <c r="F398" t="inlineStr">
        <is>
          <t>covN2</t>
        </is>
      </c>
      <c r="G398" s="50" t="str">
        <f>HYPERLINK("#'Main'!CA2", "'Main'!CA2")</f>
        <v>'Main'!CA2</v>
      </c>
      <c r="I398">
        <f>AVERAGE('Main'!$BZ$2:$CB$2)-1*STDEV('Main'!$BZ$2:$CB$2)</f>
        <v>293.5201754585677</v>
      </c>
      <c r="J398">
        <f>AVERAGE('Main'!$BZ$2:$CB$2)+1*STDEV('Main'!$BZ$2:$CB$2)</f>
        <v>565.4318564215669</v>
      </c>
      <c r="K398">
        <f>'Main'!CA2</f>
        <v>519.5413198184888</v>
      </c>
      <c r="L398">
        <f>IF(OR(ISERROR(K398), ISERROR(I398), ISERROR(J398)), TRUE, OR(OR(AND(LEFT(K398, 1)="[", RIGHT(K398, 1)="]"), AND(ISNUMBER(K398), OR(K398&gt;=I398, I398=""), OR(K398&lt;=J398, J398=""))), K398=""))</f>
        <v>1</v>
      </c>
      <c r="M398" t="str">
        <f>"Avg="&amp;ROUND(AVERAGE('Main'!$BZ$2:$CB$2),4)&amp;", Stdev="&amp;ROUND(STDEV('Main'!$BZ$2:$CB$2),4)&amp;", MaxStdev="&amp;1</f>
        <v>Avg=429.476, Stdev=135.9558, MaxStdev=1</v>
      </c>
    </row>
    <row r="399">
      <c r="A399" t="inlineStr">
        <is>
          <t>Copies Outliers</t>
        </is>
      </c>
      <c r="B399" t="inlineStr">
        <is>
          <t>Copies per L outliers [covN2]</t>
        </is>
      </c>
      <c r="C399" t="inlineStr">
        <is>
          <t>Medium Low</t>
        </is>
      </c>
      <c r="D399" s="56" t="n">
        <v>44418</v>
      </c>
      <c r="E399" t="inlineStr">
        <is>
          <t>ac.08.05.21</t>
        </is>
      </c>
      <c r="F399" t="inlineStr">
        <is>
          <t>covN2</t>
        </is>
      </c>
      <c r="G399" s="50" t="str">
        <f>HYPERLINK("#'Main'!CB2", "'Main'!CB2")</f>
        <v>'Main'!CB2</v>
      </c>
      <c r="I399">
        <f>AVERAGE('Main'!$BZ$2:$CB$2)-1*STDEV('Main'!$BZ$2:$CB$2)</f>
        <v>293.5201754585677</v>
      </c>
      <c r="J399">
        <f>AVERAGE('Main'!$BZ$2:$CB$2)+1*STDEV('Main'!$BZ$2:$CB$2)</f>
        <v>565.4318564215669</v>
      </c>
      <c r="K399">
        <f>'Main'!CB2</f>
        <v>273.0873074121075</v>
      </c>
      <c r="L399">
        <f>IF(OR(ISERROR(K399), ISERROR(I399), ISERROR(J399)), TRUE, OR(OR(AND(LEFT(K399, 1)="[", RIGHT(K399, 1)="]"), AND(ISNUMBER(K399), OR(K399&gt;=I399, I399=""), OR(K399&lt;=J399, J399=""))), K399=""))</f>
        <v>0</v>
      </c>
      <c r="M399" t="str">
        <f>"Avg="&amp;ROUND(AVERAGE('Main'!$BZ$2:$CB$2),4)&amp;", Stdev="&amp;ROUND(STDEV('Main'!$BZ$2:$CB$2),4)&amp;", MaxStdev="&amp;1</f>
        <v>Avg=429.476, Stdev=135.9558, MaxStdev=1</v>
      </c>
    </row>
    <row r="400">
      <c r="A400" t="inlineStr">
        <is>
          <t>Copies Outliers</t>
        </is>
      </c>
      <c r="B400" t="inlineStr">
        <is>
          <t>Copies per L outliers [covN2]</t>
        </is>
      </c>
      <c r="C400" t="inlineStr">
        <is>
          <t>Medium Low</t>
        </is>
      </c>
      <c r="D400" s="56" t="n">
        <v>44418</v>
      </c>
      <c r="E400" t="inlineStr">
        <is>
          <t>h.08.05.21</t>
        </is>
      </c>
      <c r="F400" t="inlineStr">
        <is>
          <t>covN2</t>
        </is>
      </c>
      <c r="G400" s="50" t="str">
        <f>HYPERLINK("#'Main'!BZ3", "'Main'!BZ3")</f>
        <v>'Main'!BZ3</v>
      </c>
      <c r="I400">
        <f>AVERAGE('Main'!$BZ$3:$CB$3)-1*STDEV('Main'!$BZ$3:$CB$3)</f>
        <v>1234.73538663662</v>
      </c>
      <c r="J400">
        <f>AVERAGE('Main'!$BZ$3:$CB$3)+1*STDEV('Main'!$BZ$3:$CB$3)</f>
        <v>1884.180966626429</v>
      </c>
      <c r="K400">
        <f>'Main'!BZ3</f>
        <v>1548.771449900988</v>
      </c>
      <c r="L400">
        <f>IF(OR(ISERROR(K400), ISERROR(I400), ISERROR(J400)), TRUE, OR(OR(AND(LEFT(K400, 1)="[", RIGHT(K400, 1)="]"), AND(ISNUMBER(K400), OR(K400&gt;=I400, I400=""), OR(K400&lt;=J400, J400=""))), K400=""))</f>
        <v>1</v>
      </c>
      <c r="M400" t="str">
        <f>"Avg="&amp;ROUND(AVERAGE('Main'!$BZ$3:$CB$3),4)&amp;", Stdev="&amp;ROUND(STDEV('Main'!$BZ$3:$CB$3),4)&amp;", MaxStdev="&amp;1</f>
        <v>Avg=1559.4582, Stdev=324.7228, MaxStdev=1</v>
      </c>
    </row>
    <row r="401">
      <c r="A401" t="inlineStr">
        <is>
          <t>Copies Outliers</t>
        </is>
      </c>
      <c r="B401" t="inlineStr">
        <is>
          <t>Copies per L outliers [covN2]</t>
        </is>
      </c>
      <c r="C401" t="inlineStr">
        <is>
          <t>Medium Low</t>
        </is>
      </c>
      <c r="D401" s="56" t="n">
        <v>44418</v>
      </c>
      <c r="E401" t="inlineStr">
        <is>
          <t>h.08.05.21</t>
        </is>
      </c>
      <c r="F401" t="inlineStr">
        <is>
          <t>covN2</t>
        </is>
      </c>
      <c r="G401" s="50" t="str">
        <f>HYPERLINK("#'Main'!CA3", "'Main'!CA3")</f>
        <v>'Main'!CA3</v>
      </c>
      <c r="I401">
        <f>AVERAGE('Main'!$BZ$3:$CB$3)-1*STDEV('Main'!$BZ$3:$CB$3)</f>
        <v>1234.73538663662</v>
      </c>
      <c r="J401">
        <f>AVERAGE('Main'!$BZ$3:$CB$3)+1*STDEV('Main'!$BZ$3:$CB$3)</f>
        <v>1884.180966626429</v>
      </c>
      <c r="K401">
        <f>'Main'!CA3</f>
        <v>1240.210665593467</v>
      </c>
      <c r="L401">
        <f>IF(OR(ISERROR(K401), ISERROR(I401), ISERROR(J401)), TRUE, OR(OR(AND(LEFT(K401, 1)="[", RIGHT(K401, 1)="]"), AND(ISNUMBER(K401), OR(K401&gt;=I401, I401=""), OR(K401&lt;=J401, J401=""))), K401=""))</f>
        <v>1</v>
      </c>
      <c r="M401" t="str">
        <f>"Avg="&amp;ROUND(AVERAGE('Main'!$BZ$3:$CB$3),4)&amp;", Stdev="&amp;ROUND(STDEV('Main'!$BZ$3:$CB$3),4)&amp;", MaxStdev="&amp;1</f>
        <v>Avg=1559.4582, Stdev=324.7228, MaxStdev=1</v>
      </c>
    </row>
    <row r="402">
      <c r="A402" t="inlineStr">
        <is>
          <t>Copies Outliers</t>
        </is>
      </c>
      <c r="B402" t="inlineStr">
        <is>
          <t>Copies per L outliers [covN2]</t>
        </is>
      </c>
      <c r="C402" t="inlineStr">
        <is>
          <t>Medium Low</t>
        </is>
      </c>
      <c r="D402" s="56" t="n">
        <v>44418</v>
      </c>
      <c r="E402" t="inlineStr">
        <is>
          <t>h.08.05.21</t>
        </is>
      </c>
      <c r="F402" t="inlineStr">
        <is>
          <t>covN2</t>
        </is>
      </c>
      <c r="G402" s="50" t="str">
        <f>HYPERLINK("#'Main'!CB3", "'Main'!CB3")</f>
        <v>'Main'!CB3</v>
      </c>
      <c r="I402">
        <f>AVERAGE('Main'!$BZ$3:$CB$3)-1*STDEV('Main'!$BZ$3:$CB$3)</f>
        <v>1234.73538663662</v>
      </c>
      <c r="J402">
        <f>AVERAGE('Main'!$BZ$3:$CB$3)+1*STDEV('Main'!$BZ$3:$CB$3)</f>
        <v>1884.180966626429</v>
      </c>
      <c r="K402">
        <f>'Main'!CB3</f>
        <v>1889.392414400117</v>
      </c>
      <c r="L402">
        <f>IF(OR(ISERROR(K402), ISERROR(I402), ISERROR(J402)), TRUE, OR(OR(AND(LEFT(K402, 1)="[", RIGHT(K402, 1)="]"), AND(ISNUMBER(K402), OR(K402&gt;=I402, I402=""), OR(K402&lt;=J402, J402=""))), K402=""))</f>
        <v>0</v>
      </c>
      <c r="M402" t="str">
        <f>"Avg="&amp;ROUND(AVERAGE('Main'!$BZ$3:$CB$3),4)&amp;", Stdev="&amp;ROUND(STDEV('Main'!$BZ$3:$CB$3),4)&amp;", MaxStdev="&amp;1</f>
        <v>Avg=1559.4582, Stdev=324.7228, MaxStdev=1</v>
      </c>
    </row>
    <row r="403">
      <c r="A403" t="inlineStr">
        <is>
          <t>Copies Outliers</t>
        </is>
      </c>
      <c r="B403" t="inlineStr">
        <is>
          <t>Copies per L outliers [covN2]</t>
        </is>
      </c>
      <c r="C403" t="inlineStr">
        <is>
          <t>Medium Low</t>
        </is>
      </c>
      <c r="D403" s="56" t="n">
        <v>44418</v>
      </c>
      <c r="E403" t="inlineStr">
        <is>
          <t>ac.08.06.21</t>
        </is>
      </c>
      <c r="F403" t="inlineStr">
        <is>
          <t>covN2</t>
        </is>
      </c>
      <c r="G403" s="50" t="str">
        <f>HYPERLINK("#'Main'!BZ4", "'Main'!BZ4")</f>
        <v>'Main'!BZ4</v>
      </c>
      <c r="I403">
        <f>AVERAGE('Main'!$BZ$4:$CB$4)-1*STDEV('Main'!$BZ$4:$CB$4)</f>
        <v>1.197470154244409</v>
      </c>
      <c r="J403">
        <f>AVERAGE('Main'!$BZ$4:$CB$4)+1*STDEV('Main'!$BZ$4:$CB$4)</f>
        <v>3.316014727890682</v>
      </c>
      <c r="K403">
        <f>'Main'!BZ4</f>
        <v>3.005761058203167</v>
      </c>
      <c r="L403">
        <f>IF(OR(ISERROR(K403), ISERROR(I403), ISERROR(J403)), TRUE, OR(OR(AND(LEFT(K403, 1)="[", RIGHT(K403, 1)="]"), AND(ISNUMBER(K403), OR(K403&gt;=I403, I403=""), OR(K403&lt;=J403, J403=""))), K403=""))</f>
        <v>1</v>
      </c>
      <c r="M403" t="str">
        <f>"Avg="&amp;ROUND(AVERAGE('Main'!$BZ$4:$CB$4),4)&amp;", Stdev="&amp;ROUND(STDEV('Main'!$BZ$4:$CB$4),4)&amp;", MaxStdev="&amp;1</f>
        <v>Avg=2.2567, Stdev=1.0593, MaxStdev=1</v>
      </c>
    </row>
    <row r="404">
      <c r="A404" t="inlineStr">
        <is>
          <t>Copies Outliers</t>
        </is>
      </c>
      <c r="B404" t="inlineStr">
        <is>
          <t>Copies per L outliers [covN2]</t>
        </is>
      </c>
      <c r="C404" t="inlineStr">
        <is>
          <t>Medium Low</t>
        </is>
      </c>
      <c r="D404" s="56" t="n">
        <v>44418</v>
      </c>
      <c r="E404" t="inlineStr">
        <is>
          <t>ac.08.06.21</t>
        </is>
      </c>
      <c r="F404" t="inlineStr">
        <is>
          <t>covN2</t>
        </is>
      </c>
      <c r="G404" s="50" t="str">
        <f>HYPERLINK("#'Main'!CA4", "'Main'!CA4")</f>
        <v>'Main'!CA4</v>
      </c>
      <c r="I404">
        <f>AVERAGE('Main'!$BZ$4:$CB$4)-1*STDEV('Main'!$BZ$4:$CB$4)</f>
        <v>1.197470154244409</v>
      </c>
      <c r="J404">
        <f>AVERAGE('Main'!$BZ$4:$CB$4)+1*STDEV('Main'!$BZ$4:$CB$4)</f>
        <v>3.316014727890682</v>
      </c>
      <c r="K404">
        <f>'Main'!CA4</f>
        <v>1.507723823931924</v>
      </c>
      <c r="L404">
        <f>IF(OR(ISERROR(K404), ISERROR(I404), ISERROR(J404)), TRUE, OR(OR(AND(LEFT(K404, 1)="[", RIGHT(K404, 1)="]"), AND(ISNUMBER(K404), OR(K404&gt;=I404, I404=""), OR(K404&lt;=J404, J404=""))), K404=""))</f>
        <v>1</v>
      </c>
      <c r="M404" t="str">
        <f>"Avg="&amp;ROUND(AVERAGE('Main'!$BZ$4:$CB$4),4)&amp;", Stdev="&amp;ROUND(STDEV('Main'!$BZ$4:$CB$4),4)&amp;", MaxStdev="&amp;1</f>
        <v>Avg=2.2567, Stdev=1.0593, MaxStdev=1</v>
      </c>
    </row>
    <row r="405">
      <c r="A405" t="inlineStr">
        <is>
          <t>Copies Outliers</t>
        </is>
      </c>
      <c r="B405" t="inlineStr">
        <is>
          <t>Copies per L outliers [covN2]</t>
        </is>
      </c>
      <c r="C405" t="inlineStr">
        <is>
          <t>Medium Low</t>
        </is>
      </c>
      <c r="D405" s="56" t="n">
        <v>44418</v>
      </c>
      <c r="E405" t="inlineStr">
        <is>
          <t>ac.08.06.21</t>
        </is>
      </c>
      <c r="F405" t="inlineStr">
        <is>
          <t>covN2</t>
        </is>
      </c>
      <c r="G405" s="50" t="str">
        <f>HYPERLINK("#'Main'!CB4", "'Main'!CB4")</f>
        <v>'Main'!CB4</v>
      </c>
      <c r="I405">
        <f>AVERAGE('Main'!$BZ$4:$CB$4)-1*STDEV('Main'!$BZ$4:$CB$4)</f>
        <v>1.197470154244409</v>
      </c>
      <c r="J405">
        <f>AVERAGE('Main'!$BZ$4:$CB$4)+1*STDEV('Main'!$BZ$4:$CB$4)</f>
        <v>3.316014727890682</v>
      </c>
      <c r="K405" t="str">
        <f>'Main'!CB4</f>
        <v/>
      </c>
      <c r="L405">
        <f>IF(OR(ISERROR(K405), ISERROR(I405), ISERROR(J405)), TRUE, OR(OR(AND(LEFT(K405, 1)="[", RIGHT(K405, 1)="]"), AND(ISNUMBER(K405), OR(K405&gt;=I405, I405=""), OR(K405&lt;=J405, J405=""))), K405=""))</f>
        <v>1</v>
      </c>
      <c r="M405" t="str">
        <f>"Avg="&amp;ROUND(AVERAGE('Main'!$BZ$4:$CB$4),4)&amp;", Stdev="&amp;ROUND(STDEV('Main'!$BZ$4:$CB$4),4)&amp;", MaxStdev="&amp;1</f>
        <v>Avg=2.2567, Stdev=1.0593, MaxStdev=1</v>
      </c>
    </row>
    <row r="406">
      <c r="A406" t="inlineStr">
        <is>
          <t>Copies Outliers</t>
        </is>
      </c>
      <c r="B406" t="inlineStr">
        <is>
          <t>Copies per L outliers [covN2]</t>
        </is>
      </c>
      <c r="C406" t="inlineStr">
        <is>
          <t>Medium Low</t>
        </is>
      </c>
      <c r="D406" s="56" t="n">
        <v>44418</v>
      </c>
      <c r="E406" t="inlineStr">
        <is>
          <t>h_d.08.06.21</t>
        </is>
      </c>
      <c r="F406" t="inlineStr">
        <is>
          <t>covN2</t>
        </is>
      </c>
      <c r="G406" s="50" t="str">
        <f>HYPERLINK("#'Main'!BZ5", "'Main'!BZ5")</f>
        <v>'Main'!BZ5</v>
      </c>
      <c r="I406">
        <f>AVERAGE('Main'!$BZ$5:$CB$5)-1*STDEV('Main'!$BZ$5:$CB$5)</f>
        <v>2029.70445537482</v>
      </c>
      <c r="J406">
        <f>AVERAGE('Main'!$BZ$5:$CB$5)+1*STDEV('Main'!$BZ$5:$CB$5)</f>
        <v>4846.389351273205</v>
      </c>
      <c r="K406" t="str">
        <f>'Main'!BZ5</f>
        <v/>
      </c>
      <c r="L406">
        <f>IF(OR(ISERROR(K406), ISERROR(I406), ISERROR(J406)), TRUE, OR(OR(AND(LEFT(K406, 1)="[", RIGHT(K406, 1)="]"), AND(ISNUMBER(K406), OR(K406&gt;=I406, I406=""), OR(K406&lt;=J406, J406=""))), K406=""))</f>
        <v>1</v>
      </c>
      <c r="M406" t="str">
        <f>"Avg="&amp;ROUND(AVERAGE('Main'!$BZ$5:$CB$5),4)&amp;", Stdev="&amp;ROUND(STDEV('Main'!$BZ$5:$CB$5),4)&amp;", MaxStdev="&amp;1</f>
        <v>Avg=3438.0469, Stdev=1408.3424, MaxStdev=1</v>
      </c>
    </row>
    <row r="407">
      <c r="A407" t="inlineStr">
        <is>
          <t>Copies Outliers</t>
        </is>
      </c>
      <c r="B407" t="inlineStr">
        <is>
          <t>Copies per L outliers [covN2]</t>
        </is>
      </c>
      <c r="C407" t="inlineStr">
        <is>
          <t>Medium Low</t>
        </is>
      </c>
      <c r="D407" s="56" t="n">
        <v>44418</v>
      </c>
      <c r="E407" t="inlineStr">
        <is>
          <t>h_d.08.06.21</t>
        </is>
      </c>
      <c r="F407" t="inlineStr">
        <is>
          <t>covN2</t>
        </is>
      </c>
      <c r="G407" s="50" t="str">
        <f>HYPERLINK("#'Main'!CA5", "'Main'!CA5")</f>
        <v>'Main'!CA5</v>
      </c>
      <c r="I407">
        <f>AVERAGE('Main'!$BZ$5:$CB$5)-1*STDEV('Main'!$BZ$5:$CB$5)</f>
        <v>2029.70445537482</v>
      </c>
      <c r="J407">
        <f>AVERAGE('Main'!$BZ$5:$CB$5)+1*STDEV('Main'!$BZ$5:$CB$5)</f>
        <v>4846.389351273205</v>
      </c>
      <c r="K407">
        <f>'Main'!CA5</f>
        <v>2442.198408146277</v>
      </c>
      <c r="L407">
        <f>IF(OR(ISERROR(K407), ISERROR(I407), ISERROR(J407)), TRUE, OR(OR(AND(LEFT(K407, 1)="[", RIGHT(K407, 1)="]"), AND(ISNUMBER(K407), OR(K407&gt;=I407, I407=""), OR(K407&lt;=J407, J407=""))), K407=""))</f>
        <v>1</v>
      </c>
      <c r="M407" t="str">
        <f>"Avg="&amp;ROUND(AVERAGE('Main'!$BZ$5:$CB$5),4)&amp;", Stdev="&amp;ROUND(STDEV('Main'!$BZ$5:$CB$5),4)&amp;", MaxStdev="&amp;1</f>
        <v>Avg=3438.0469, Stdev=1408.3424, MaxStdev=1</v>
      </c>
    </row>
    <row r="408">
      <c r="A408" t="inlineStr">
        <is>
          <t>Copies Outliers</t>
        </is>
      </c>
      <c r="B408" t="inlineStr">
        <is>
          <t>Copies per L outliers [covN2]</t>
        </is>
      </c>
      <c r="C408" t="inlineStr">
        <is>
          <t>Medium Low</t>
        </is>
      </c>
      <c r="D408" s="56" t="n">
        <v>44418</v>
      </c>
      <c r="E408" t="inlineStr">
        <is>
          <t>h_d.08.06.21</t>
        </is>
      </c>
      <c r="F408" t="inlineStr">
        <is>
          <t>covN2</t>
        </is>
      </c>
      <c r="G408" s="50" t="str">
        <f>HYPERLINK("#'Main'!CB5", "'Main'!CB5")</f>
        <v>'Main'!CB5</v>
      </c>
      <c r="I408">
        <f>AVERAGE('Main'!$BZ$5:$CB$5)-1*STDEV('Main'!$BZ$5:$CB$5)</f>
        <v>2029.70445537482</v>
      </c>
      <c r="J408">
        <f>AVERAGE('Main'!$BZ$5:$CB$5)+1*STDEV('Main'!$BZ$5:$CB$5)</f>
        <v>4846.389351273205</v>
      </c>
      <c r="K408">
        <f>'Main'!CB5</f>
        <v>4433.895398501749</v>
      </c>
      <c r="L408">
        <f>IF(OR(ISERROR(K408), ISERROR(I408), ISERROR(J408)), TRUE, OR(OR(AND(LEFT(K408, 1)="[", RIGHT(K408, 1)="]"), AND(ISNUMBER(K408), OR(K408&gt;=I408, I408=""), OR(K408&lt;=J408, J408=""))), K408=""))</f>
        <v>1</v>
      </c>
      <c r="M408" t="str">
        <f>"Avg="&amp;ROUND(AVERAGE('Main'!$BZ$5:$CB$5),4)&amp;", Stdev="&amp;ROUND(STDEV('Main'!$BZ$5:$CB$5),4)&amp;", MaxStdev="&amp;1</f>
        <v>Avg=3438.0469, Stdev=1408.3424, MaxStdev=1</v>
      </c>
    </row>
    <row r="409">
      <c r="A409" t="inlineStr">
        <is>
          <t>Copies Outliers</t>
        </is>
      </c>
      <c r="B409" t="inlineStr">
        <is>
          <t>Copies per L outliers [covN2]</t>
        </is>
      </c>
      <c r="C409" t="inlineStr">
        <is>
          <t>Medium Low</t>
        </is>
      </c>
      <c r="D409" s="56" t="n">
        <v>44418</v>
      </c>
      <c r="E409" t="inlineStr">
        <is>
          <t>h.08.07.21</t>
        </is>
      </c>
      <c r="F409" t="inlineStr">
        <is>
          <t>covN2</t>
        </is>
      </c>
      <c r="G409" s="50" t="str">
        <f>HYPERLINK("#'Main'!BZ6", "'Main'!BZ6")</f>
        <v>'Main'!BZ6</v>
      </c>
      <c r="I409">
        <f>AVERAGE('Main'!$BZ$6:$CB$6)-1*STDEV('Main'!$BZ$6:$CB$6)</f>
        <v>274.0670722828356</v>
      </c>
      <c r="J409">
        <f>AVERAGE('Main'!$BZ$6:$CB$6)+1*STDEV('Main'!$BZ$6:$CB$6)</f>
        <v>3998.510457923572</v>
      </c>
      <c r="K409">
        <f>'Main'!BZ6</f>
        <v>819.4991780372295</v>
      </c>
      <c r="L409">
        <f>IF(OR(ISERROR(K409), ISERROR(I409), ISERROR(J409)), TRUE, OR(OR(AND(LEFT(K409, 1)="[", RIGHT(K409, 1)="]"), AND(ISNUMBER(K409), OR(K409&gt;=I409, I409=""), OR(K409&lt;=J409, J409=""))), K409=""))</f>
        <v>1</v>
      </c>
      <c r="M409" t="str">
        <f>"Avg="&amp;ROUND(AVERAGE('Main'!$BZ$6:$CB$6),4)&amp;", Stdev="&amp;ROUND(STDEV('Main'!$BZ$6:$CB$6),4)&amp;", MaxStdev="&amp;1</f>
        <v>Avg=2136.2888, Stdev=1862.2217, MaxStdev=1</v>
      </c>
    </row>
    <row r="410">
      <c r="A410" t="inlineStr">
        <is>
          <t>Copies Outliers</t>
        </is>
      </c>
      <c r="B410" t="inlineStr">
        <is>
          <t>Copies per L outliers [covN2]</t>
        </is>
      </c>
      <c r="C410" t="inlineStr">
        <is>
          <t>Medium Low</t>
        </is>
      </c>
      <c r="D410" s="56" t="n">
        <v>44418</v>
      </c>
      <c r="E410" t="inlineStr">
        <is>
          <t>h.08.07.21</t>
        </is>
      </c>
      <c r="F410" t="inlineStr">
        <is>
          <t>covN2</t>
        </is>
      </c>
      <c r="G410" s="50" t="str">
        <f>HYPERLINK("#'Main'!CA6", "'Main'!CA6")</f>
        <v>'Main'!CA6</v>
      </c>
      <c r="I410">
        <f>AVERAGE('Main'!$BZ$6:$CB$6)-1*STDEV('Main'!$BZ$6:$CB$6)</f>
        <v>274.0670722828356</v>
      </c>
      <c r="J410">
        <f>AVERAGE('Main'!$BZ$6:$CB$6)+1*STDEV('Main'!$BZ$6:$CB$6)</f>
        <v>3998.510457923572</v>
      </c>
      <c r="K410">
        <f>'Main'!CA6</f>
        <v>3453.078352169178</v>
      </c>
      <c r="L410">
        <f>IF(OR(ISERROR(K410), ISERROR(I410), ISERROR(J410)), TRUE, OR(OR(AND(LEFT(K410, 1)="[", RIGHT(K410, 1)="]"), AND(ISNUMBER(K410), OR(K410&gt;=I410, I410=""), OR(K410&lt;=J410, J410=""))), K410=""))</f>
        <v>1</v>
      </c>
      <c r="M410" t="str">
        <f>"Avg="&amp;ROUND(AVERAGE('Main'!$BZ$6:$CB$6),4)&amp;", Stdev="&amp;ROUND(STDEV('Main'!$BZ$6:$CB$6),4)&amp;", MaxStdev="&amp;1</f>
        <v>Avg=2136.2888, Stdev=1862.2217, MaxStdev=1</v>
      </c>
    </row>
    <row r="411">
      <c r="A411" t="inlineStr">
        <is>
          <t>Copies Outliers</t>
        </is>
      </c>
      <c r="B411" t="inlineStr">
        <is>
          <t>Copies per L outliers [covN2]</t>
        </is>
      </c>
      <c r="C411" t="inlineStr">
        <is>
          <t>Medium Low</t>
        </is>
      </c>
      <c r="D411" s="56" t="n">
        <v>44418</v>
      </c>
      <c r="E411" t="inlineStr">
        <is>
          <t>h.08.07.21</t>
        </is>
      </c>
      <c r="F411" t="inlineStr">
        <is>
          <t>covN2</t>
        </is>
      </c>
      <c r="G411" s="50" t="str">
        <f>HYPERLINK("#'Main'!CB6", "'Main'!CB6")</f>
        <v>'Main'!CB6</v>
      </c>
      <c r="I411">
        <f>AVERAGE('Main'!$BZ$6:$CB$6)-1*STDEV('Main'!$BZ$6:$CB$6)</f>
        <v>274.0670722828356</v>
      </c>
      <c r="J411">
        <f>AVERAGE('Main'!$BZ$6:$CB$6)+1*STDEV('Main'!$BZ$6:$CB$6)</f>
        <v>3998.510457923572</v>
      </c>
      <c r="K411" t="str">
        <f>'Main'!CB6</f>
        <v/>
      </c>
      <c r="L411">
        <f>IF(OR(ISERROR(K411), ISERROR(I411), ISERROR(J411)), TRUE, OR(OR(AND(LEFT(K411, 1)="[", RIGHT(K411, 1)="]"), AND(ISNUMBER(K411), OR(K411&gt;=I411, I411=""), OR(K411&lt;=J411, J411=""))), K411=""))</f>
        <v>1</v>
      </c>
      <c r="M411" t="str">
        <f>"Avg="&amp;ROUND(AVERAGE('Main'!$BZ$6:$CB$6),4)&amp;", Stdev="&amp;ROUND(STDEV('Main'!$BZ$6:$CB$6),4)&amp;", MaxStdev="&amp;1</f>
        <v>Avg=2136.2888, Stdev=1862.2217, MaxStdev=1</v>
      </c>
    </row>
    <row r="412">
      <c r="A412" t="inlineStr">
        <is>
          <t>Copies Outliers</t>
        </is>
      </c>
      <c r="B412" t="inlineStr">
        <is>
          <t>Copies per L outliers [covN2]</t>
        </is>
      </c>
      <c r="C412" t="inlineStr">
        <is>
          <t>Medium Low</t>
        </is>
      </c>
      <c r="D412" s="56" t="n">
        <v>44418</v>
      </c>
      <c r="E412" t="inlineStr">
        <is>
          <t>h.08.08.21</t>
        </is>
      </c>
      <c r="F412" t="inlineStr">
        <is>
          <t>covN2</t>
        </is>
      </c>
      <c r="G412" s="50" t="str">
        <f>HYPERLINK("#'Main'!BZ7", "'Main'!BZ7")</f>
        <v>'Main'!BZ7</v>
      </c>
      <c r="I412">
        <f>AVERAGE('Main'!$BZ$7:$CB$7)-1*STDEV('Main'!$BZ$7:$CB$7)</f>
        <v>397.9207908877064</v>
      </c>
      <c r="J412">
        <f>AVERAGE('Main'!$BZ$7:$CB$7)+1*STDEV('Main'!$BZ$7:$CB$7)</f>
        <v>583.4392101289559</v>
      </c>
      <c r="K412" t="str">
        <f>'Main'!BZ7</f>
        <v/>
      </c>
      <c r="L412">
        <f>IF(OR(ISERROR(K412), ISERROR(I412), ISERROR(J412)), TRUE, OR(OR(AND(LEFT(K412, 1)="[", RIGHT(K412, 1)="]"), AND(ISNUMBER(K412), OR(K412&gt;=I412, I412=""), OR(K412&lt;=J412, J412=""))), K412=""))</f>
        <v>1</v>
      </c>
      <c r="M412" t="str">
        <f>"Avg="&amp;ROUND(AVERAGE('Main'!$BZ$7:$CB$7),4)&amp;", Stdev="&amp;ROUND(STDEV('Main'!$BZ$7:$CB$7),4)&amp;", MaxStdev="&amp;1</f>
        <v>Avg=490.68, Stdev=92.7592, MaxStdev=1</v>
      </c>
    </row>
    <row r="413">
      <c r="A413" t="inlineStr">
        <is>
          <t>Copies Outliers</t>
        </is>
      </c>
      <c r="B413" t="inlineStr">
        <is>
          <t>Copies per L outliers [covN2]</t>
        </is>
      </c>
      <c r="C413" t="inlineStr">
        <is>
          <t>Medium Low</t>
        </is>
      </c>
      <c r="D413" s="56" t="n">
        <v>44418</v>
      </c>
      <c r="E413" t="inlineStr">
        <is>
          <t>h.08.08.21</t>
        </is>
      </c>
      <c r="F413" t="inlineStr">
        <is>
          <t>covN2</t>
        </is>
      </c>
      <c r="G413" s="50" t="str">
        <f>HYPERLINK("#'Main'!CA7", "'Main'!CA7")</f>
        <v>'Main'!CA7</v>
      </c>
      <c r="I413">
        <f>AVERAGE('Main'!$BZ$7:$CB$7)-1*STDEV('Main'!$BZ$7:$CB$7)</f>
        <v>397.9207908877064</v>
      </c>
      <c r="J413">
        <f>AVERAGE('Main'!$BZ$7:$CB$7)+1*STDEV('Main'!$BZ$7:$CB$7)</f>
        <v>583.4392101289559</v>
      </c>
      <c r="K413">
        <f>'Main'!CA7</f>
        <v>556.2706666485793</v>
      </c>
      <c r="L413">
        <f>IF(OR(ISERROR(K413), ISERROR(I413), ISERROR(J413)), TRUE, OR(OR(AND(LEFT(K413, 1)="[", RIGHT(K413, 1)="]"), AND(ISNUMBER(K413), OR(K413&gt;=I413, I413=""), OR(K413&lt;=J413, J413=""))), K413=""))</f>
        <v>1</v>
      </c>
      <c r="M413" t="str">
        <f>"Avg="&amp;ROUND(AVERAGE('Main'!$BZ$7:$CB$7),4)&amp;", Stdev="&amp;ROUND(STDEV('Main'!$BZ$7:$CB$7),4)&amp;", MaxStdev="&amp;1</f>
        <v>Avg=490.68, Stdev=92.7592, MaxStdev=1</v>
      </c>
    </row>
    <row r="414">
      <c r="A414" t="inlineStr">
        <is>
          <t>Copies Outliers</t>
        </is>
      </c>
      <c r="B414" t="inlineStr">
        <is>
          <t>Copies per L outliers [covN2]</t>
        </is>
      </c>
      <c r="C414" t="inlineStr">
        <is>
          <t>Medium Low</t>
        </is>
      </c>
      <c r="D414" s="56" t="n">
        <v>44418</v>
      </c>
      <c r="E414" t="inlineStr">
        <is>
          <t>h.08.08.21</t>
        </is>
      </c>
      <c r="F414" t="inlineStr">
        <is>
          <t>covN2</t>
        </is>
      </c>
      <c r="G414" s="50" t="str">
        <f>HYPERLINK("#'Main'!CB7", "'Main'!CB7")</f>
        <v>'Main'!CB7</v>
      </c>
      <c r="I414">
        <f>AVERAGE('Main'!$BZ$7:$CB$7)-1*STDEV('Main'!$BZ$7:$CB$7)</f>
        <v>397.9207908877064</v>
      </c>
      <c r="J414">
        <f>AVERAGE('Main'!$BZ$7:$CB$7)+1*STDEV('Main'!$BZ$7:$CB$7)</f>
        <v>583.4392101289559</v>
      </c>
      <c r="K414">
        <f>'Main'!CB7</f>
        <v>425.089334368083</v>
      </c>
      <c r="L414">
        <f>IF(OR(ISERROR(K414), ISERROR(I414), ISERROR(J414)), TRUE, OR(OR(AND(LEFT(K414, 1)="[", RIGHT(K414, 1)="]"), AND(ISNUMBER(K414), OR(K414&gt;=I414, I414=""), OR(K414&lt;=J414, J414=""))), K414=""))</f>
        <v>1</v>
      </c>
      <c r="M414" t="str">
        <f>"Avg="&amp;ROUND(AVERAGE('Main'!$BZ$7:$CB$7),4)&amp;", Stdev="&amp;ROUND(STDEV('Main'!$BZ$7:$CB$7),4)&amp;", MaxStdev="&amp;1</f>
        <v>Avg=490.68, Stdev=92.7592, MaxStdev=1</v>
      </c>
    </row>
    <row r="415">
      <c r="A415" t="inlineStr">
        <is>
          <t>Copies Outliers</t>
        </is>
      </c>
      <c r="B415" t="inlineStr">
        <is>
          <t>Copies per L outliers [covN2]</t>
        </is>
      </c>
      <c r="C415" t="inlineStr">
        <is>
          <t>Medium Low</t>
        </is>
      </c>
      <c r="D415" s="56" t="n">
        <v>44418</v>
      </c>
      <c r="E415" t="inlineStr">
        <is>
          <t>h_d.08.08.21</t>
        </is>
      </c>
      <c r="F415" t="inlineStr">
        <is>
          <t>covN2</t>
        </is>
      </c>
      <c r="G415" s="50" t="str">
        <f>HYPERLINK("#'Main'!BZ8", "'Main'!BZ8")</f>
        <v>'Main'!BZ8</v>
      </c>
      <c r="I415">
        <f>AVERAGE('Main'!$BZ$8:$CB$8)-1*STDEV('Main'!$BZ$8:$CB$8)</f>
        <v>-786.6684094320908</v>
      </c>
      <c r="J415">
        <f>AVERAGE('Main'!$BZ$8:$CB$8)+1*STDEV('Main'!$BZ$8:$CB$8)</f>
        <v>-473.2540894485419</v>
      </c>
      <c r="K415">
        <f>'Main'!BZ8</f>
        <v>-619.326761173828</v>
      </c>
      <c r="L415">
        <f>IF(OR(ISERROR(K415), ISERROR(I415), ISERROR(J415)), TRUE, OR(OR(AND(LEFT(K415, 1)="[", RIGHT(K415, 1)="]"), AND(ISNUMBER(K415), OR(K415&gt;=I415, I415=""), OR(K415&lt;=J415, J415=""))), K415=""))</f>
        <v>1</v>
      </c>
      <c r="M415" t="str">
        <f>"Avg="&amp;ROUND(AVERAGE('Main'!$BZ$8:$CB$8),4)&amp;", Stdev="&amp;ROUND(STDEV('Main'!$BZ$8:$CB$8),4)&amp;", MaxStdev="&amp;1</f>
        <v>Avg=-629.9612, Stdev=156.7072, MaxStdev=1</v>
      </c>
    </row>
    <row r="416">
      <c r="A416" t="inlineStr">
        <is>
          <t>Copies Outliers</t>
        </is>
      </c>
      <c r="B416" t="inlineStr">
        <is>
          <t>Copies per L outliers [covN2]</t>
        </is>
      </c>
      <c r="C416" t="inlineStr">
        <is>
          <t>Medium Low</t>
        </is>
      </c>
      <c r="D416" s="56" t="n">
        <v>44418</v>
      </c>
      <c r="E416" t="inlineStr">
        <is>
          <t>h_d.08.08.21</t>
        </is>
      </c>
      <c r="F416" t="inlineStr">
        <is>
          <t>covN2</t>
        </is>
      </c>
      <c r="G416" s="50" t="str">
        <f>HYPERLINK("#'Main'!CA8", "'Main'!CA8")</f>
        <v>'Main'!CA8</v>
      </c>
      <c r="I416">
        <f>AVERAGE('Main'!$BZ$8:$CB$8)-1*STDEV('Main'!$BZ$8:$CB$8)</f>
        <v>-786.6684094320908</v>
      </c>
      <c r="J416">
        <f>AVERAGE('Main'!$BZ$8:$CB$8)+1*STDEV('Main'!$BZ$8:$CB$8)</f>
        <v>-473.2540894485419</v>
      </c>
      <c r="K416">
        <f>'Main'!CA8</f>
        <v>-478.8421974745732</v>
      </c>
      <c r="L416">
        <f>IF(OR(ISERROR(K416), ISERROR(I416), ISERROR(J416)), TRUE, OR(OR(AND(LEFT(K416, 1)="[", RIGHT(K416, 1)="]"), AND(ISNUMBER(K416), OR(K416&gt;=I416, I416=""), OR(K416&lt;=J416, J416=""))), K416=""))</f>
        <v>1</v>
      </c>
      <c r="M416" t="str">
        <f>"Avg="&amp;ROUND(AVERAGE('Main'!$BZ$8:$CB$8),4)&amp;", Stdev="&amp;ROUND(STDEV('Main'!$BZ$8:$CB$8),4)&amp;", MaxStdev="&amp;1</f>
        <v>Avg=-629.9612, Stdev=156.7072, MaxStdev=1</v>
      </c>
    </row>
    <row r="417">
      <c r="A417" t="inlineStr">
        <is>
          <t>Copies Outliers</t>
        </is>
      </c>
      <c r="B417" t="inlineStr">
        <is>
          <t>Copies per L outliers [covN2]</t>
        </is>
      </c>
      <c r="C417" t="inlineStr">
        <is>
          <t>Medium Low</t>
        </is>
      </c>
      <c r="D417" s="56" t="n">
        <v>44418</v>
      </c>
      <c r="E417" t="inlineStr">
        <is>
          <t>h_d.08.08.21</t>
        </is>
      </c>
      <c r="F417" t="inlineStr">
        <is>
          <t>covN2</t>
        </is>
      </c>
      <c r="G417" s="50" t="str">
        <f>HYPERLINK("#'Main'!CB8", "'Main'!CB8")</f>
        <v>'Main'!CB8</v>
      </c>
      <c r="I417">
        <f>AVERAGE('Main'!$BZ$8:$CB$8)-1*STDEV('Main'!$BZ$8:$CB$8)</f>
        <v>-786.6684094320908</v>
      </c>
      <c r="J417">
        <f>AVERAGE('Main'!$BZ$8:$CB$8)+1*STDEV('Main'!$BZ$8:$CB$8)</f>
        <v>-473.2540894485419</v>
      </c>
      <c r="K417">
        <f>'Main'!CB8</f>
        <v>-791.7147896725478</v>
      </c>
      <c r="L417">
        <f>IF(OR(ISERROR(K417), ISERROR(I417), ISERROR(J417)), TRUE, OR(OR(AND(LEFT(K417, 1)="[", RIGHT(K417, 1)="]"), AND(ISNUMBER(K417), OR(K417&gt;=I417, I417=""), OR(K417&lt;=J417, J417=""))), K417=""))</f>
        <v>0</v>
      </c>
      <c r="M417" t="str">
        <f>"Avg="&amp;ROUND(AVERAGE('Main'!$BZ$8:$CB$8),4)&amp;", Stdev="&amp;ROUND(STDEV('Main'!$BZ$8:$CB$8),4)&amp;", MaxStdev="&amp;1</f>
        <v>Avg=-629.9612, Stdev=156.7072, MaxStdev=1</v>
      </c>
    </row>
    <row r="418">
      <c r="A418" t="inlineStr">
        <is>
          <t>Copies Outliers</t>
        </is>
      </c>
      <c r="B418" t="inlineStr">
        <is>
          <t>Copies per L outliers [covN2]</t>
        </is>
      </c>
      <c r="C418" t="inlineStr">
        <is>
          <t>Medium Low</t>
        </is>
      </c>
      <c r="D418" s="56" t="n">
        <v>44418</v>
      </c>
      <c r="E418" t="inlineStr">
        <is>
          <t>bmi.08.09.21</t>
        </is>
      </c>
      <c r="F418" t="inlineStr">
        <is>
          <t>covN2</t>
        </is>
      </c>
      <c r="G418" s="50" t="str">
        <f>HYPERLINK("#'Main'!BZ9", "'Main'!BZ9")</f>
        <v>'Main'!BZ9</v>
      </c>
      <c r="I418">
        <f>AVERAGE('Main'!$BZ$9:$CB$9)-1*STDEV('Main'!$BZ$9:$CB$9)</f>
        <v>12.70570537652227</v>
      </c>
      <c r="J418">
        <f>AVERAGE('Main'!$BZ$9:$CB$9)+1*STDEV('Main'!$BZ$9:$CB$9)</f>
        <v>13.57476956050204</v>
      </c>
      <c r="K418">
        <f>'Main'!BZ9</f>
        <v>13.44749805740138</v>
      </c>
      <c r="L418">
        <f>IF(OR(ISERROR(K418), ISERROR(I418), ISERROR(J418)), TRUE, OR(OR(AND(LEFT(K418, 1)="[", RIGHT(K418, 1)="]"), AND(ISNUMBER(K418), OR(K418&gt;=I418, I418=""), OR(K418&lt;=J418, J418=""))), K418=""))</f>
        <v>1</v>
      </c>
      <c r="M418" t="str">
        <f>"Avg="&amp;ROUND(AVERAGE('Main'!$BZ$9:$CB$9),4)&amp;", Stdev="&amp;ROUND(STDEV('Main'!$BZ$9:$CB$9),4)&amp;", MaxStdev="&amp;1</f>
        <v>Avg=13.1402, Stdev=0.4345, MaxStdev=1</v>
      </c>
    </row>
    <row r="419">
      <c r="A419" t="inlineStr">
        <is>
          <t>Copies Outliers</t>
        </is>
      </c>
      <c r="B419" t="inlineStr">
        <is>
          <t>Copies per L outliers [covN2]</t>
        </is>
      </c>
      <c r="C419" t="inlineStr">
        <is>
          <t>Medium Low</t>
        </is>
      </c>
      <c r="D419" s="56" t="n">
        <v>44418</v>
      </c>
      <c r="E419" t="inlineStr">
        <is>
          <t>bmi.08.09.21</t>
        </is>
      </c>
      <c r="F419" t="inlineStr">
        <is>
          <t>covN2</t>
        </is>
      </c>
      <c r="G419" s="50" t="str">
        <f>HYPERLINK("#'Main'!CA9", "'Main'!CA9")</f>
        <v>'Main'!CA9</v>
      </c>
      <c r="I419">
        <f>AVERAGE('Main'!$BZ$9:$CB$9)-1*STDEV('Main'!$BZ$9:$CB$9)</f>
        <v>12.70570537652227</v>
      </c>
      <c r="J419">
        <f>AVERAGE('Main'!$BZ$9:$CB$9)+1*STDEV('Main'!$BZ$9:$CB$9)</f>
        <v>13.57476956050204</v>
      </c>
      <c r="K419" t="str">
        <f>'Main'!CA9</f>
        <v/>
      </c>
      <c r="L419">
        <f>IF(OR(ISERROR(K419), ISERROR(I419), ISERROR(J419)), TRUE, OR(OR(AND(LEFT(K419, 1)="[", RIGHT(K419, 1)="]"), AND(ISNUMBER(K419), OR(K419&gt;=I419, I419=""), OR(K419&lt;=J419, J419=""))), K419=""))</f>
        <v>1</v>
      </c>
      <c r="M419" t="str">
        <f>"Avg="&amp;ROUND(AVERAGE('Main'!$BZ$9:$CB$9),4)&amp;", Stdev="&amp;ROUND(STDEV('Main'!$BZ$9:$CB$9),4)&amp;", MaxStdev="&amp;1</f>
        <v>Avg=13.1402, Stdev=0.4345, MaxStdev=1</v>
      </c>
    </row>
    <row r="420">
      <c r="A420" t="inlineStr">
        <is>
          <t>Copies Outliers</t>
        </is>
      </c>
      <c r="B420" t="inlineStr">
        <is>
          <t>Copies per L outliers [covN2]</t>
        </is>
      </c>
      <c r="C420" t="inlineStr">
        <is>
          <t>Medium Low</t>
        </is>
      </c>
      <c r="D420" s="56" t="n">
        <v>44418</v>
      </c>
      <c r="E420" t="inlineStr">
        <is>
          <t>bmi.08.09.21</t>
        </is>
      </c>
      <c r="F420" t="inlineStr">
        <is>
          <t>covN2</t>
        </is>
      </c>
      <c r="G420" s="50" t="str">
        <f>HYPERLINK("#'Main'!CB9", "'Main'!CB9")</f>
        <v>'Main'!CB9</v>
      </c>
      <c r="I420">
        <f>AVERAGE('Main'!$BZ$9:$CB$9)-1*STDEV('Main'!$BZ$9:$CB$9)</f>
        <v>12.70570537652227</v>
      </c>
      <c r="J420">
        <f>AVERAGE('Main'!$BZ$9:$CB$9)+1*STDEV('Main'!$BZ$9:$CB$9)</f>
        <v>13.57476956050204</v>
      </c>
      <c r="K420">
        <f>'Main'!CB9</f>
        <v>12.83297687962293</v>
      </c>
      <c r="L420">
        <f>IF(OR(ISERROR(K420), ISERROR(I420), ISERROR(J420)), TRUE, OR(OR(AND(LEFT(K420, 1)="[", RIGHT(K420, 1)="]"), AND(ISNUMBER(K420), OR(K420&gt;=I420, I420=""), OR(K420&lt;=J420, J420=""))), K420=""))</f>
        <v>1</v>
      </c>
      <c r="M420" t="str">
        <f>"Avg="&amp;ROUND(AVERAGE('Main'!$BZ$9:$CB$9),4)&amp;", Stdev="&amp;ROUND(STDEV('Main'!$BZ$9:$CB$9),4)&amp;", MaxStdev="&amp;1</f>
        <v>Avg=13.1402, Stdev=0.4345, MaxStdev=1</v>
      </c>
    </row>
    <row r="421">
      <c r="A421" t="inlineStr">
        <is>
          <t>Copies Outliers</t>
        </is>
      </c>
      <c r="B421" t="inlineStr">
        <is>
          <t>Copies per L outliers [covN2]</t>
        </is>
      </c>
      <c r="C421" t="inlineStr">
        <is>
          <t>Medium Low</t>
        </is>
      </c>
      <c r="D421" s="56" t="n">
        <v>44418</v>
      </c>
      <c r="E421" t="inlineStr">
        <is>
          <t>mh.08.09.21</t>
        </is>
      </c>
      <c r="F421" t="inlineStr">
        <is>
          <t>covN2</t>
        </is>
      </c>
      <c r="G421" s="50" t="str">
        <f>HYPERLINK("#'Main'!BZ10", "'Main'!BZ10")</f>
        <v>'Main'!BZ10</v>
      </c>
      <c r="I421">
        <f>AVERAGE('Main'!$BZ$10:$CB$10)-1*STDEV('Main'!$BZ$10:$CB$10)</f>
        <v>121.0269036676642</v>
      </c>
      <c r="J421">
        <f>AVERAGE('Main'!$BZ$10:$CB$10)+1*STDEV('Main'!$BZ$10:$CB$10)</f>
        <v>316.4888760730711</v>
      </c>
      <c r="K421">
        <f>'Main'!BZ10</f>
        <v>170.0990944557234</v>
      </c>
      <c r="L421">
        <f>IF(OR(ISERROR(K421), ISERROR(I421), ISERROR(J421)), TRUE, OR(OR(AND(LEFT(K421, 1)="[", RIGHT(K421, 1)="]"), AND(ISNUMBER(K421), OR(K421&gt;=I421, I421=""), OR(K421&lt;=J421, J421=""))), K421=""))</f>
        <v>1</v>
      </c>
      <c r="M421" t="str">
        <f>"Avg="&amp;ROUND(AVERAGE('Main'!$BZ$10:$CB$10),4)&amp;", Stdev="&amp;ROUND(STDEV('Main'!$BZ$10:$CB$10),4)&amp;", MaxStdev="&amp;1</f>
        <v>Avg=218.7579, Stdev=97.731, MaxStdev=1</v>
      </c>
    </row>
    <row r="422">
      <c r="A422" t="inlineStr">
        <is>
          <t>Copies Outliers</t>
        </is>
      </c>
      <c r="B422" t="inlineStr">
        <is>
          <t>Copies per L outliers [covN2]</t>
        </is>
      </c>
      <c r="C422" t="inlineStr">
        <is>
          <t>Medium Low</t>
        </is>
      </c>
      <c r="D422" s="56" t="n">
        <v>44418</v>
      </c>
      <c r="E422" t="inlineStr">
        <is>
          <t>mh.08.09.21</t>
        </is>
      </c>
      <c r="F422" t="inlineStr">
        <is>
          <t>covN2</t>
        </is>
      </c>
      <c r="G422" s="50" t="str">
        <f>HYPERLINK("#'Main'!CA10", "'Main'!CA10")</f>
        <v>'Main'!CA10</v>
      </c>
      <c r="I422">
        <f>AVERAGE('Main'!$BZ$10:$CB$10)-1*STDEV('Main'!$BZ$10:$CB$10)</f>
        <v>121.0269036676642</v>
      </c>
      <c r="J422">
        <f>AVERAGE('Main'!$BZ$10:$CB$10)+1*STDEV('Main'!$BZ$10:$CB$10)</f>
        <v>316.4888760730711</v>
      </c>
      <c r="K422">
        <f>'Main'!CA10</f>
        <v>154.9079992739737</v>
      </c>
      <c r="L422">
        <f>IF(OR(ISERROR(K422), ISERROR(I422), ISERROR(J422)), TRUE, OR(OR(AND(LEFT(K422, 1)="[", RIGHT(K422, 1)="]"), AND(ISNUMBER(K422), OR(K422&gt;=I422, I422=""), OR(K422&lt;=J422, J422=""))), K422=""))</f>
        <v>1</v>
      </c>
      <c r="M422" t="str">
        <f>"Avg="&amp;ROUND(AVERAGE('Main'!$BZ$10:$CB$10),4)&amp;", Stdev="&amp;ROUND(STDEV('Main'!$BZ$10:$CB$10),4)&amp;", MaxStdev="&amp;1</f>
        <v>Avg=218.7579, Stdev=97.731, MaxStdev=1</v>
      </c>
    </row>
    <row r="423">
      <c r="A423" t="inlineStr">
        <is>
          <t>Copies Outliers</t>
        </is>
      </c>
      <c r="B423" t="inlineStr">
        <is>
          <t>Copies per L outliers [covN2]</t>
        </is>
      </c>
      <c r="C423" t="inlineStr">
        <is>
          <t>Medium Low</t>
        </is>
      </c>
      <c r="D423" s="56" t="n">
        <v>44418</v>
      </c>
      <c r="E423" t="inlineStr">
        <is>
          <t>mh.08.09.21</t>
        </is>
      </c>
      <c r="F423" t="inlineStr">
        <is>
          <t>covN2</t>
        </is>
      </c>
      <c r="G423" s="50" t="str">
        <f>HYPERLINK("#'Main'!CB10", "'Main'!CB10")</f>
        <v>'Main'!CB10</v>
      </c>
      <c r="I423">
        <f>AVERAGE('Main'!$BZ$10:$CB$10)-1*STDEV('Main'!$BZ$10:$CB$10)</f>
        <v>121.0269036676642</v>
      </c>
      <c r="J423">
        <f>AVERAGE('Main'!$BZ$10:$CB$10)+1*STDEV('Main'!$BZ$10:$CB$10)</f>
        <v>316.4888760730711</v>
      </c>
      <c r="K423">
        <f>'Main'!CB10</f>
        <v>331.2665758814057</v>
      </c>
      <c r="L423">
        <f>IF(OR(ISERROR(K423), ISERROR(I423), ISERROR(J423)), TRUE, OR(OR(AND(LEFT(K423, 1)="[", RIGHT(K423, 1)="]"), AND(ISNUMBER(K423), OR(K423&gt;=I423, I423=""), OR(K423&lt;=J423, J423=""))), K423=""))</f>
        <v>0</v>
      </c>
      <c r="M423" t="str">
        <f>"Avg="&amp;ROUND(AVERAGE('Main'!$BZ$10:$CB$10),4)&amp;", Stdev="&amp;ROUND(STDEV('Main'!$BZ$10:$CB$10),4)&amp;", MaxStdev="&amp;1</f>
        <v>Avg=218.7579, Stdev=97.731, MaxStdev=1</v>
      </c>
    </row>
    <row r="424">
      <c r="A424" t="inlineStr">
        <is>
          <t>Copies Outliers</t>
        </is>
      </c>
      <c r="B424" t="inlineStr">
        <is>
          <t>Copies per L outliers [covN2]</t>
        </is>
      </c>
      <c r="C424" t="inlineStr">
        <is>
          <t>Medium Low</t>
        </is>
      </c>
      <c r="D424" s="56" t="n">
        <v>44418</v>
      </c>
      <c r="E424" t="inlineStr">
        <is>
          <t>o.08.09.21</t>
        </is>
      </c>
      <c r="F424" t="inlineStr">
        <is>
          <t>covN2</t>
        </is>
      </c>
      <c r="G424" s="50" t="str">
        <f>HYPERLINK("#'Main'!BZ11", "'Main'!BZ11")</f>
        <v>'Main'!BZ11</v>
      </c>
      <c r="I424">
        <f>AVERAGE('Main'!$BZ$11:$CB$11)-1*STDEV('Main'!$BZ$11:$CB$11)</f>
        <v>618.4249961329986</v>
      </c>
      <c r="J424">
        <f>AVERAGE('Main'!$BZ$11:$CB$11)+1*STDEV('Main'!$BZ$11:$CB$11)</f>
        <v>741.9925638465427</v>
      </c>
      <c r="K424">
        <f>'Main'!BZ11</f>
        <v>723.896512522258</v>
      </c>
      <c r="L424">
        <f>IF(OR(ISERROR(K424), ISERROR(I424), ISERROR(J424)), TRUE, OR(OR(AND(LEFT(K424, 1)="[", RIGHT(K424, 1)="]"), AND(ISNUMBER(K424), OR(K424&gt;=I424, I424=""), OR(K424&lt;=J424, J424=""))), K424=""))</f>
        <v>1</v>
      </c>
      <c r="M424" t="str">
        <f>"Avg="&amp;ROUND(AVERAGE('Main'!$BZ$11:$CB$11),4)&amp;", Stdev="&amp;ROUND(STDEV('Main'!$BZ$11:$CB$11),4)&amp;", MaxStdev="&amp;1</f>
        <v>Avg=680.2088, Stdev=61.7838, MaxStdev=1</v>
      </c>
    </row>
    <row r="425">
      <c r="A425" t="inlineStr">
        <is>
          <t>Copies Outliers</t>
        </is>
      </c>
      <c r="B425" t="inlineStr">
        <is>
          <t>Copies per L outliers [covN2]</t>
        </is>
      </c>
      <c r="C425" t="inlineStr">
        <is>
          <t>Medium Low</t>
        </is>
      </c>
      <c r="D425" s="56" t="n">
        <v>44418</v>
      </c>
      <c r="E425" t="inlineStr">
        <is>
          <t>o.08.09.21</t>
        </is>
      </c>
      <c r="F425" t="inlineStr">
        <is>
          <t>covN2</t>
        </is>
      </c>
      <c r="G425" s="50" t="str">
        <f>HYPERLINK("#'Main'!CA11", "'Main'!CA11")</f>
        <v>'Main'!CA11</v>
      </c>
      <c r="I425">
        <f>AVERAGE('Main'!$BZ$11:$CB$11)-1*STDEV('Main'!$BZ$11:$CB$11)</f>
        <v>618.4249961329986</v>
      </c>
      <c r="J425">
        <f>AVERAGE('Main'!$BZ$11:$CB$11)+1*STDEV('Main'!$BZ$11:$CB$11)</f>
        <v>741.9925638465427</v>
      </c>
      <c r="K425" t="str">
        <f>'Main'!CA11</f>
        <v/>
      </c>
      <c r="L425">
        <f>IF(OR(ISERROR(K425), ISERROR(I425), ISERROR(J425)), TRUE, OR(OR(AND(LEFT(K425, 1)="[", RIGHT(K425, 1)="]"), AND(ISNUMBER(K425), OR(K425&gt;=I425, I425=""), OR(K425&lt;=J425, J425=""))), K425=""))</f>
        <v>1</v>
      </c>
      <c r="M425" t="str">
        <f>"Avg="&amp;ROUND(AVERAGE('Main'!$BZ$11:$CB$11),4)&amp;", Stdev="&amp;ROUND(STDEV('Main'!$BZ$11:$CB$11),4)&amp;", MaxStdev="&amp;1</f>
        <v>Avg=680.2088, Stdev=61.7838, MaxStdev=1</v>
      </c>
    </row>
    <row r="426">
      <c r="A426" t="inlineStr">
        <is>
          <t>Copies Outliers</t>
        </is>
      </c>
      <c r="B426" t="inlineStr">
        <is>
          <t>Copies per L outliers [covN2]</t>
        </is>
      </c>
      <c r="C426" t="inlineStr">
        <is>
          <t>Medium Low</t>
        </is>
      </c>
      <c r="D426" s="56" t="n">
        <v>44418</v>
      </c>
      <c r="E426" t="inlineStr">
        <is>
          <t>o.08.09.21</t>
        </is>
      </c>
      <c r="F426" t="inlineStr">
        <is>
          <t>covN2</t>
        </is>
      </c>
      <c r="G426" s="50" t="str">
        <f>HYPERLINK("#'Main'!CB11", "'Main'!CB11")</f>
        <v>'Main'!CB11</v>
      </c>
      <c r="I426">
        <f>AVERAGE('Main'!$BZ$11:$CB$11)-1*STDEV('Main'!$BZ$11:$CB$11)</f>
        <v>618.4249961329986</v>
      </c>
      <c r="J426">
        <f>AVERAGE('Main'!$BZ$11:$CB$11)+1*STDEV('Main'!$BZ$11:$CB$11)</f>
        <v>741.9925638465427</v>
      </c>
      <c r="K426">
        <f>'Main'!CB11</f>
        <v>636.5210474572831</v>
      </c>
      <c r="L426">
        <f>IF(OR(ISERROR(K426), ISERROR(I426), ISERROR(J426)), TRUE, OR(OR(AND(LEFT(K426, 1)="[", RIGHT(K426, 1)="]"), AND(ISNUMBER(K426), OR(K426&gt;=I426, I426=""), OR(K426&lt;=J426, J426=""))), K426=""))</f>
        <v>1</v>
      </c>
      <c r="M426" t="str">
        <f>"Avg="&amp;ROUND(AVERAGE('Main'!$BZ$11:$CB$11),4)&amp;", Stdev="&amp;ROUND(STDEV('Main'!$BZ$11:$CB$11),4)&amp;", MaxStdev="&amp;1</f>
        <v>Avg=680.2088, Stdev=61.7838, MaxStdev=1</v>
      </c>
    </row>
    <row r="427">
      <c r="A427" t="inlineStr">
        <is>
          <t>Copies Outliers</t>
        </is>
      </c>
      <c r="B427" t="inlineStr">
        <is>
          <t>Copies per L outliers [covN2]</t>
        </is>
      </c>
      <c r="C427" t="inlineStr">
        <is>
          <t>Medium Low</t>
        </is>
      </c>
      <c r="D427" s="56" t="n">
        <v>44418</v>
      </c>
      <c r="E427" t="inlineStr">
        <is>
          <t>vc1.08.09.21</t>
        </is>
      </c>
      <c r="F427" t="inlineStr">
        <is>
          <t>covN2</t>
        </is>
      </c>
      <c r="G427" s="50" t="str">
        <f>HYPERLINK("#'Main'!BZ12", "'Main'!BZ12")</f>
        <v>'Main'!BZ12</v>
      </c>
      <c r="I427">
        <f>AVERAGE('Main'!$BZ$12:$CB$12)-1*STDEV('Main'!$BZ$12:$CB$12)</f>
        <v>-0.003033519160335328</v>
      </c>
      <c r="J427">
        <f>AVERAGE('Main'!$BZ$12:$CB$12)+1*STDEV('Main'!$BZ$12:$CB$12)</f>
        <v>0.01875352924024509</v>
      </c>
      <c r="K427">
        <f>'Main'!BZ12</f>
        <v>0.0001571202069099116</v>
      </c>
      <c r="L427">
        <f>IF(OR(ISERROR(K427), ISERROR(I427), ISERROR(J427)), TRUE, OR(OR(AND(LEFT(K427, 1)="[", RIGHT(K427, 1)="]"), AND(ISNUMBER(K427), OR(K427&gt;=I427, I427=""), OR(K427&lt;=J427, J427=""))), K427=""))</f>
        <v>1</v>
      </c>
      <c r="M427" t="str">
        <f>"Avg="&amp;ROUND(AVERAGE('Main'!$BZ$12:$CB$12),4)&amp;", Stdev="&amp;ROUND(STDEV('Main'!$BZ$12:$CB$12),4)&amp;", MaxStdev="&amp;1</f>
        <v>Avg=0.0079, Stdev=0.0109, MaxStdev=1</v>
      </c>
    </row>
    <row r="428">
      <c r="A428" t="inlineStr">
        <is>
          <t>Copies Outliers</t>
        </is>
      </c>
      <c r="B428" t="inlineStr">
        <is>
          <t>Copies per L outliers [covN2]</t>
        </is>
      </c>
      <c r="C428" t="inlineStr">
        <is>
          <t>Medium Low</t>
        </is>
      </c>
      <c r="D428" s="56" t="n">
        <v>44418</v>
      </c>
      <c r="E428" t="inlineStr">
        <is>
          <t>vc1.08.09.21</t>
        </is>
      </c>
      <c r="F428" t="inlineStr">
        <is>
          <t>covN2</t>
        </is>
      </c>
      <c r="G428" s="50" t="str">
        <f>HYPERLINK("#'Main'!CA12", "'Main'!CA12")</f>
        <v>'Main'!CA12</v>
      </c>
      <c r="I428">
        <f>AVERAGE('Main'!$BZ$12:$CB$12)-1*STDEV('Main'!$BZ$12:$CB$12)</f>
        <v>-0.003033519160335328</v>
      </c>
      <c r="J428">
        <f>AVERAGE('Main'!$BZ$12:$CB$12)+1*STDEV('Main'!$BZ$12:$CB$12)</f>
        <v>0.01875352924024509</v>
      </c>
      <c r="K428" t="str">
        <f>'Main'!CA12</f>
        <v/>
      </c>
      <c r="L428">
        <f>IF(OR(ISERROR(K428), ISERROR(I428), ISERROR(J428)), TRUE, OR(OR(AND(LEFT(K428, 1)="[", RIGHT(K428, 1)="]"), AND(ISNUMBER(K428), OR(K428&gt;=I428, I428=""), OR(K428&lt;=J428, J428=""))), K428=""))</f>
        <v>1</v>
      </c>
      <c r="M428" t="str">
        <f>"Avg="&amp;ROUND(AVERAGE('Main'!$BZ$12:$CB$12),4)&amp;", Stdev="&amp;ROUND(STDEV('Main'!$BZ$12:$CB$12),4)&amp;", MaxStdev="&amp;1</f>
        <v>Avg=0.0079, Stdev=0.0109, MaxStdev=1</v>
      </c>
    </row>
    <row r="429">
      <c r="A429" t="inlineStr">
        <is>
          <t>Copies Outliers</t>
        </is>
      </c>
      <c r="B429" t="inlineStr">
        <is>
          <t>Copies per L outliers [covN2]</t>
        </is>
      </c>
      <c r="C429" t="inlineStr">
        <is>
          <t>Medium Low</t>
        </is>
      </c>
      <c r="D429" s="56" t="n">
        <v>44418</v>
      </c>
      <c r="E429" t="inlineStr">
        <is>
          <t>vc1.08.09.21</t>
        </is>
      </c>
      <c r="F429" t="inlineStr">
        <is>
          <t>covN2</t>
        </is>
      </c>
      <c r="G429" s="50" t="str">
        <f>HYPERLINK("#'Main'!CB12", "'Main'!CB12")</f>
        <v>'Main'!CB12</v>
      </c>
      <c r="I429">
        <f>AVERAGE('Main'!$BZ$12:$CB$12)-1*STDEV('Main'!$BZ$12:$CB$12)</f>
        <v>-0.003033519160335328</v>
      </c>
      <c r="J429">
        <f>AVERAGE('Main'!$BZ$12:$CB$12)+1*STDEV('Main'!$BZ$12:$CB$12)</f>
        <v>0.01875352924024509</v>
      </c>
      <c r="K429">
        <f>'Main'!CB12</f>
        <v>0.01556288987299985</v>
      </c>
      <c r="L429">
        <f>IF(OR(ISERROR(K429), ISERROR(I429), ISERROR(J429)), TRUE, OR(OR(AND(LEFT(K429, 1)="[", RIGHT(K429, 1)="]"), AND(ISNUMBER(K429), OR(K429&gt;=I429, I429=""), OR(K429&lt;=J429, J429=""))), K429=""))</f>
        <v>1</v>
      </c>
      <c r="M429" t="str">
        <f>"Avg="&amp;ROUND(AVERAGE('Main'!$BZ$12:$CB$12),4)&amp;", Stdev="&amp;ROUND(STDEV('Main'!$BZ$12:$CB$12),4)&amp;", MaxStdev="&amp;1</f>
        <v>Avg=0.0079, Stdev=0.0109, MaxStdev=1</v>
      </c>
    </row>
    <row r="430">
      <c r="A430" t="inlineStr">
        <is>
          <t>Copies Outliers</t>
        </is>
      </c>
      <c r="B430" t="inlineStr">
        <is>
          <t>Copies per L outliers [covN2]</t>
        </is>
      </c>
      <c r="C430" t="inlineStr">
        <is>
          <t>Medium Low</t>
        </is>
      </c>
      <c r="D430" s="56" t="n">
        <v>44418</v>
      </c>
      <c r="E430" t="inlineStr">
        <is>
          <t>vc2.08.09.21</t>
        </is>
      </c>
      <c r="F430" t="inlineStr">
        <is>
          <t>covN2</t>
        </is>
      </c>
      <c r="G430" s="50" t="str">
        <f>HYPERLINK("#'Main'!BZ13", "'Main'!BZ13")</f>
        <v>'Main'!BZ13</v>
      </c>
      <c r="I430">
        <f>AVERAGE('Main'!$BZ$13:$CB$13)-1*STDEV('Main'!$BZ$13:$CB$13)</f>
        <v/>
      </c>
      <c r="J430">
        <f>AVERAGE('Main'!$BZ$13:$CB$13)+1*STDEV('Main'!$BZ$13:$CB$13)</f>
        <v/>
      </c>
      <c r="K430">
        <f>'Main'!BZ13</f>
        <v>2.009718638463518</v>
      </c>
      <c r="L430">
        <f>IF(OR(ISERROR(K430), ISERROR(I430), ISERROR(J430)), TRUE, OR(OR(AND(LEFT(K430, 1)="[", RIGHT(K430, 1)="]"), AND(ISNUMBER(K430), OR(K430&gt;=I430, I430=""), OR(K430&lt;=J430, J430=""))), K430=""))</f>
        <v>0</v>
      </c>
      <c r="M430" t="str">
        <f>"Avg="&amp;ROUND(AVERAGE('Main'!$BZ$13:$CB$13),4)&amp;", Stdev="&amp;ROUND(STDEV('Main'!$BZ$13:$CB$13),4)&amp;", MaxStdev="&amp;1</f>
        <v>Avg=2.0097, Stdev=nan, MaxStdev=1</v>
      </c>
    </row>
    <row r="431">
      <c r="A431" t="inlineStr">
        <is>
          <t>Copies Outliers</t>
        </is>
      </c>
      <c r="B431" t="inlineStr">
        <is>
          <t>Copies per L outliers [covN2]</t>
        </is>
      </c>
      <c r="C431" t="inlineStr">
        <is>
          <t>Medium Low</t>
        </is>
      </c>
      <c r="D431" s="56" t="n">
        <v>44418</v>
      </c>
      <c r="E431" t="inlineStr">
        <is>
          <t>vc2.08.09.21</t>
        </is>
      </c>
      <c r="F431" t="inlineStr">
        <is>
          <t>covN2</t>
        </is>
      </c>
      <c r="G431" s="50" t="str">
        <f>HYPERLINK("#'Main'!CA13", "'Main'!CA13")</f>
        <v>'Main'!CA13</v>
      </c>
      <c r="I431">
        <f>AVERAGE('Main'!$BZ$13:$CB$13)-1*STDEV('Main'!$BZ$13:$CB$13)</f>
        <v/>
      </c>
      <c r="J431">
        <f>AVERAGE('Main'!$BZ$13:$CB$13)+1*STDEV('Main'!$BZ$13:$CB$13)</f>
        <v/>
      </c>
      <c r="K431" t="str">
        <f>'Main'!CA13</f>
        <v/>
      </c>
      <c r="L431">
        <f>IF(OR(ISERROR(K431), ISERROR(I431), ISERROR(J431)), TRUE, OR(OR(AND(LEFT(K431, 1)="[", RIGHT(K431, 1)="]"), AND(ISNUMBER(K431), OR(K431&gt;=I431, I431=""), OR(K431&lt;=J431, J431=""))), K431=""))</f>
        <v>1</v>
      </c>
      <c r="M431" t="str">
        <f>"Avg="&amp;ROUND(AVERAGE('Main'!$BZ$13:$CB$13),4)&amp;", Stdev="&amp;ROUND(STDEV('Main'!$BZ$13:$CB$13),4)&amp;", MaxStdev="&amp;1</f>
        <v>Avg=2.0097, Stdev=nan, MaxStdev=1</v>
      </c>
    </row>
    <row r="432">
      <c r="A432" t="inlineStr">
        <is>
          <t>Copies Outliers</t>
        </is>
      </c>
      <c r="B432" t="inlineStr">
        <is>
          <t>Copies per L outliers [covN2]</t>
        </is>
      </c>
      <c r="C432" t="inlineStr">
        <is>
          <t>Medium Low</t>
        </is>
      </c>
      <c r="D432" s="56" t="n">
        <v>44418</v>
      </c>
      <c r="E432" t="inlineStr">
        <is>
          <t>vc2.08.09.21</t>
        </is>
      </c>
      <c r="F432" t="inlineStr">
        <is>
          <t>covN2</t>
        </is>
      </c>
      <c r="G432" s="50" t="str">
        <f>HYPERLINK("#'Main'!CB13", "'Main'!CB13")</f>
        <v>'Main'!CB13</v>
      </c>
      <c r="I432">
        <f>AVERAGE('Main'!$BZ$13:$CB$13)-1*STDEV('Main'!$BZ$13:$CB$13)</f>
        <v/>
      </c>
      <c r="J432">
        <f>AVERAGE('Main'!$BZ$13:$CB$13)+1*STDEV('Main'!$BZ$13:$CB$13)</f>
        <v/>
      </c>
      <c r="K432" t="str">
        <f>'Main'!CB13</f>
        <v/>
      </c>
      <c r="L432">
        <f>IF(OR(ISERROR(K432), ISERROR(I432), ISERROR(J432)), TRUE, OR(OR(AND(LEFT(K432, 1)="[", RIGHT(K432, 1)="]"), AND(ISNUMBER(K432), OR(K432&gt;=I432, I432=""), OR(K432&lt;=J432, J432=""))), K432=""))</f>
        <v>1</v>
      </c>
      <c r="M432" t="str">
        <f>"Avg="&amp;ROUND(AVERAGE('Main'!$BZ$13:$CB$13),4)&amp;", Stdev="&amp;ROUND(STDEV('Main'!$BZ$13:$CB$13),4)&amp;", MaxStdev="&amp;1</f>
        <v>Avg=2.0097, Stdev=nan, MaxStdev=1</v>
      </c>
    </row>
    <row r="433">
      <c r="A433" t="inlineStr">
        <is>
          <t>Copies Outliers</t>
        </is>
      </c>
      <c r="B433" t="inlineStr">
        <is>
          <t>Copies per L outliers [covN2]</t>
        </is>
      </c>
      <c r="C433" t="inlineStr">
        <is>
          <t>Medium Low</t>
        </is>
      </c>
      <c r="D433" s="56" t="n">
        <v>44418</v>
      </c>
      <c r="E433" t="inlineStr">
        <is>
          <t>vc3.08.09.21</t>
        </is>
      </c>
      <c r="F433" t="inlineStr">
        <is>
          <t>covN2</t>
        </is>
      </c>
      <c r="G433" s="50" t="str">
        <f>HYPERLINK("#'Main'!BZ14", "'Main'!BZ14")</f>
        <v>'Main'!BZ14</v>
      </c>
      <c r="I433">
        <f>AVERAGE('Main'!$BZ$14:$CB$14)-1*STDEV('Main'!$BZ$14:$CB$14)</f>
        <v>0.003786593187199781</v>
      </c>
      <c r="J433">
        <f>AVERAGE('Main'!$BZ$14:$CB$14)+1*STDEV('Main'!$BZ$14:$CB$14)</f>
        <v>0.07333991548605512</v>
      </c>
      <c r="K433" t="str">
        <f>'Main'!BZ14</f>
        <v/>
      </c>
      <c r="L433">
        <f>IF(OR(ISERROR(K433), ISERROR(I433), ISERROR(J433)), TRUE, OR(OR(AND(LEFT(K433, 1)="[", RIGHT(K433, 1)="]"), AND(ISNUMBER(K433), OR(K433&gt;=I433, I433=""), OR(K433&lt;=J433, J433=""))), K433=""))</f>
        <v>1</v>
      </c>
      <c r="M433" t="str">
        <f>"Avg="&amp;ROUND(AVERAGE('Main'!$BZ$14:$CB$14),4)&amp;", Stdev="&amp;ROUND(STDEV('Main'!$BZ$14:$CB$14),4)&amp;", MaxStdev="&amp;1</f>
        <v>Avg=0.0386, Stdev=0.0348, MaxStdev=1</v>
      </c>
    </row>
    <row r="434">
      <c r="A434" t="inlineStr">
        <is>
          <t>Copies Outliers</t>
        </is>
      </c>
      <c r="B434" t="inlineStr">
        <is>
          <t>Copies per L outliers [covN2]</t>
        </is>
      </c>
      <c r="C434" t="inlineStr">
        <is>
          <t>Medium Low</t>
        </is>
      </c>
      <c r="D434" s="56" t="n">
        <v>44418</v>
      </c>
      <c r="E434" t="inlineStr">
        <is>
          <t>vc3.08.09.21</t>
        </is>
      </c>
      <c r="F434" t="inlineStr">
        <is>
          <t>covN2</t>
        </is>
      </c>
      <c r="G434" s="50" t="str">
        <f>HYPERLINK("#'Main'!CA14", "'Main'!CA14")</f>
        <v>'Main'!CA14</v>
      </c>
      <c r="I434">
        <f>AVERAGE('Main'!$BZ$14:$CB$14)-1*STDEV('Main'!$BZ$14:$CB$14)</f>
        <v>0.003786593187199781</v>
      </c>
      <c r="J434">
        <f>AVERAGE('Main'!$BZ$14:$CB$14)+1*STDEV('Main'!$BZ$14:$CB$14)</f>
        <v>0.07333991548605512</v>
      </c>
      <c r="K434">
        <f>'Main'!CA14</f>
        <v>0.01397244141084039</v>
      </c>
      <c r="L434">
        <f>IF(OR(ISERROR(K434), ISERROR(I434), ISERROR(J434)), TRUE, OR(OR(AND(LEFT(K434, 1)="[", RIGHT(K434, 1)="]"), AND(ISNUMBER(K434), OR(K434&gt;=I434, I434=""), OR(K434&lt;=J434, J434=""))), K434=""))</f>
        <v>1</v>
      </c>
      <c r="M434" t="str">
        <f>"Avg="&amp;ROUND(AVERAGE('Main'!$BZ$14:$CB$14),4)&amp;", Stdev="&amp;ROUND(STDEV('Main'!$BZ$14:$CB$14),4)&amp;", MaxStdev="&amp;1</f>
        <v>Avg=0.0386, Stdev=0.0348, MaxStdev=1</v>
      </c>
    </row>
    <row r="435">
      <c r="A435" t="inlineStr">
        <is>
          <t>Copies Outliers</t>
        </is>
      </c>
      <c r="B435" t="inlineStr">
        <is>
          <t>Copies per L outliers [covN2]</t>
        </is>
      </c>
      <c r="C435" t="inlineStr">
        <is>
          <t>Medium Low</t>
        </is>
      </c>
      <c r="D435" s="56" t="n">
        <v>44418</v>
      </c>
      <c r="E435" t="inlineStr">
        <is>
          <t>vc3.08.09.21</t>
        </is>
      </c>
      <c r="F435" t="inlineStr">
        <is>
          <t>covN2</t>
        </is>
      </c>
      <c r="G435" s="50" t="str">
        <f>HYPERLINK("#'Main'!CB14", "'Main'!CB14")</f>
        <v>'Main'!CB14</v>
      </c>
      <c r="I435">
        <f>AVERAGE('Main'!$BZ$14:$CB$14)-1*STDEV('Main'!$BZ$14:$CB$14)</f>
        <v>0.003786593187199781</v>
      </c>
      <c r="J435">
        <f>AVERAGE('Main'!$BZ$14:$CB$14)+1*STDEV('Main'!$BZ$14:$CB$14)</f>
        <v>0.07333991548605512</v>
      </c>
      <c r="K435">
        <f>'Main'!CB14</f>
        <v>0.0631540672624145</v>
      </c>
      <c r="L435">
        <f>IF(OR(ISERROR(K435), ISERROR(I435), ISERROR(J435)), TRUE, OR(OR(AND(LEFT(K435, 1)="[", RIGHT(K435, 1)="]"), AND(ISNUMBER(K435), OR(K435&gt;=I435, I435=""), OR(K435&lt;=J435, J435=""))), K435=""))</f>
        <v>1</v>
      </c>
      <c r="M435" t="str">
        <f>"Avg="&amp;ROUND(AVERAGE('Main'!$BZ$14:$CB$14),4)&amp;", Stdev="&amp;ROUND(STDEV('Main'!$BZ$14:$CB$14),4)&amp;", MaxStdev="&amp;1</f>
        <v>Avg=0.0386, Stdev=0.0348, MaxStdev=1</v>
      </c>
    </row>
    <row r="436">
      <c r="A436" t="inlineStr">
        <is>
          <t>Non-detect</t>
        </is>
      </c>
      <c r="B436" t="inlineStr">
        <is>
          <t>Test for non-detects/missing</t>
        </is>
      </c>
      <c r="C436" t="inlineStr">
        <is>
          <t>Very Low</t>
        </is>
      </c>
      <c r="D436" s="56" t="n">
        <v>44418</v>
      </c>
      <c r="E436" t="inlineStr">
        <is>
          <t>ac.08.05.21</t>
        </is>
      </c>
      <c r="F436" t="inlineStr">
        <is>
          <t>covN1</t>
        </is>
      </c>
      <c r="G436" s="50" t="str">
        <f>HYPERLINK("#'Main'!J2", "'Main'!J2")</f>
        <v>'Main'!J2</v>
      </c>
      <c r="I436" t="inlineStr">
        <is>
          <t>Matches=!&lt;ND&gt;,!&lt;MISSING&gt;</t>
        </is>
      </c>
      <c r="K436">
        <f>'Main'!J2</f>
        <v>30.82</v>
      </c>
      <c r="L436">
        <f>AND(OR(TRUE),NOT(OR(K436="&lt;ND&gt;",K436="&lt;MISSING&gt;")))</f>
        <v>1</v>
      </c>
    </row>
    <row r="437">
      <c r="A437" t="inlineStr">
        <is>
          <t>Non-detect</t>
        </is>
      </c>
      <c r="B437" t="inlineStr">
        <is>
          <t>Test for non-detects/missing</t>
        </is>
      </c>
      <c r="C437" t="inlineStr">
        <is>
          <t>Very Low</t>
        </is>
      </c>
      <c r="D437" s="56" t="n">
        <v>44418</v>
      </c>
      <c r="E437" t="inlineStr">
        <is>
          <t>ac.08.05.21</t>
        </is>
      </c>
      <c r="F437" t="inlineStr">
        <is>
          <t>covN1</t>
        </is>
      </c>
      <c r="G437" s="50" t="str">
        <f>HYPERLINK("#'Main'!K2", "'Main'!K2")</f>
        <v>'Main'!K2</v>
      </c>
      <c r="I437" t="inlineStr">
        <is>
          <t>Matches=!&lt;ND&gt;,!&lt;MISSING&gt;</t>
        </is>
      </c>
      <c r="K437">
        <f>'Main'!K2</f>
        <v>30.97</v>
      </c>
      <c r="L437">
        <f>AND(OR(TRUE),NOT(OR(K437="&lt;ND&gt;",K437="&lt;MISSING&gt;")))</f>
        <v>1</v>
      </c>
    </row>
    <row r="438">
      <c r="A438" t="inlineStr">
        <is>
          <t>Non-detect</t>
        </is>
      </c>
      <c r="B438" t="inlineStr">
        <is>
          <t>Test for non-detects/missing</t>
        </is>
      </c>
      <c r="C438" t="inlineStr">
        <is>
          <t>Very Low</t>
        </is>
      </c>
      <c r="D438" s="56" t="n">
        <v>44418</v>
      </c>
      <c r="E438" t="inlineStr">
        <is>
          <t>ac.08.05.21</t>
        </is>
      </c>
      <c r="F438" t="inlineStr">
        <is>
          <t>covN1</t>
        </is>
      </c>
      <c r="G438" s="50" t="str">
        <f>HYPERLINK("#'Main'!L2", "'Main'!L2")</f>
        <v>'Main'!L2</v>
      </c>
      <c r="I438" t="inlineStr">
        <is>
          <t>Matches=!&lt;ND&gt;,!&lt;MISSING&gt;</t>
        </is>
      </c>
      <c r="K438">
        <f>'Main'!L2</f>
        <v>31.06</v>
      </c>
      <c r="L438">
        <f>AND(OR(TRUE),NOT(OR(K438="&lt;ND&gt;",K438="&lt;MISSING&gt;")))</f>
        <v>1</v>
      </c>
    </row>
    <row r="439">
      <c r="A439" t="inlineStr">
        <is>
          <t>Non-detect</t>
        </is>
      </c>
      <c r="B439" t="inlineStr">
        <is>
          <t>Test for non-detects/missing</t>
        </is>
      </c>
      <c r="C439" t="inlineStr">
        <is>
          <t>Very Low</t>
        </is>
      </c>
      <c r="D439" s="56" t="n">
        <v>44418</v>
      </c>
      <c r="E439" t="inlineStr">
        <is>
          <t>ac.08.05.21</t>
        </is>
      </c>
      <c r="F439" t="inlineStr">
        <is>
          <t>covN2</t>
        </is>
      </c>
      <c r="G439" s="50" t="str">
        <f>HYPERLINK("#'Main'!V2", "'Main'!V2")</f>
        <v>'Main'!V2</v>
      </c>
      <c r="I439" t="inlineStr">
        <is>
          <t>Matches=!&lt;ND&gt;,!&lt;MISSING&gt;</t>
        </is>
      </c>
      <c r="K439">
        <f>'Main'!V2</f>
        <v>30.83</v>
      </c>
      <c r="L439">
        <f>AND(OR(TRUE),NOT(OR(K439="&lt;ND&gt;",K439="&lt;MISSING&gt;")))</f>
        <v>1</v>
      </c>
    </row>
    <row r="440">
      <c r="A440" t="inlineStr">
        <is>
          <t>Non-detect</t>
        </is>
      </c>
      <c r="B440" t="inlineStr">
        <is>
          <t>Test for non-detects/missing</t>
        </is>
      </c>
      <c r="C440" t="inlineStr">
        <is>
          <t>Very Low</t>
        </is>
      </c>
      <c r="D440" s="56" t="n">
        <v>44418</v>
      </c>
      <c r="E440" t="inlineStr">
        <is>
          <t>ac.08.05.21</t>
        </is>
      </c>
      <c r="F440" t="inlineStr">
        <is>
          <t>covN2</t>
        </is>
      </c>
      <c r="G440" s="50" t="str">
        <f>HYPERLINK("#'Main'!W2", "'Main'!W2")</f>
        <v>'Main'!W2</v>
      </c>
      <c r="I440" t="inlineStr">
        <is>
          <t>Matches=!&lt;ND&gt;,!&lt;MISSING&gt;</t>
        </is>
      </c>
      <c r="K440">
        <f>'Main'!W2</f>
        <v>30.79</v>
      </c>
      <c r="L440">
        <f>AND(OR(TRUE),NOT(OR(K440="&lt;ND&gt;",K440="&lt;MISSING&gt;")))</f>
        <v>1</v>
      </c>
    </row>
    <row r="441">
      <c r="A441" t="inlineStr">
        <is>
          <t>Non-detect</t>
        </is>
      </c>
      <c r="B441" t="inlineStr">
        <is>
          <t>Test for non-detects/missing</t>
        </is>
      </c>
      <c r="C441" t="inlineStr">
        <is>
          <t>Very Low</t>
        </is>
      </c>
      <c r="D441" s="56" t="n">
        <v>44418</v>
      </c>
      <c r="E441" t="inlineStr">
        <is>
          <t>ac.08.05.21</t>
        </is>
      </c>
      <c r="F441" t="inlineStr">
        <is>
          <t>covN2</t>
        </is>
      </c>
      <c r="G441" s="50" t="str">
        <f>HYPERLINK("#'Main'!X2", "'Main'!X2")</f>
        <v>'Main'!X2</v>
      </c>
      <c r="I441" t="inlineStr">
        <is>
          <t>Matches=!&lt;ND&gt;,!&lt;MISSING&gt;</t>
        </is>
      </c>
      <c r="K441">
        <f>'Main'!X2</f>
        <v>31.34</v>
      </c>
      <c r="L441">
        <f>AND(OR(TRUE),NOT(OR(K441="&lt;ND&gt;",K441="&lt;MISSING&gt;")))</f>
        <v>1</v>
      </c>
    </row>
    <row r="442">
      <c r="A442" t="inlineStr">
        <is>
          <t>Non-detect</t>
        </is>
      </c>
      <c r="B442" t="inlineStr">
        <is>
          <t>Test for non-detects/missing</t>
        </is>
      </c>
      <c r="C442" t="inlineStr">
        <is>
          <t>Very Low</t>
        </is>
      </c>
      <c r="D442" s="56" t="n">
        <v>44418</v>
      </c>
      <c r="E442" t="inlineStr">
        <is>
          <t>h.08.05.21</t>
        </is>
      </c>
      <c r="F442" t="inlineStr">
        <is>
          <t>covN1</t>
        </is>
      </c>
      <c r="G442" s="50" t="str">
        <f>HYPERLINK("#'Main'!J3", "'Main'!J3")</f>
        <v>'Main'!J3</v>
      </c>
      <c r="I442" t="inlineStr">
        <is>
          <t>Matches=!&lt;ND&gt;,!&lt;MISSING&gt;</t>
        </is>
      </c>
      <c r="K442">
        <f>'Main'!J3</f>
        <v>35.2</v>
      </c>
      <c r="L442">
        <f>AND(OR(TRUE),NOT(OR(K442="&lt;ND&gt;",K442="&lt;MISSING&gt;")))</f>
        <v>1</v>
      </c>
    </row>
    <row r="443">
      <c r="A443" t="inlineStr">
        <is>
          <t>Non-detect</t>
        </is>
      </c>
      <c r="B443" t="inlineStr">
        <is>
          <t>Test for non-detects/missing</t>
        </is>
      </c>
      <c r="C443" t="inlineStr">
        <is>
          <t>Very Low</t>
        </is>
      </c>
      <c r="D443" s="56" t="n">
        <v>44418</v>
      </c>
      <c r="E443" t="inlineStr">
        <is>
          <t>h.08.05.21</t>
        </is>
      </c>
      <c r="F443" t="inlineStr">
        <is>
          <t>covN1</t>
        </is>
      </c>
      <c r="G443" s="50" t="str">
        <f>HYPERLINK("#'Main'!K3", "'Main'!K3")</f>
        <v>'Main'!K3</v>
      </c>
      <c r="I443" t="inlineStr">
        <is>
          <t>Matches=!&lt;ND&gt;,!&lt;MISSING&gt;</t>
        </is>
      </c>
      <c r="K443" t="str">
        <f>'Main'!K3</f>
        <v>[37.97]</v>
      </c>
      <c r="L443">
        <f>AND(OR(TRUE),NOT(OR(K443="&lt;ND&gt;",K443="&lt;MISSING&gt;")))</f>
        <v>1</v>
      </c>
    </row>
    <row r="444">
      <c r="A444" t="inlineStr">
        <is>
          <t>Non-detect</t>
        </is>
      </c>
      <c r="B444" t="inlineStr">
        <is>
          <t>Test for non-detects/missing</t>
        </is>
      </c>
      <c r="C444" t="inlineStr">
        <is>
          <t>Very Low</t>
        </is>
      </c>
      <c r="D444" s="56" t="n">
        <v>44418</v>
      </c>
      <c r="E444" t="inlineStr">
        <is>
          <t>h.08.05.21</t>
        </is>
      </c>
      <c r="F444" t="inlineStr">
        <is>
          <t>covN1</t>
        </is>
      </c>
      <c r="G444" s="50" t="str">
        <f>HYPERLINK("#'Main'!L3", "'Main'!L3")</f>
        <v>'Main'!L3</v>
      </c>
      <c r="I444" t="inlineStr">
        <is>
          <t>Matches=!&lt;ND&gt;,!&lt;MISSING&gt;</t>
        </is>
      </c>
      <c r="K444">
        <f>'Main'!L3</f>
        <v>36.21</v>
      </c>
      <c r="L444">
        <f>AND(OR(TRUE),NOT(OR(K444="&lt;ND&gt;",K444="&lt;MISSING&gt;")))</f>
        <v>1</v>
      </c>
    </row>
    <row r="445">
      <c r="A445" t="inlineStr">
        <is>
          <t>Non-detect</t>
        </is>
      </c>
      <c r="B445" t="inlineStr">
        <is>
          <t>Test for non-detects/missing</t>
        </is>
      </c>
      <c r="C445" t="inlineStr">
        <is>
          <t>Very Low</t>
        </is>
      </c>
      <c r="D445" s="56" t="n">
        <v>44418</v>
      </c>
      <c r="E445" t="inlineStr">
        <is>
          <t>h.08.05.21</t>
        </is>
      </c>
      <c r="F445" t="inlineStr">
        <is>
          <t>covN2</t>
        </is>
      </c>
      <c r="G445" s="50" t="str">
        <f>HYPERLINK("#'Main'!V3", "'Main'!V3")</f>
        <v>'Main'!V3</v>
      </c>
      <c r="I445" t="inlineStr">
        <is>
          <t>Matches=!&lt;ND&gt;,!&lt;MISSING&gt;</t>
        </is>
      </c>
      <c r="K445">
        <f>'Main'!V3</f>
        <v>34.98</v>
      </c>
      <c r="L445">
        <f>AND(OR(TRUE),NOT(OR(K445="&lt;ND&gt;",K445="&lt;MISSING&gt;")))</f>
        <v>1</v>
      </c>
    </row>
    <row r="446">
      <c r="A446" t="inlineStr">
        <is>
          <t>Non-detect</t>
        </is>
      </c>
      <c r="B446" t="inlineStr">
        <is>
          <t>Test for non-detects/missing</t>
        </is>
      </c>
      <c r="C446" t="inlineStr">
        <is>
          <t>Very Low</t>
        </is>
      </c>
      <c r="D446" s="56" t="n">
        <v>44418</v>
      </c>
      <c r="E446" t="inlineStr">
        <is>
          <t>h.08.05.21</t>
        </is>
      </c>
      <c r="F446" t="inlineStr">
        <is>
          <t>covN2</t>
        </is>
      </c>
      <c r="G446" s="50" t="str">
        <f>HYPERLINK("#'Main'!W3", "'Main'!W3")</f>
        <v>'Main'!W3</v>
      </c>
      <c r="I446" t="inlineStr">
        <is>
          <t>Matches=!&lt;ND&gt;,!&lt;MISSING&gt;</t>
        </is>
      </c>
      <c r="K446">
        <f>'Main'!W3</f>
        <v>35.17</v>
      </c>
      <c r="L446">
        <f>AND(OR(TRUE),NOT(OR(K446="&lt;ND&gt;",K446="&lt;MISSING&gt;")))</f>
        <v>1</v>
      </c>
    </row>
    <row r="447">
      <c r="A447" t="inlineStr">
        <is>
          <t>Non-detect</t>
        </is>
      </c>
      <c r="B447" t="inlineStr">
        <is>
          <t>Test for non-detects/missing</t>
        </is>
      </c>
      <c r="C447" t="inlineStr">
        <is>
          <t>Very Low</t>
        </is>
      </c>
      <c r="D447" s="56" t="n">
        <v>44418</v>
      </c>
      <c r="E447" t="inlineStr">
        <is>
          <t>h.08.05.21</t>
        </is>
      </c>
      <c r="F447" t="inlineStr">
        <is>
          <t>covN2</t>
        </is>
      </c>
      <c r="G447" s="50" t="str">
        <f>HYPERLINK("#'Main'!X3", "'Main'!X3")</f>
        <v>'Main'!X3</v>
      </c>
      <c r="I447" t="inlineStr">
        <is>
          <t>Matches=!&lt;ND&gt;,!&lt;MISSING&gt;</t>
        </is>
      </c>
      <c r="K447">
        <f>'Main'!X3</f>
        <v>34.81</v>
      </c>
      <c r="L447">
        <f>AND(OR(TRUE),NOT(OR(K447="&lt;ND&gt;",K447="&lt;MISSING&gt;")))</f>
        <v>1</v>
      </c>
    </row>
    <row r="448">
      <c r="A448" t="inlineStr">
        <is>
          <t>Non-detect</t>
        </is>
      </c>
      <c r="B448" t="inlineStr">
        <is>
          <t>Test for non-detects/missing</t>
        </is>
      </c>
      <c r="C448" t="inlineStr">
        <is>
          <t>Very Low</t>
        </is>
      </c>
      <c r="D448" s="56" t="n">
        <v>44418</v>
      </c>
      <c r="E448" t="inlineStr">
        <is>
          <t>ac.08.06.21</t>
        </is>
      </c>
      <c r="F448" t="inlineStr">
        <is>
          <t>covN1</t>
        </is>
      </c>
      <c r="G448" s="50" t="str">
        <f>HYPERLINK("#'Main'!J4", "'Main'!J4")</f>
        <v>'Main'!J4</v>
      </c>
      <c r="I448" t="inlineStr">
        <is>
          <t>Matches=!&lt;ND&gt;,!&lt;MISSING&gt;</t>
        </is>
      </c>
      <c r="K448">
        <f>'Main'!J4</f>
        <v>37.46</v>
      </c>
      <c r="L448">
        <f>AND(OR(TRUE),NOT(OR(K448="&lt;ND&gt;",K448="&lt;MISSING&gt;")))</f>
        <v>1</v>
      </c>
    </row>
    <row r="449">
      <c r="A449" t="inlineStr">
        <is>
          <t>Non-detect</t>
        </is>
      </c>
      <c r="B449" t="inlineStr">
        <is>
          <t>Test for non-detects/missing</t>
        </is>
      </c>
      <c r="C449" t="inlineStr">
        <is>
          <t>Very Low</t>
        </is>
      </c>
      <c r="D449" s="56" t="n">
        <v>44418</v>
      </c>
      <c r="E449" t="inlineStr">
        <is>
          <t>ac.08.06.21</t>
        </is>
      </c>
      <c r="F449" t="inlineStr">
        <is>
          <t>covN1</t>
        </is>
      </c>
      <c r="G449" s="50" t="str">
        <f>HYPERLINK("#'Main'!K4", "'Main'!K4")</f>
        <v>'Main'!K4</v>
      </c>
      <c r="I449" t="inlineStr">
        <is>
          <t>Matches=!&lt;ND&gt;,!&lt;MISSING&gt;</t>
        </is>
      </c>
      <c r="K449">
        <f>'Main'!K4</f>
        <v>37.57</v>
      </c>
      <c r="L449">
        <f>AND(OR(TRUE),NOT(OR(K449="&lt;ND&gt;",K449="&lt;MISSING&gt;")))</f>
        <v>1</v>
      </c>
    </row>
    <row r="450">
      <c r="A450" t="inlineStr">
        <is>
          <t>Non-detect</t>
        </is>
      </c>
      <c r="B450" t="inlineStr">
        <is>
          <t>Test for non-detects/missing</t>
        </is>
      </c>
      <c r="C450" t="inlineStr">
        <is>
          <t>Very Low</t>
        </is>
      </c>
      <c r="D450" s="56" t="n">
        <v>44418</v>
      </c>
      <c r="E450" t="inlineStr">
        <is>
          <t>ac.08.06.21</t>
        </is>
      </c>
      <c r="F450" t="inlineStr">
        <is>
          <t>covN1</t>
        </is>
      </c>
      <c r="G450" s="50" t="str">
        <f>HYPERLINK("#'Main'!L4", "'Main'!L4")</f>
        <v>'Main'!L4</v>
      </c>
      <c r="I450" t="inlineStr">
        <is>
          <t>Matches=!&lt;ND&gt;,!&lt;MISSING&gt;</t>
        </is>
      </c>
      <c r="K450" t="str">
        <f>'Main'!L4</f>
        <v>[36.06]</v>
      </c>
      <c r="L450">
        <f>AND(OR(TRUE),NOT(OR(K450="&lt;ND&gt;",K450="&lt;MISSING&gt;")))</f>
        <v>1</v>
      </c>
    </row>
    <row r="451">
      <c r="A451" t="inlineStr">
        <is>
          <t>Non-detect</t>
        </is>
      </c>
      <c r="B451" t="inlineStr">
        <is>
          <t>Test for non-detects/missing</t>
        </is>
      </c>
      <c r="C451" t="inlineStr">
        <is>
          <t>Very Low</t>
        </is>
      </c>
      <c r="D451" s="56" t="n">
        <v>44418</v>
      </c>
      <c r="E451" t="inlineStr">
        <is>
          <t>ac.08.06.21</t>
        </is>
      </c>
      <c r="F451" t="inlineStr">
        <is>
          <t>covN2</t>
        </is>
      </c>
      <c r="G451" s="50" t="str">
        <f>HYPERLINK("#'Main'!V4", "'Main'!V4")</f>
        <v>'Main'!V4</v>
      </c>
      <c r="I451" t="inlineStr">
        <is>
          <t>Matches=!&lt;ND&gt;,!&lt;MISSING&gt;</t>
        </is>
      </c>
      <c r="K451">
        <f>'Main'!V4</f>
        <v>34.97</v>
      </c>
      <c r="L451">
        <f>AND(OR(TRUE),NOT(OR(K451="&lt;ND&gt;",K451="&lt;MISSING&gt;")))</f>
        <v>1</v>
      </c>
    </row>
    <row r="452">
      <c r="A452" t="inlineStr">
        <is>
          <t>Non-detect</t>
        </is>
      </c>
      <c r="B452" t="inlineStr">
        <is>
          <t>Test for non-detects/missing</t>
        </is>
      </c>
      <c r="C452" t="inlineStr">
        <is>
          <t>Very Low</t>
        </is>
      </c>
      <c r="D452" s="56" t="n">
        <v>44418</v>
      </c>
      <c r="E452" t="inlineStr">
        <is>
          <t>ac.08.06.21</t>
        </is>
      </c>
      <c r="F452" t="inlineStr">
        <is>
          <t>covN2</t>
        </is>
      </c>
      <c r="G452" s="50" t="str">
        <f>HYPERLINK("#'Main'!W4", "'Main'!W4")</f>
        <v>'Main'!W4</v>
      </c>
      <c r="I452" t="inlineStr">
        <is>
          <t>Matches=!&lt;ND&gt;,!&lt;MISSING&gt;</t>
        </is>
      </c>
      <c r="K452">
        <f>'Main'!W4</f>
        <v>35.56</v>
      </c>
      <c r="L452">
        <f>AND(OR(TRUE),NOT(OR(K452="&lt;ND&gt;",K452="&lt;MISSING&gt;")))</f>
        <v>1</v>
      </c>
    </row>
    <row r="453">
      <c r="A453" t="inlineStr">
        <is>
          <t>Non-detect</t>
        </is>
      </c>
      <c r="B453" t="inlineStr">
        <is>
          <t>Test for non-detects/missing</t>
        </is>
      </c>
      <c r="C453" t="inlineStr">
        <is>
          <t>Very Low</t>
        </is>
      </c>
      <c r="D453" s="56" t="n">
        <v>44418</v>
      </c>
      <c r="E453" t="inlineStr">
        <is>
          <t>ac.08.06.21</t>
        </is>
      </c>
      <c r="F453" t="inlineStr">
        <is>
          <t>covN2</t>
        </is>
      </c>
      <c r="G453" s="50" t="str">
        <f>HYPERLINK("#'Main'!X4", "'Main'!X4")</f>
        <v>'Main'!X4</v>
      </c>
      <c r="I453" t="inlineStr">
        <is>
          <t>Matches=!&lt;ND&gt;,!&lt;MISSING&gt;</t>
        </is>
      </c>
      <c r="K453" t="str">
        <f>'Main'!X4</f>
        <v>[34.35]</v>
      </c>
      <c r="L453">
        <f>AND(OR(TRUE),NOT(OR(K453="&lt;ND&gt;",K453="&lt;MISSING&gt;")))</f>
        <v>1</v>
      </c>
    </row>
    <row r="454">
      <c r="A454" t="inlineStr">
        <is>
          <t>Non-detect</t>
        </is>
      </c>
      <c r="B454" t="inlineStr">
        <is>
          <t>Test for non-detects/missing</t>
        </is>
      </c>
      <c r="C454" t="inlineStr">
        <is>
          <t>Very Low</t>
        </is>
      </c>
      <c r="D454" s="56" t="n">
        <v>44418</v>
      </c>
      <c r="E454" t="inlineStr">
        <is>
          <t>h_d.08.06.21</t>
        </is>
      </c>
      <c r="F454" t="inlineStr">
        <is>
          <t>covN1</t>
        </is>
      </c>
      <c r="G454" s="50" t="str">
        <f>HYPERLINK("#'Main'!J5", "'Main'!J5")</f>
        <v>'Main'!J5</v>
      </c>
      <c r="I454" t="inlineStr">
        <is>
          <t>Matches=!&lt;ND&gt;,!&lt;MISSING&gt;</t>
        </is>
      </c>
      <c r="K454" t="str">
        <f>'Main'!J5</f>
        <v>[35.6]</v>
      </c>
      <c r="L454">
        <f>AND(OR(TRUE),NOT(OR(K454="&lt;ND&gt;",K454="&lt;MISSING&gt;")))</f>
        <v>1</v>
      </c>
    </row>
    <row r="455">
      <c r="A455" t="inlineStr">
        <is>
          <t>Non-detect</t>
        </is>
      </c>
      <c r="B455" t="inlineStr">
        <is>
          <t>Test for non-detects/missing</t>
        </is>
      </c>
      <c r="C455" t="inlineStr">
        <is>
          <t>Very Low</t>
        </is>
      </c>
      <c r="D455" s="56" t="n">
        <v>44418</v>
      </c>
      <c r="E455" t="inlineStr">
        <is>
          <t>h_d.08.06.21</t>
        </is>
      </c>
      <c r="F455" t="inlineStr">
        <is>
          <t>covN1</t>
        </is>
      </c>
      <c r="G455" s="50" t="str">
        <f>HYPERLINK("#'Main'!K5", "'Main'!K5")</f>
        <v>'Main'!K5</v>
      </c>
      <c r="I455" t="inlineStr">
        <is>
          <t>Matches=!&lt;ND&gt;,!&lt;MISSING&gt;</t>
        </is>
      </c>
      <c r="K455">
        <f>'Main'!K5</f>
        <v>34.29</v>
      </c>
      <c r="L455">
        <f>AND(OR(TRUE),NOT(OR(K455="&lt;ND&gt;",K455="&lt;MISSING&gt;")))</f>
        <v>1</v>
      </c>
    </row>
    <row r="456">
      <c r="A456" t="inlineStr">
        <is>
          <t>Non-detect</t>
        </is>
      </c>
      <c r="B456" t="inlineStr">
        <is>
          <t>Test for non-detects/missing</t>
        </is>
      </c>
      <c r="C456" t="inlineStr">
        <is>
          <t>Very Low</t>
        </is>
      </c>
      <c r="D456" s="56" t="n">
        <v>44418</v>
      </c>
      <c r="E456" t="inlineStr">
        <is>
          <t>h_d.08.06.21</t>
        </is>
      </c>
      <c r="F456" t="inlineStr">
        <is>
          <t>covN1</t>
        </is>
      </c>
      <c r="G456" s="50" t="str">
        <f>HYPERLINK("#'Main'!L5", "'Main'!L5")</f>
        <v>'Main'!L5</v>
      </c>
      <c r="I456" t="inlineStr">
        <is>
          <t>Matches=!&lt;ND&gt;,!&lt;MISSING&gt;</t>
        </is>
      </c>
      <c r="K456">
        <f>'Main'!L5</f>
        <v>34.83</v>
      </c>
      <c r="L456">
        <f>AND(OR(TRUE),NOT(OR(K456="&lt;ND&gt;",K456="&lt;MISSING&gt;")))</f>
        <v>1</v>
      </c>
    </row>
    <row r="457">
      <c r="A457" t="inlineStr">
        <is>
          <t>Non-detect</t>
        </is>
      </c>
      <c r="B457" t="inlineStr">
        <is>
          <t>Test for non-detects/missing</t>
        </is>
      </c>
      <c r="C457" t="inlineStr">
        <is>
          <t>Very Low</t>
        </is>
      </c>
      <c r="D457" s="56" t="n">
        <v>44418</v>
      </c>
      <c r="E457" t="inlineStr">
        <is>
          <t>h_d.08.06.21</t>
        </is>
      </c>
      <c r="F457" t="inlineStr">
        <is>
          <t>covN2</t>
        </is>
      </c>
      <c r="G457" s="50" t="str">
        <f>HYPERLINK("#'Main'!V5", "'Main'!V5")</f>
        <v>'Main'!V5</v>
      </c>
      <c r="I457" t="inlineStr">
        <is>
          <t>Matches=!&lt;ND&gt;,!&lt;MISSING&gt;</t>
        </is>
      </c>
      <c r="K457" t="str">
        <f>'Main'!V5</f>
        <v>[34.92]</v>
      </c>
      <c r="L457">
        <f>AND(OR(TRUE),NOT(OR(K457="&lt;ND&gt;",K457="&lt;MISSING&gt;")))</f>
        <v>1</v>
      </c>
    </row>
    <row r="458">
      <c r="A458" t="inlineStr">
        <is>
          <t>Non-detect</t>
        </is>
      </c>
      <c r="B458" t="inlineStr">
        <is>
          <t>Test for non-detects/missing</t>
        </is>
      </c>
      <c r="C458" t="inlineStr">
        <is>
          <t>Very Low</t>
        </is>
      </c>
      <c r="D458" s="56" t="n">
        <v>44418</v>
      </c>
      <c r="E458" t="inlineStr">
        <is>
          <t>h_d.08.06.21</t>
        </is>
      </c>
      <c r="F458" t="inlineStr">
        <is>
          <t>covN2</t>
        </is>
      </c>
      <c r="G458" s="50" t="str">
        <f>HYPERLINK("#'Main'!W5", "'Main'!W5")</f>
        <v>'Main'!W5</v>
      </c>
      <c r="I458" t="inlineStr">
        <is>
          <t>Matches=!&lt;ND&gt;,!&lt;MISSING&gt;</t>
        </is>
      </c>
      <c r="K458">
        <f>'Main'!W5</f>
        <v>34.12</v>
      </c>
      <c r="L458">
        <f>AND(OR(TRUE),NOT(OR(K458="&lt;ND&gt;",K458="&lt;MISSING&gt;")))</f>
        <v>1</v>
      </c>
    </row>
    <row r="459">
      <c r="A459" t="inlineStr">
        <is>
          <t>Non-detect</t>
        </is>
      </c>
      <c r="B459" t="inlineStr">
        <is>
          <t>Test for non-detects/missing</t>
        </is>
      </c>
      <c r="C459" t="inlineStr">
        <is>
          <t>Very Low</t>
        </is>
      </c>
      <c r="D459" s="56" t="n">
        <v>44418</v>
      </c>
      <c r="E459" t="inlineStr">
        <is>
          <t>h_d.08.06.21</t>
        </is>
      </c>
      <c r="F459" t="inlineStr">
        <is>
          <t>covN2</t>
        </is>
      </c>
      <c r="G459" s="50" t="str">
        <f>HYPERLINK("#'Main'!X5", "'Main'!X5")</f>
        <v>'Main'!X5</v>
      </c>
      <c r="I459" t="inlineStr">
        <is>
          <t>Matches=!&lt;ND&gt;,!&lt;MISSING&gt;</t>
        </is>
      </c>
      <c r="K459">
        <f>'Main'!X5</f>
        <v>33.61</v>
      </c>
      <c r="L459">
        <f>AND(OR(TRUE),NOT(OR(K459="&lt;ND&gt;",K459="&lt;MISSING&gt;")))</f>
        <v>1</v>
      </c>
    </row>
    <row r="460">
      <c r="A460" t="inlineStr">
        <is>
          <t>Non-detect</t>
        </is>
      </c>
      <c r="B460" t="inlineStr">
        <is>
          <t>Test for non-detects/missing</t>
        </is>
      </c>
      <c r="C460" t="inlineStr">
        <is>
          <t>Very Low</t>
        </is>
      </c>
      <c r="D460" s="56" t="n">
        <v>44418</v>
      </c>
      <c r="E460" t="inlineStr">
        <is>
          <t>h.08.07.21</t>
        </is>
      </c>
      <c r="F460" t="inlineStr">
        <is>
          <t>covN1</t>
        </is>
      </c>
      <c r="G460" s="50" t="str">
        <f>HYPERLINK("#'Main'!J6", "'Main'!J6")</f>
        <v>'Main'!J6</v>
      </c>
      <c r="I460" t="inlineStr">
        <is>
          <t>Matches=!&lt;ND&gt;,!&lt;MISSING&gt;</t>
        </is>
      </c>
      <c r="K460" t="str">
        <f>'Main'!J6</f>
        <v>[38.16]</v>
      </c>
      <c r="L460">
        <f>AND(OR(TRUE),NOT(OR(K460="&lt;ND&gt;",K460="&lt;MISSING&gt;")))</f>
        <v>1</v>
      </c>
    </row>
    <row r="461">
      <c r="A461" t="inlineStr">
        <is>
          <t>Non-detect</t>
        </is>
      </c>
      <c r="B461" t="inlineStr">
        <is>
          <t>Test for non-detects/missing</t>
        </is>
      </c>
      <c r="C461" t="inlineStr">
        <is>
          <t>Very Low</t>
        </is>
      </c>
      <c r="D461" s="56" t="n">
        <v>44418</v>
      </c>
      <c r="E461" t="inlineStr">
        <is>
          <t>h.08.07.21</t>
        </is>
      </c>
      <c r="F461" t="inlineStr">
        <is>
          <t>covN1</t>
        </is>
      </c>
      <c r="G461" s="50" t="str">
        <f>HYPERLINK("#'Main'!K6", "'Main'!K6")</f>
        <v>'Main'!K6</v>
      </c>
      <c r="I461" t="inlineStr">
        <is>
          <t>Matches=!&lt;ND&gt;,!&lt;MISSING&gt;</t>
        </is>
      </c>
      <c r="K461">
        <f>'Main'!K6</f>
        <v>35.44</v>
      </c>
      <c r="L461">
        <f>AND(OR(TRUE),NOT(OR(K461="&lt;ND&gt;",K461="&lt;MISSING&gt;")))</f>
        <v>1</v>
      </c>
    </row>
    <row r="462">
      <c r="A462" t="inlineStr">
        <is>
          <t>Non-detect</t>
        </is>
      </c>
      <c r="B462" t="inlineStr">
        <is>
          <t>Test for non-detects/missing</t>
        </is>
      </c>
      <c r="C462" t="inlineStr">
        <is>
          <t>Very Low</t>
        </is>
      </c>
      <c r="D462" s="56" t="n">
        <v>44418</v>
      </c>
      <c r="E462" t="inlineStr">
        <is>
          <t>h.08.07.21</t>
        </is>
      </c>
      <c r="F462" t="inlineStr">
        <is>
          <t>covN1</t>
        </is>
      </c>
      <c r="G462" s="50" t="str">
        <f>HYPERLINK("#'Main'!L6", "'Main'!L6")</f>
        <v>'Main'!L6</v>
      </c>
      <c r="I462" t="inlineStr">
        <is>
          <t>Matches=!&lt;ND&gt;,!&lt;MISSING&gt;</t>
        </is>
      </c>
      <c r="K462">
        <f>'Main'!L6</f>
        <v>36.61</v>
      </c>
      <c r="L462">
        <f>AND(OR(TRUE),NOT(OR(K462="&lt;ND&gt;",K462="&lt;MISSING&gt;")))</f>
        <v>1</v>
      </c>
    </row>
    <row r="463">
      <c r="A463" t="inlineStr">
        <is>
          <t>Non-detect</t>
        </is>
      </c>
      <c r="B463" t="inlineStr">
        <is>
          <t>Test for non-detects/missing</t>
        </is>
      </c>
      <c r="C463" t="inlineStr">
        <is>
          <t>Very Low</t>
        </is>
      </c>
      <c r="D463" s="56" t="n">
        <v>44418</v>
      </c>
      <c r="E463" t="inlineStr">
        <is>
          <t>h.08.07.21</t>
        </is>
      </c>
      <c r="F463" t="inlineStr">
        <is>
          <t>covN2</t>
        </is>
      </c>
      <c r="G463" s="50" t="str">
        <f>HYPERLINK("#'Main'!V6", "'Main'!V6")</f>
        <v>'Main'!V6</v>
      </c>
      <c r="I463" t="inlineStr">
        <is>
          <t>Matches=!&lt;ND&gt;,!&lt;MISSING&gt;</t>
        </is>
      </c>
      <c r="K463">
        <f>'Main'!V6</f>
        <v>35.6</v>
      </c>
      <c r="L463">
        <f>AND(OR(TRUE),NOT(OR(K463="&lt;ND&gt;",K463="&lt;MISSING&gt;")))</f>
        <v>1</v>
      </c>
    </row>
    <row r="464">
      <c r="A464" t="inlineStr">
        <is>
          <t>Non-detect</t>
        </is>
      </c>
      <c r="B464" t="inlineStr">
        <is>
          <t>Test for non-detects/missing</t>
        </is>
      </c>
      <c r="C464" t="inlineStr">
        <is>
          <t>Very Low</t>
        </is>
      </c>
      <c r="D464" s="56" t="n">
        <v>44418</v>
      </c>
      <c r="E464" t="inlineStr">
        <is>
          <t>h.08.07.21</t>
        </is>
      </c>
      <c r="F464" t="inlineStr">
        <is>
          <t>covN2</t>
        </is>
      </c>
      <c r="G464" s="50" t="str">
        <f>HYPERLINK("#'Main'!W6", "'Main'!W6")</f>
        <v>'Main'!W6</v>
      </c>
      <c r="I464" t="inlineStr">
        <is>
          <t>Matches=!&lt;ND&gt;,!&lt;MISSING&gt;</t>
        </is>
      </c>
      <c r="K464">
        <f>'Main'!W6</f>
        <v>34.37</v>
      </c>
      <c r="L464">
        <f>AND(OR(TRUE),NOT(OR(K464="&lt;ND&gt;",K464="&lt;MISSING&gt;")))</f>
        <v>1</v>
      </c>
    </row>
    <row r="465">
      <c r="A465" t="inlineStr">
        <is>
          <t>Non-detect</t>
        </is>
      </c>
      <c r="B465" t="inlineStr">
        <is>
          <t>Test for non-detects/missing</t>
        </is>
      </c>
      <c r="C465" t="inlineStr">
        <is>
          <t>Very Low</t>
        </is>
      </c>
      <c r="D465" s="56" t="n">
        <v>44418</v>
      </c>
      <c r="E465" t="inlineStr">
        <is>
          <t>h.08.07.21</t>
        </is>
      </c>
      <c r="F465" t="inlineStr">
        <is>
          <t>covN2</t>
        </is>
      </c>
      <c r="G465" s="50" t="str">
        <f>HYPERLINK("#'Main'!X6", "'Main'!X6")</f>
        <v>'Main'!X6</v>
      </c>
      <c r="I465" t="inlineStr">
        <is>
          <t>Matches=!&lt;ND&gt;,!&lt;MISSING&gt;</t>
        </is>
      </c>
      <c r="K465" t="str">
        <f>'Main'!X6</f>
        <v>[37.19]</v>
      </c>
      <c r="L465">
        <f>AND(OR(TRUE),NOT(OR(K465="&lt;ND&gt;",K465="&lt;MISSING&gt;")))</f>
        <v>1</v>
      </c>
    </row>
    <row r="466">
      <c r="A466" t="inlineStr">
        <is>
          <t>Non-detect</t>
        </is>
      </c>
      <c r="B466" t="inlineStr">
        <is>
          <t>Test for non-detects/missing</t>
        </is>
      </c>
      <c r="C466" t="inlineStr">
        <is>
          <t>Very Low</t>
        </is>
      </c>
      <c r="D466" s="56" t="n">
        <v>44418</v>
      </c>
      <c r="E466" t="inlineStr">
        <is>
          <t>h.08.08.21</t>
        </is>
      </c>
      <c r="F466" t="inlineStr">
        <is>
          <t>covN1</t>
        </is>
      </c>
      <c r="G466" s="50" t="str">
        <f>HYPERLINK("#'Main'!J7", "'Main'!J7")</f>
        <v>'Main'!J7</v>
      </c>
      <c r="I466" t="inlineStr">
        <is>
          <t>Matches=!&lt;ND&gt;,!&lt;MISSING&gt;</t>
        </is>
      </c>
      <c r="K466">
        <f>'Main'!J7</f>
        <v>35.02</v>
      </c>
      <c r="L466">
        <f>AND(OR(TRUE),NOT(OR(K466="&lt;ND&gt;",K466="&lt;MISSING&gt;")))</f>
        <v>1</v>
      </c>
    </row>
    <row r="467">
      <c r="A467" t="inlineStr">
        <is>
          <t>Non-detect</t>
        </is>
      </c>
      <c r="B467" t="inlineStr">
        <is>
          <t>Test for non-detects/missing</t>
        </is>
      </c>
      <c r="C467" t="inlineStr">
        <is>
          <t>Very Low</t>
        </is>
      </c>
      <c r="D467" s="56" t="n">
        <v>44418</v>
      </c>
      <c r="E467" t="inlineStr">
        <is>
          <t>h.08.08.21</t>
        </is>
      </c>
      <c r="F467" t="inlineStr">
        <is>
          <t>covN1</t>
        </is>
      </c>
      <c r="G467" s="50" t="str">
        <f>HYPERLINK("#'Main'!K7", "'Main'!K7")</f>
        <v>'Main'!K7</v>
      </c>
      <c r="I467" t="inlineStr">
        <is>
          <t>Matches=!&lt;ND&gt;,!&lt;MISSING&gt;</t>
        </is>
      </c>
      <c r="K467">
        <f>'Main'!K7</f>
        <v>35.1</v>
      </c>
      <c r="L467">
        <f>AND(OR(TRUE),NOT(OR(K467="&lt;ND&gt;",K467="&lt;MISSING&gt;")))</f>
        <v>1</v>
      </c>
    </row>
    <row r="468">
      <c r="A468" t="inlineStr">
        <is>
          <t>Non-detect</t>
        </is>
      </c>
      <c r="B468" t="inlineStr">
        <is>
          <t>Test for non-detects/missing</t>
        </is>
      </c>
      <c r="C468" t="inlineStr">
        <is>
          <t>Very Low</t>
        </is>
      </c>
      <c r="D468" s="56" t="n">
        <v>44418</v>
      </c>
      <c r="E468" t="inlineStr">
        <is>
          <t>h.08.08.21</t>
        </is>
      </c>
      <c r="F468" t="inlineStr">
        <is>
          <t>covN1</t>
        </is>
      </c>
      <c r="G468" s="50" t="str">
        <f>HYPERLINK("#'Main'!L7", "'Main'!L7")</f>
        <v>'Main'!L7</v>
      </c>
      <c r="I468" t="inlineStr">
        <is>
          <t>Matches=!&lt;ND&gt;,!&lt;MISSING&gt;</t>
        </is>
      </c>
      <c r="K468">
        <f>'Main'!L7</f>
        <v>34.51</v>
      </c>
      <c r="L468">
        <f>AND(OR(TRUE),NOT(OR(K468="&lt;ND&gt;",K468="&lt;MISSING&gt;")))</f>
        <v>1</v>
      </c>
    </row>
    <row r="469">
      <c r="A469" t="inlineStr">
        <is>
          <t>Non-detect</t>
        </is>
      </c>
      <c r="B469" t="inlineStr">
        <is>
          <t>Test for non-detects/missing</t>
        </is>
      </c>
      <c r="C469" t="inlineStr">
        <is>
          <t>Very Low</t>
        </is>
      </c>
      <c r="D469" s="56" t="n">
        <v>44418</v>
      </c>
      <c r="E469" t="inlineStr">
        <is>
          <t>h.08.08.21</t>
        </is>
      </c>
      <c r="F469" t="inlineStr">
        <is>
          <t>covN2</t>
        </is>
      </c>
      <c r="G469" s="50" t="str">
        <f>HYPERLINK("#'Main'!V7", "'Main'!V7")</f>
        <v>'Main'!V7</v>
      </c>
      <c r="I469" t="inlineStr">
        <is>
          <t>Matches=!&lt;ND&gt;,!&lt;MISSING&gt;</t>
        </is>
      </c>
      <c r="K469" t="str">
        <f>'Main'!V7</f>
        <v>[34.0]</v>
      </c>
      <c r="L469">
        <f>AND(OR(TRUE),NOT(OR(K469="&lt;ND&gt;",K469="&lt;MISSING&gt;")))</f>
        <v>1</v>
      </c>
    </row>
    <row r="470">
      <c r="A470" t="inlineStr">
        <is>
          <t>Non-detect</t>
        </is>
      </c>
      <c r="B470" t="inlineStr">
        <is>
          <t>Test for non-detects/missing</t>
        </is>
      </c>
      <c r="C470" t="inlineStr">
        <is>
          <t>Very Low</t>
        </is>
      </c>
      <c r="D470" s="56" t="n">
        <v>44418</v>
      </c>
      <c r="E470" t="inlineStr">
        <is>
          <t>h.08.08.21</t>
        </is>
      </c>
      <c r="F470" t="inlineStr">
        <is>
          <t>covN2</t>
        </is>
      </c>
      <c r="G470" s="50" t="str">
        <f>HYPERLINK("#'Main'!W7", "'Main'!W7")</f>
        <v>'Main'!W7</v>
      </c>
      <c r="I470" t="inlineStr">
        <is>
          <t>Matches=!&lt;ND&gt;,!&lt;MISSING&gt;</t>
        </is>
      </c>
      <c r="K470">
        <f>'Main'!W7</f>
        <v>35.12</v>
      </c>
      <c r="L470">
        <f>AND(OR(TRUE),NOT(OR(K470="&lt;ND&gt;",K470="&lt;MISSING&gt;")))</f>
        <v>1</v>
      </c>
    </row>
    <row r="471">
      <c r="A471" t="inlineStr">
        <is>
          <t>Non-detect</t>
        </is>
      </c>
      <c r="B471" t="inlineStr">
        <is>
          <t>Test for non-detects/missing</t>
        </is>
      </c>
      <c r="C471" t="inlineStr">
        <is>
          <t>Very Low</t>
        </is>
      </c>
      <c r="D471" s="56" t="n">
        <v>44418</v>
      </c>
      <c r="E471" t="inlineStr">
        <is>
          <t>h.08.08.21</t>
        </is>
      </c>
      <c r="F471" t="inlineStr">
        <is>
          <t>covN2</t>
        </is>
      </c>
      <c r="G471" s="50" t="str">
        <f>HYPERLINK("#'Main'!X7", "'Main'!X7")</f>
        <v>'Main'!X7</v>
      </c>
      <c r="I471" t="inlineStr">
        <is>
          <t>Matches=!&lt;ND&gt;,!&lt;MISSING&gt;</t>
        </is>
      </c>
      <c r="K471">
        <f>'Main'!X7</f>
        <v>35.35</v>
      </c>
      <c r="L471">
        <f>AND(OR(TRUE),NOT(OR(K471="&lt;ND&gt;",K471="&lt;MISSING&gt;")))</f>
        <v>1</v>
      </c>
    </row>
    <row r="472">
      <c r="A472" t="inlineStr">
        <is>
          <t>Non-detect</t>
        </is>
      </c>
      <c r="B472" t="inlineStr">
        <is>
          <t>Test for non-detects/missing</t>
        </is>
      </c>
      <c r="C472" t="inlineStr">
        <is>
          <t>Very Low</t>
        </is>
      </c>
      <c r="D472" s="56" t="n">
        <v>44418</v>
      </c>
      <c r="E472" t="inlineStr">
        <is>
          <t>h_d.08.08.21</t>
        </is>
      </c>
      <c r="F472" t="inlineStr">
        <is>
          <t>covN1</t>
        </is>
      </c>
      <c r="G472" s="50" t="str">
        <f>HYPERLINK("#'Main'!J8", "'Main'!J8")</f>
        <v>'Main'!J8</v>
      </c>
      <c r="I472" t="inlineStr">
        <is>
          <t>Matches=!&lt;ND&gt;,!&lt;MISSING&gt;</t>
        </is>
      </c>
      <c r="K472">
        <f>'Main'!J8</f>
        <v>36.65</v>
      </c>
      <c r="L472">
        <f>AND(OR(TRUE),NOT(OR(K472="&lt;ND&gt;",K472="&lt;MISSING&gt;")))</f>
        <v>1</v>
      </c>
    </row>
    <row r="473">
      <c r="A473" t="inlineStr">
        <is>
          <t>Non-detect</t>
        </is>
      </c>
      <c r="B473" t="inlineStr">
        <is>
          <t>Test for non-detects/missing</t>
        </is>
      </c>
      <c r="C473" t="inlineStr">
        <is>
          <t>Very Low</t>
        </is>
      </c>
      <c r="D473" s="56" t="n">
        <v>44418</v>
      </c>
      <c r="E473" t="inlineStr">
        <is>
          <t>h_d.08.08.21</t>
        </is>
      </c>
      <c r="F473" t="inlineStr">
        <is>
          <t>covN1</t>
        </is>
      </c>
      <c r="G473" s="50" t="str">
        <f>HYPERLINK("#'Main'!K8", "'Main'!K8")</f>
        <v>'Main'!K8</v>
      </c>
      <c r="I473" t="inlineStr">
        <is>
          <t>Matches=!&lt;ND&gt;,!&lt;MISSING&gt;</t>
        </is>
      </c>
      <c r="K473" t="str">
        <f>'Main'!K8</f>
        <v>[34.7]</v>
      </c>
      <c r="L473">
        <f>AND(OR(TRUE),NOT(OR(K473="&lt;ND&gt;",K473="&lt;MISSING&gt;")))</f>
        <v>1</v>
      </c>
    </row>
    <row r="474">
      <c r="A474" t="inlineStr">
        <is>
          <t>Non-detect</t>
        </is>
      </c>
      <c r="B474" t="inlineStr">
        <is>
          <t>Test for non-detects/missing</t>
        </is>
      </c>
      <c r="C474" t="inlineStr">
        <is>
          <t>Very Low</t>
        </is>
      </c>
      <c r="D474" s="56" t="n">
        <v>44418</v>
      </c>
      <c r="E474" t="inlineStr">
        <is>
          <t>h_d.08.08.21</t>
        </is>
      </c>
      <c r="F474" t="inlineStr">
        <is>
          <t>covN1</t>
        </is>
      </c>
      <c r="G474" s="50" t="str">
        <f>HYPERLINK("#'Main'!L8", "'Main'!L8")</f>
        <v>'Main'!L8</v>
      </c>
      <c r="I474" t="inlineStr">
        <is>
          <t>Matches=!&lt;ND&gt;,!&lt;MISSING&gt;</t>
        </is>
      </c>
      <c r="K474">
        <f>'Main'!L8</f>
        <v>35.92</v>
      </c>
      <c r="L474">
        <f>AND(OR(TRUE),NOT(OR(K474="&lt;ND&gt;",K474="&lt;MISSING&gt;")))</f>
        <v>1</v>
      </c>
    </row>
    <row r="475">
      <c r="A475" t="inlineStr">
        <is>
          <t>Non-detect</t>
        </is>
      </c>
      <c r="B475" t="inlineStr">
        <is>
          <t>Test for non-detects/missing</t>
        </is>
      </c>
      <c r="C475" t="inlineStr">
        <is>
          <t>Very Low</t>
        </is>
      </c>
      <c r="D475" s="56" t="n">
        <v>44418</v>
      </c>
      <c r="E475" t="inlineStr">
        <is>
          <t>h_d.08.08.21</t>
        </is>
      </c>
      <c r="F475" t="inlineStr">
        <is>
          <t>covN2</t>
        </is>
      </c>
      <c r="G475" s="50" t="str">
        <f>HYPERLINK("#'Main'!V8", "'Main'!V8")</f>
        <v>'Main'!V8</v>
      </c>
      <c r="I475" t="inlineStr">
        <is>
          <t>Matches=!&lt;ND&gt;,!&lt;MISSING&gt;</t>
        </is>
      </c>
      <c r="K475">
        <f>'Main'!V8</f>
        <v>35.35</v>
      </c>
      <c r="L475">
        <f>AND(OR(TRUE),NOT(OR(K475="&lt;ND&gt;",K475="&lt;MISSING&gt;")))</f>
        <v>1</v>
      </c>
    </row>
    <row r="476">
      <c r="A476" t="inlineStr">
        <is>
          <t>Non-detect</t>
        </is>
      </c>
      <c r="B476" t="inlineStr">
        <is>
          <t>Test for non-detects/missing</t>
        </is>
      </c>
      <c r="C476" t="inlineStr">
        <is>
          <t>Very Low</t>
        </is>
      </c>
      <c r="D476" s="56" t="n">
        <v>44418</v>
      </c>
      <c r="E476" t="inlineStr">
        <is>
          <t>h_d.08.08.21</t>
        </is>
      </c>
      <c r="F476" t="inlineStr">
        <is>
          <t>covN2</t>
        </is>
      </c>
      <c r="G476" s="50" t="str">
        <f>HYPERLINK("#'Main'!W8", "'Main'!W8")</f>
        <v>'Main'!W8</v>
      </c>
      <c r="I476" t="inlineStr">
        <is>
          <t>Matches=!&lt;ND&gt;,!&lt;MISSING&gt;</t>
        </is>
      </c>
      <c r="K476">
        <f>'Main'!W8</f>
        <v>35.57</v>
      </c>
      <c r="L476">
        <f>AND(OR(TRUE),NOT(OR(K476="&lt;ND&gt;",K476="&lt;MISSING&gt;")))</f>
        <v>1</v>
      </c>
    </row>
    <row r="477">
      <c r="A477" t="inlineStr">
        <is>
          <t>Non-detect</t>
        </is>
      </c>
      <c r="B477" t="inlineStr">
        <is>
          <t>Test for non-detects/missing</t>
        </is>
      </c>
      <c r="C477" t="inlineStr">
        <is>
          <t>Very Low</t>
        </is>
      </c>
      <c r="D477" s="56" t="n">
        <v>44418</v>
      </c>
      <c r="E477" t="inlineStr">
        <is>
          <t>h_d.08.08.21</t>
        </is>
      </c>
      <c r="F477" t="inlineStr">
        <is>
          <t>covN2</t>
        </is>
      </c>
      <c r="G477" s="50" t="str">
        <f>HYPERLINK("#'Main'!X8", "'Main'!X8")</f>
        <v>'Main'!X8</v>
      </c>
      <c r="I477" t="inlineStr">
        <is>
          <t>Matches=!&lt;ND&gt;,!&lt;MISSING&gt;</t>
        </is>
      </c>
      <c r="K477">
        <f>'Main'!X8</f>
        <v>35.14</v>
      </c>
      <c r="L477">
        <f>AND(OR(TRUE),NOT(OR(K477="&lt;ND&gt;",K477="&lt;MISSING&gt;")))</f>
        <v>1</v>
      </c>
    </row>
    <row r="478">
      <c r="A478" t="inlineStr">
        <is>
          <t>Non-detect</t>
        </is>
      </c>
      <c r="B478" t="inlineStr">
        <is>
          <t>Test for non-detects/missing</t>
        </is>
      </c>
      <c r="C478" t="inlineStr">
        <is>
          <t>Very Low</t>
        </is>
      </c>
      <c r="D478" s="56" t="n">
        <v>44418</v>
      </c>
      <c r="E478" t="inlineStr">
        <is>
          <t>bmi.08.09.21</t>
        </is>
      </c>
      <c r="F478" t="inlineStr">
        <is>
          <t>covN1</t>
        </is>
      </c>
      <c r="G478" s="50" t="str">
        <f>HYPERLINK("#'Main'!J9", "'Main'!J9")</f>
        <v>'Main'!J9</v>
      </c>
      <c r="I478" t="inlineStr">
        <is>
          <t>Matches=!&lt;ND&gt;,!&lt;MISSING&gt;</t>
        </is>
      </c>
      <c r="K478">
        <f>'Main'!J9</f>
        <v>35.22</v>
      </c>
      <c r="L478">
        <f>AND(OR(TRUE),NOT(OR(K478="&lt;ND&gt;",K478="&lt;MISSING&gt;")))</f>
        <v>1</v>
      </c>
    </row>
    <row r="479">
      <c r="A479" t="inlineStr">
        <is>
          <t>Non-detect</t>
        </is>
      </c>
      <c r="B479" t="inlineStr">
        <is>
          <t>Test for non-detects/missing</t>
        </is>
      </c>
      <c r="C479" t="inlineStr">
        <is>
          <t>Very Low</t>
        </is>
      </c>
      <c r="D479" s="56" t="n">
        <v>44418</v>
      </c>
      <c r="E479" t="inlineStr">
        <is>
          <t>bmi.08.09.21</t>
        </is>
      </c>
      <c r="F479" t="inlineStr">
        <is>
          <t>covN1</t>
        </is>
      </c>
      <c r="G479" s="50" t="str">
        <f>HYPERLINK("#'Main'!K9", "'Main'!K9")</f>
        <v>'Main'!K9</v>
      </c>
      <c r="I479" t="inlineStr">
        <is>
          <t>Matches=!&lt;ND&gt;,!&lt;MISSING&gt;</t>
        </is>
      </c>
      <c r="K479">
        <f>'Main'!K9</f>
        <v>35</v>
      </c>
      <c r="L479">
        <f>AND(OR(TRUE),NOT(OR(K479="&lt;ND&gt;",K479="&lt;MISSING&gt;")))</f>
        <v>1</v>
      </c>
    </row>
    <row r="480">
      <c r="A480" t="inlineStr">
        <is>
          <t>Non-detect</t>
        </is>
      </c>
      <c r="B480" t="inlineStr">
        <is>
          <t>Test for non-detects/missing</t>
        </is>
      </c>
      <c r="C480" t="inlineStr">
        <is>
          <t>Very Low</t>
        </is>
      </c>
      <c r="D480" s="56" t="n">
        <v>44418</v>
      </c>
      <c r="E480" t="inlineStr">
        <is>
          <t>bmi.08.09.21</t>
        </is>
      </c>
      <c r="F480" t="inlineStr">
        <is>
          <t>covN1</t>
        </is>
      </c>
      <c r="G480" s="50" t="str">
        <f>HYPERLINK("#'Main'!L9", "'Main'!L9")</f>
        <v>'Main'!L9</v>
      </c>
      <c r="I480" t="inlineStr">
        <is>
          <t>Matches=!&lt;ND&gt;,!&lt;MISSING&gt;</t>
        </is>
      </c>
      <c r="K480">
        <f>'Main'!L9</f>
        <v>35.02</v>
      </c>
      <c r="L480">
        <f>AND(OR(TRUE),NOT(OR(K480="&lt;ND&gt;",K480="&lt;MISSING&gt;")))</f>
        <v>1</v>
      </c>
    </row>
    <row r="481">
      <c r="A481" t="inlineStr">
        <is>
          <t>Non-detect</t>
        </is>
      </c>
      <c r="B481" t="inlineStr">
        <is>
          <t>Test for non-detects/missing</t>
        </is>
      </c>
      <c r="C481" t="inlineStr">
        <is>
          <t>Very Low</t>
        </is>
      </c>
      <c r="D481" s="56" t="n">
        <v>44418</v>
      </c>
      <c r="E481" t="inlineStr">
        <is>
          <t>bmi.08.09.21</t>
        </is>
      </c>
      <c r="F481" t="inlineStr">
        <is>
          <t>covN2</t>
        </is>
      </c>
      <c r="G481" s="50" t="str">
        <f>HYPERLINK("#'Main'!V9", "'Main'!V9")</f>
        <v>'Main'!V9</v>
      </c>
      <c r="I481" t="inlineStr">
        <is>
          <t>Matches=!&lt;ND&gt;,!&lt;MISSING&gt;</t>
        </is>
      </c>
      <c r="K481">
        <f>'Main'!V9</f>
        <v>35.29</v>
      </c>
      <c r="L481">
        <f>AND(OR(TRUE),NOT(OR(K481="&lt;ND&gt;",K481="&lt;MISSING&gt;")))</f>
        <v>1</v>
      </c>
    </row>
    <row r="482">
      <c r="A482" t="inlineStr">
        <is>
          <t>Non-detect</t>
        </is>
      </c>
      <c r="B482" t="inlineStr">
        <is>
          <t>Test for non-detects/missing</t>
        </is>
      </c>
      <c r="C482" t="inlineStr">
        <is>
          <t>Very Low</t>
        </is>
      </c>
      <c r="D482" s="56" t="n">
        <v>44418</v>
      </c>
      <c r="E482" t="inlineStr">
        <is>
          <t>bmi.08.09.21</t>
        </is>
      </c>
      <c r="F482" t="inlineStr">
        <is>
          <t>covN2</t>
        </is>
      </c>
      <c r="G482" s="50" t="str">
        <f>HYPERLINK("#'Main'!W9", "'Main'!W9")</f>
        <v>'Main'!W9</v>
      </c>
      <c r="I482" t="inlineStr">
        <is>
          <t>Matches=!&lt;ND&gt;,!&lt;MISSING&gt;</t>
        </is>
      </c>
      <c r="K482" t="str">
        <f>'Main'!W9</f>
        <v>[34.01]</v>
      </c>
      <c r="L482">
        <f>AND(OR(TRUE),NOT(OR(K482="&lt;ND&gt;",K482="&lt;MISSING&gt;")))</f>
        <v>1</v>
      </c>
    </row>
    <row r="483">
      <c r="A483" t="inlineStr">
        <is>
          <t>Non-detect</t>
        </is>
      </c>
      <c r="B483" t="inlineStr">
        <is>
          <t>Test for non-detects/missing</t>
        </is>
      </c>
      <c r="C483" t="inlineStr">
        <is>
          <t>Very Low</t>
        </is>
      </c>
      <c r="D483" s="56" t="n">
        <v>44418</v>
      </c>
      <c r="E483" t="inlineStr">
        <is>
          <t>bmi.08.09.21</t>
        </is>
      </c>
      <c r="F483" t="inlineStr">
        <is>
          <t>covN2</t>
        </is>
      </c>
      <c r="G483" s="50" t="str">
        <f>HYPERLINK("#'Main'!X9", "'Main'!X9")</f>
        <v>'Main'!X9</v>
      </c>
      <c r="I483" t="inlineStr">
        <is>
          <t>Matches=!&lt;ND&gt;,!&lt;MISSING&gt;</t>
        </is>
      </c>
      <c r="K483">
        <f>'Main'!X9</f>
        <v>35.33</v>
      </c>
      <c r="L483">
        <f>AND(OR(TRUE),NOT(OR(K483="&lt;ND&gt;",K483="&lt;MISSING&gt;")))</f>
        <v>1</v>
      </c>
    </row>
    <row r="484">
      <c r="A484" t="inlineStr">
        <is>
          <t>Non-detect</t>
        </is>
      </c>
      <c r="B484" t="inlineStr">
        <is>
          <t>Test for non-detects/missing</t>
        </is>
      </c>
      <c r="C484" t="inlineStr">
        <is>
          <t>Very Low</t>
        </is>
      </c>
      <c r="D484" s="56" t="n">
        <v>44418</v>
      </c>
      <c r="E484" t="inlineStr">
        <is>
          <t>mh.08.09.21</t>
        </is>
      </c>
      <c r="F484" t="inlineStr">
        <is>
          <t>covN1</t>
        </is>
      </c>
      <c r="G484" s="50" t="str">
        <f>HYPERLINK("#'Main'!J10", "'Main'!J10")</f>
        <v>'Main'!J10</v>
      </c>
      <c r="I484" t="inlineStr">
        <is>
          <t>Matches=!&lt;ND&gt;,!&lt;MISSING&gt;</t>
        </is>
      </c>
      <c r="K484">
        <f>'Main'!J10</f>
        <v>34.41</v>
      </c>
      <c r="L484">
        <f>AND(OR(TRUE),NOT(OR(K484="&lt;ND&gt;",K484="&lt;MISSING&gt;")))</f>
        <v>1</v>
      </c>
    </row>
    <row r="485">
      <c r="A485" t="inlineStr">
        <is>
          <t>Non-detect</t>
        </is>
      </c>
      <c r="B485" t="inlineStr">
        <is>
          <t>Test for non-detects/missing</t>
        </is>
      </c>
      <c r="C485" t="inlineStr">
        <is>
          <t>Very Low</t>
        </is>
      </c>
      <c r="D485" s="56" t="n">
        <v>44418</v>
      </c>
      <c r="E485" t="inlineStr">
        <is>
          <t>mh.08.09.21</t>
        </is>
      </c>
      <c r="F485" t="inlineStr">
        <is>
          <t>covN1</t>
        </is>
      </c>
      <c r="G485" s="50" t="str">
        <f>HYPERLINK("#'Main'!K10", "'Main'!K10")</f>
        <v>'Main'!K10</v>
      </c>
      <c r="I485" t="inlineStr">
        <is>
          <t>Matches=!&lt;ND&gt;,!&lt;MISSING&gt;</t>
        </is>
      </c>
      <c r="K485">
        <f>'Main'!K10</f>
        <v>34.08</v>
      </c>
      <c r="L485">
        <f>AND(OR(TRUE),NOT(OR(K485="&lt;ND&gt;",K485="&lt;MISSING&gt;")))</f>
        <v>1</v>
      </c>
    </row>
    <row r="486">
      <c r="A486" t="inlineStr">
        <is>
          <t>Non-detect</t>
        </is>
      </c>
      <c r="B486" t="inlineStr">
        <is>
          <t>Test for non-detects/missing</t>
        </is>
      </c>
      <c r="C486" t="inlineStr">
        <is>
          <t>Very Low</t>
        </is>
      </c>
      <c r="D486" s="56" t="n">
        <v>44418</v>
      </c>
      <c r="E486" t="inlineStr">
        <is>
          <t>mh.08.09.21</t>
        </is>
      </c>
      <c r="F486" t="inlineStr">
        <is>
          <t>covN1</t>
        </is>
      </c>
      <c r="G486" s="50" t="str">
        <f>HYPERLINK("#'Main'!L10", "'Main'!L10")</f>
        <v>'Main'!L10</v>
      </c>
      <c r="I486" t="inlineStr">
        <is>
          <t>Matches=!&lt;ND&gt;,!&lt;MISSING&gt;</t>
        </is>
      </c>
      <c r="K486">
        <f>'Main'!L10</f>
        <v>33.83</v>
      </c>
      <c r="L486">
        <f>AND(OR(TRUE),NOT(OR(K486="&lt;ND&gt;",K486="&lt;MISSING&gt;")))</f>
        <v>1</v>
      </c>
    </row>
    <row r="487">
      <c r="A487" t="inlineStr">
        <is>
          <t>Non-detect</t>
        </is>
      </c>
      <c r="B487" t="inlineStr">
        <is>
          <t>Test for non-detects/missing</t>
        </is>
      </c>
      <c r="C487" t="inlineStr">
        <is>
          <t>Very Low</t>
        </is>
      </c>
      <c r="D487" s="56" t="n">
        <v>44418</v>
      </c>
      <c r="E487" t="inlineStr">
        <is>
          <t>mh.08.09.21</t>
        </is>
      </c>
      <c r="F487" t="inlineStr">
        <is>
          <t>covN2</t>
        </is>
      </c>
      <c r="G487" s="50" t="str">
        <f>HYPERLINK("#'Main'!V10", "'Main'!V10")</f>
        <v>'Main'!V10</v>
      </c>
      <c r="I487" t="inlineStr">
        <is>
          <t>Matches=!&lt;ND&gt;,!&lt;MISSING&gt;</t>
        </is>
      </c>
      <c r="K487">
        <f>'Main'!V10</f>
        <v>33.78</v>
      </c>
      <c r="L487">
        <f>AND(OR(TRUE),NOT(OR(K487="&lt;ND&gt;",K487="&lt;MISSING&gt;")))</f>
        <v>1</v>
      </c>
    </row>
    <row r="488">
      <c r="A488" t="inlineStr">
        <is>
          <t>Non-detect</t>
        </is>
      </c>
      <c r="B488" t="inlineStr">
        <is>
          <t>Test for non-detects/missing</t>
        </is>
      </c>
      <c r="C488" t="inlineStr">
        <is>
          <t>Very Low</t>
        </is>
      </c>
      <c r="D488" s="56" t="n">
        <v>44418</v>
      </c>
      <c r="E488" t="inlineStr">
        <is>
          <t>mh.08.09.21</t>
        </is>
      </c>
      <c r="F488" t="inlineStr">
        <is>
          <t>covN2</t>
        </is>
      </c>
      <c r="G488" s="50" t="str">
        <f>HYPERLINK("#'Main'!W10", "'Main'!W10")</f>
        <v>'Main'!W10</v>
      </c>
      <c r="I488" t="inlineStr">
        <is>
          <t>Matches=!&lt;ND&gt;,!&lt;MISSING&gt;</t>
        </is>
      </c>
      <c r="K488">
        <f>'Main'!W10</f>
        <v>33.86</v>
      </c>
      <c r="L488">
        <f>AND(OR(TRUE),NOT(OR(K488="&lt;ND&gt;",K488="&lt;MISSING&gt;")))</f>
        <v>1</v>
      </c>
    </row>
    <row r="489">
      <c r="A489" t="inlineStr">
        <is>
          <t>Non-detect</t>
        </is>
      </c>
      <c r="B489" t="inlineStr">
        <is>
          <t>Test for non-detects/missing</t>
        </is>
      </c>
      <c r="C489" t="inlineStr">
        <is>
          <t>Very Low</t>
        </is>
      </c>
      <c r="D489" s="56" t="n">
        <v>44418</v>
      </c>
      <c r="E489" t="inlineStr">
        <is>
          <t>mh.08.09.21</t>
        </is>
      </c>
      <c r="F489" t="inlineStr">
        <is>
          <t>covN2</t>
        </is>
      </c>
      <c r="G489" s="50" t="str">
        <f>HYPERLINK("#'Main'!X10", "'Main'!X10")</f>
        <v>'Main'!X10</v>
      </c>
      <c r="I489" t="inlineStr">
        <is>
          <t>Matches=!&lt;ND&gt;,!&lt;MISSING&gt;</t>
        </is>
      </c>
      <c r="K489">
        <f>'Main'!X10</f>
        <v>33.21</v>
      </c>
      <c r="L489">
        <f>AND(OR(TRUE),NOT(OR(K489="&lt;ND&gt;",K489="&lt;MISSING&gt;")))</f>
        <v>1</v>
      </c>
    </row>
    <row r="490">
      <c r="A490" t="inlineStr">
        <is>
          <t>Non-detect</t>
        </is>
      </c>
      <c r="B490" t="inlineStr">
        <is>
          <t>Test for non-detects/missing</t>
        </is>
      </c>
      <c r="C490" t="inlineStr">
        <is>
          <t>Very Low</t>
        </is>
      </c>
      <c r="D490" s="56" t="n">
        <v>44418</v>
      </c>
      <c r="E490" t="inlineStr">
        <is>
          <t>o.08.09.21</t>
        </is>
      </c>
      <c r="F490" t="inlineStr">
        <is>
          <t>covN1</t>
        </is>
      </c>
      <c r="G490" s="50" t="str">
        <f>HYPERLINK("#'Main'!J11", "'Main'!J11")</f>
        <v>'Main'!J11</v>
      </c>
      <c r="I490" t="inlineStr">
        <is>
          <t>Matches=!&lt;ND&gt;,!&lt;MISSING&gt;</t>
        </is>
      </c>
      <c r="K490">
        <f>'Main'!J11</f>
        <v>35.85</v>
      </c>
      <c r="L490">
        <f>AND(OR(TRUE),NOT(OR(K490="&lt;ND&gt;",K490="&lt;MISSING&gt;")))</f>
        <v>1</v>
      </c>
    </row>
    <row r="491">
      <c r="A491" t="inlineStr">
        <is>
          <t>Non-detect</t>
        </is>
      </c>
      <c r="B491" t="inlineStr">
        <is>
          <t>Test for non-detects/missing</t>
        </is>
      </c>
      <c r="C491" t="inlineStr">
        <is>
          <t>Very Low</t>
        </is>
      </c>
      <c r="D491" s="56" t="n">
        <v>44418</v>
      </c>
      <c r="E491" t="inlineStr">
        <is>
          <t>o.08.09.21</t>
        </is>
      </c>
      <c r="F491" t="inlineStr">
        <is>
          <t>covN1</t>
        </is>
      </c>
      <c r="G491" s="50" t="str">
        <f>HYPERLINK("#'Main'!K11", "'Main'!K11")</f>
        <v>'Main'!K11</v>
      </c>
      <c r="I491" t="inlineStr">
        <is>
          <t>Matches=!&lt;ND&gt;,!&lt;MISSING&gt;</t>
        </is>
      </c>
      <c r="K491" t="str">
        <f>'Main'!K11</f>
        <v>[36.96]</v>
      </c>
      <c r="L491">
        <f>AND(OR(TRUE),NOT(OR(K491="&lt;ND&gt;",K491="&lt;MISSING&gt;")))</f>
        <v>1</v>
      </c>
    </row>
    <row r="492">
      <c r="A492" t="inlineStr">
        <is>
          <t>Non-detect</t>
        </is>
      </c>
      <c r="B492" t="inlineStr">
        <is>
          <t>Test for non-detects/missing</t>
        </is>
      </c>
      <c r="C492" t="inlineStr">
        <is>
          <t>Very Low</t>
        </is>
      </c>
      <c r="D492" s="56" t="n">
        <v>44418</v>
      </c>
      <c r="E492" t="inlineStr">
        <is>
          <t>o.08.09.21</t>
        </is>
      </c>
      <c r="F492" t="inlineStr">
        <is>
          <t>covN1</t>
        </is>
      </c>
      <c r="G492" s="50" t="str">
        <f>HYPERLINK("#'Main'!L11", "'Main'!L11")</f>
        <v>'Main'!L11</v>
      </c>
      <c r="I492" t="inlineStr">
        <is>
          <t>Matches=!&lt;ND&gt;,!&lt;MISSING&gt;</t>
        </is>
      </c>
      <c r="K492">
        <f>'Main'!L11</f>
        <v>35.02</v>
      </c>
      <c r="L492">
        <f>AND(OR(TRUE),NOT(OR(K492="&lt;ND&gt;",K492="&lt;MISSING&gt;")))</f>
        <v>1</v>
      </c>
    </row>
    <row r="493">
      <c r="A493" t="inlineStr">
        <is>
          <t>Non-detect</t>
        </is>
      </c>
      <c r="B493" t="inlineStr">
        <is>
          <t>Test for non-detects/missing</t>
        </is>
      </c>
      <c r="C493" t="inlineStr">
        <is>
          <t>Very Low</t>
        </is>
      </c>
      <c r="D493" s="56" t="n">
        <v>44418</v>
      </c>
      <c r="E493" t="inlineStr">
        <is>
          <t>o.08.09.21</t>
        </is>
      </c>
      <c r="F493" t="inlineStr">
        <is>
          <t>covN2</t>
        </is>
      </c>
      <c r="G493" s="50" t="str">
        <f>HYPERLINK("#'Main'!V11", "'Main'!V11")</f>
        <v>'Main'!V11</v>
      </c>
      <c r="I493" t="inlineStr">
        <is>
          <t>Matches=!&lt;ND&gt;,!&lt;MISSING&gt;</t>
        </is>
      </c>
      <c r="K493">
        <f>'Main'!V11</f>
        <v>35.6</v>
      </c>
      <c r="L493">
        <f>AND(OR(TRUE),NOT(OR(K493="&lt;ND&gt;",K493="&lt;MISSING&gt;")))</f>
        <v>1</v>
      </c>
    </row>
    <row r="494">
      <c r="A494" t="inlineStr">
        <is>
          <t>Non-detect</t>
        </is>
      </c>
      <c r="B494" t="inlineStr">
        <is>
          <t>Test for non-detects/missing</t>
        </is>
      </c>
      <c r="C494" t="inlineStr">
        <is>
          <t>Very Low</t>
        </is>
      </c>
      <c r="D494" s="56" t="n">
        <v>44418</v>
      </c>
      <c r="E494" t="inlineStr">
        <is>
          <t>o.08.09.21</t>
        </is>
      </c>
      <c r="F494" t="inlineStr">
        <is>
          <t>covN2</t>
        </is>
      </c>
      <c r="G494" s="50" t="str">
        <f>HYPERLINK("#'Main'!W11", "'Main'!W11")</f>
        <v>'Main'!W11</v>
      </c>
      <c r="I494" t="inlineStr">
        <is>
          <t>Matches=!&lt;ND&gt;,!&lt;MISSING&gt;</t>
        </is>
      </c>
      <c r="K494" t="str">
        <f>'Main'!W11</f>
        <v>[34.09]</v>
      </c>
      <c r="L494">
        <f>AND(OR(TRUE),NOT(OR(K494="&lt;ND&gt;",K494="&lt;MISSING&gt;")))</f>
        <v>1</v>
      </c>
    </row>
    <row r="495">
      <c r="A495" t="inlineStr">
        <is>
          <t>Non-detect</t>
        </is>
      </c>
      <c r="B495" t="inlineStr">
        <is>
          <t>Test for non-detects/missing</t>
        </is>
      </c>
      <c r="C495" t="inlineStr">
        <is>
          <t>Very Low</t>
        </is>
      </c>
      <c r="D495" s="56" t="n">
        <v>44418</v>
      </c>
      <c r="E495" t="inlineStr">
        <is>
          <t>o.08.09.21</t>
        </is>
      </c>
      <c r="F495" t="inlineStr">
        <is>
          <t>covN2</t>
        </is>
      </c>
      <c r="G495" s="50" t="str">
        <f>HYPERLINK("#'Main'!X11", "'Main'!X11")</f>
        <v>'Main'!X11</v>
      </c>
      <c r="I495" t="inlineStr">
        <is>
          <t>Matches=!&lt;ND&gt;,!&lt;MISSING&gt;</t>
        </is>
      </c>
      <c r="K495">
        <f>'Main'!X11</f>
        <v>35.71</v>
      </c>
      <c r="L495">
        <f>AND(OR(TRUE),NOT(OR(K495="&lt;ND&gt;",K495="&lt;MISSING&gt;")))</f>
        <v>1</v>
      </c>
    </row>
    <row r="496">
      <c r="A496" t="inlineStr">
        <is>
          <t>Non-detect</t>
        </is>
      </c>
      <c r="B496" t="inlineStr">
        <is>
          <t>Test for non-detects/missing</t>
        </is>
      </c>
      <c r="C496" t="inlineStr">
        <is>
          <t>Very Low</t>
        </is>
      </c>
      <c r="D496" s="56" t="n">
        <v>44418</v>
      </c>
      <c r="E496" t="inlineStr">
        <is>
          <t>vc1.08.09.21</t>
        </is>
      </c>
      <c r="F496" t="inlineStr">
        <is>
          <t>covN1</t>
        </is>
      </c>
      <c r="G496" s="50" t="str">
        <f>HYPERLINK("#'Main'!J12", "'Main'!J12")</f>
        <v>'Main'!J12</v>
      </c>
      <c r="I496" t="inlineStr">
        <is>
          <t>Matches=!&lt;ND&gt;,!&lt;MISSING&gt;</t>
        </is>
      </c>
      <c r="K496" t="str">
        <f>'Main'!J12</f>
        <v>&lt;ND&gt;</v>
      </c>
      <c r="L496">
        <f>AND(OR(TRUE),NOT(OR(K496="&lt;ND&gt;",K496="&lt;MISSING&gt;")))</f>
        <v>0</v>
      </c>
    </row>
    <row r="497">
      <c r="A497" t="inlineStr">
        <is>
          <t>Non-detect</t>
        </is>
      </c>
      <c r="B497" t="inlineStr">
        <is>
          <t>Test for non-detects/missing</t>
        </is>
      </c>
      <c r="C497" t="inlineStr">
        <is>
          <t>Very Low</t>
        </is>
      </c>
      <c r="D497" s="56" t="n">
        <v>44418</v>
      </c>
      <c r="E497" t="inlineStr">
        <is>
          <t>vc1.08.09.21</t>
        </is>
      </c>
      <c r="F497" t="inlineStr">
        <is>
          <t>covN1</t>
        </is>
      </c>
      <c r="G497" s="50" t="str">
        <f>HYPERLINK("#'Main'!K12", "'Main'!K12")</f>
        <v>'Main'!K12</v>
      </c>
      <c r="I497" t="inlineStr">
        <is>
          <t>Matches=!&lt;ND&gt;,!&lt;MISSING&gt;</t>
        </is>
      </c>
      <c r="K497" t="str">
        <f>'Main'!K12</f>
        <v>&lt;ND&gt;</v>
      </c>
      <c r="L497">
        <f>AND(OR(TRUE),NOT(OR(K497="&lt;ND&gt;",K497="&lt;MISSING&gt;")))</f>
        <v>0</v>
      </c>
    </row>
    <row r="498">
      <c r="A498" t="inlineStr">
        <is>
          <t>Non-detect</t>
        </is>
      </c>
      <c r="B498" t="inlineStr">
        <is>
          <t>Test for non-detects/missing</t>
        </is>
      </c>
      <c r="C498" t="inlineStr">
        <is>
          <t>Very Low</t>
        </is>
      </c>
      <c r="D498" s="56" t="n">
        <v>44418</v>
      </c>
      <c r="E498" t="inlineStr">
        <is>
          <t>vc1.08.09.21</t>
        </is>
      </c>
      <c r="F498" t="inlineStr">
        <is>
          <t>covN1</t>
        </is>
      </c>
      <c r="G498" s="50" t="str">
        <f>HYPERLINK("#'Main'!L12", "'Main'!L12")</f>
        <v>'Main'!L12</v>
      </c>
      <c r="I498" t="inlineStr">
        <is>
          <t>Matches=!&lt;ND&gt;,!&lt;MISSING&gt;</t>
        </is>
      </c>
      <c r="K498" t="str">
        <f>'Main'!L12</f>
        <v>&lt;ND&gt;</v>
      </c>
      <c r="L498">
        <f>AND(OR(TRUE),NOT(OR(K498="&lt;ND&gt;",K498="&lt;MISSING&gt;")))</f>
        <v>0</v>
      </c>
    </row>
    <row r="499">
      <c r="A499" t="inlineStr">
        <is>
          <t>Non-detect</t>
        </is>
      </c>
      <c r="B499" t="inlineStr">
        <is>
          <t>Test for non-detects/missing</t>
        </is>
      </c>
      <c r="C499" t="inlineStr">
        <is>
          <t>Very Low</t>
        </is>
      </c>
      <c r="D499" s="56" t="n">
        <v>44418</v>
      </c>
      <c r="E499" t="inlineStr">
        <is>
          <t>vc1.08.09.21</t>
        </is>
      </c>
      <c r="F499" t="inlineStr">
        <is>
          <t>covN2</t>
        </is>
      </c>
      <c r="G499" s="50" t="str">
        <f>HYPERLINK("#'Main'!V12", "'Main'!V12")</f>
        <v>'Main'!V12</v>
      </c>
      <c r="I499" t="inlineStr">
        <is>
          <t>Matches=!&lt;ND&gt;,!&lt;MISSING&gt;</t>
        </is>
      </c>
      <c r="K499">
        <f>'Main'!V12</f>
        <v>42.42</v>
      </c>
      <c r="L499">
        <f>AND(OR(TRUE),NOT(OR(K499="&lt;ND&gt;",K499="&lt;MISSING&gt;")))</f>
        <v>1</v>
      </c>
    </row>
    <row r="500">
      <c r="A500" t="inlineStr">
        <is>
          <t>Non-detect</t>
        </is>
      </c>
      <c r="B500" t="inlineStr">
        <is>
          <t>Test for non-detects/missing</t>
        </is>
      </c>
      <c r="C500" t="inlineStr">
        <is>
          <t>Very Low</t>
        </is>
      </c>
      <c r="D500" s="56" t="n">
        <v>44418</v>
      </c>
      <c r="E500" t="inlineStr">
        <is>
          <t>vc1.08.09.21</t>
        </is>
      </c>
      <c r="F500" t="inlineStr">
        <is>
          <t>covN2</t>
        </is>
      </c>
      <c r="G500" s="50" t="str">
        <f>HYPERLINK("#'Main'!W12", "'Main'!W12")</f>
        <v>'Main'!W12</v>
      </c>
      <c r="I500" t="inlineStr">
        <is>
          <t>Matches=!&lt;ND&gt;,!&lt;MISSING&gt;</t>
        </is>
      </c>
      <c r="K500" t="str">
        <f>'Main'!W12</f>
        <v>&lt;ND&gt;</v>
      </c>
      <c r="L500">
        <f>AND(OR(TRUE),NOT(OR(K500="&lt;ND&gt;",K500="&lt;MISSING&gt;")))</f>
        <v>0</v>
      </c>
    </row>
    <row r="501">
      <c r="A501" t="inlineStr">
        <is>
          <t>Non-detect</t>
        </is>
      </c>
      <c r="B501" t="inlineStr">
        <is>
          <t>Test for non-detects/missing</t>
        </is>
      </c>
      <c r="C501" t="inlineStr">
        <is>
          <t>Very Low</t>
        </is>
      </c>
      <c r="D501" s="56" t="n">
        <v>44418</v>
      </c>
      <c r="E501" t="inlineStr">
        <is>
          <t>vc1.08.09.21</t>
        </is>
      </c>
      <c r="F501" t="inlineStr">
        <is>
          <t>covN2</t>
        </is>
      </c>
      <c r="G501" s="50" t="str">
        <f>HYPERLINK("#'Main'!X12", "'Main'!X12")</f>
        <v>'Main'!X12</v>
      </c>
      <c r="I501" t="inlineStr">
        <is>
          <t>Matches=!&lt;ND&gt;,!&lt;MISSING&gt;</t>
        </is>
      </c>
      <c r="K501">
        <f>'Main'!X12</f>
        <v>38.49</v>
      </c>
      <c r="L501">
        <f>AND(OR(TRUE),NOT(OR(K501="&lt;ND&gt;",K501="&lt;MISSING&gt;")))</f>
        <v>1</v>
      </c>
    </row>
    <row r="502">
      <c r="A502" t="inlineStr">
        <is>
          <t>Non-detect</t>
        </is>
      </c>
      <c r="B502" t="inlineStr">
        <is>
          <t>Test for non-detects/missing</t>
        </is>
      </c>
      <c r="C502" t="inlineStr">
        <is>
          <t>Very Low</t>
        </is>
      </c>
      <c r="D502" s="56" t="n">
        <v>44418</v>
      </c>
      <c r="E502" t="inlineStr">
        <is>
          <t>vc2.08.09.21</t>
        </is>
      </c>
      <c r="F502" t="inlineStr">
        <is>
          <t>covN1</t>
        </is>
      </c>
      <c r="G502" s="50" t="str">
        <f>HYPERLINK("#'Main'!J13", "'Main'!J13")</f>
        <v>'Main'!J13</v>
      </c>
      <c r="I502" t="inlineStr">
        <is>
          <t>Matches=!&lt;ND&gt;,!&lt;MISSING&gt;</t>
        </is>
      </c>
      <c r="K502">
        <f>'Main'!J13</f>
        <v>38.56</v>
      </c>
      <c r="L502">
        <f>AND(OR(TRUE),NOT(OR(K502="&lt;ND&gt;",K502="&lt;MISSING&gt;")))</f>
        <v>1</v>
      </c>
    </row>
    <row r="503">
      <c r="A503" t="inlineStr">
        <is>
          <t>Non-detect</t>
        </is>
      </c>
      <c r="B503" t="inlineStr">
        <is>
          <t>Test for non-detects/missing</t>
        </is>
      </c>
      <c r="C503" t="inlineStr">
        <is>
          <t>Very Low</t>
        </is>
      </c>
      <c r="D503" s="56" t="n">
        <v>44418</v>
      </c>
      <c r="E503" t="inlineStr">
        <is>
          <t>vc2.08.09.21</t>
        </is>
      </c>
      <c r="F503" t="inlineStr">
        <is>
          <t>covN1</t>
        </is>
      </c>
      <c r="G503" s="50" t="str">
        <f>HYPERLINK("#'Main'!K13", "'Main'!K13")</f>
        <v>'Main'!K13</v>
      </c>
      <c r="I503" t="inlineStr">
        <is>
          <t>Matches=!&lt;ND&gt;,!&lt;MISSING&gt;</t>
        </is>
      </c>
      <c r="K503" t="str">
        <f>'Main'!K13</f>
        <v>[36.82]</v>
      </c>
      <c r="L503">
        <f>AND(OR(TRUE),NOT(OR(K503="&lt;ND&gt;",K503="&lt;MISSING&gt;")))</f>
        <v>1</v>
      </c>
    </row>
    <row r="504">
      <c r="A504" t="inlineStr">
        <is>
          <t>Non-detect</t>
        </is>
      </c>
      <c r="B504" t="inlineStr">
        <is>
          <t>Test for non-detects/missing</t>
        </is>
      </c>
      <c r="C504" t="inlineStr">
        <is>
          <t>Very Low</t>
        </is>
      </c>
      <c r="D504" s="56" t="n">
        <v>44418</v>
      </c>
      <c r="E504" t="inlineStr">
        <is>
          <t>vc2.08.09.21</t>
        </is>
      </c>
      <c r="F504" t="inlineStr">
        <is>
          <t>covN1</t>
        </is>
      </c>
      <c r="G504" s="50" t="str">
        <f>HYPERLINK("#'Main'!L13", "'Main'!L13")</f>
        <v>'Main'!L13</v>
      </c>
      <c r="I504" t="inlineStr">
        <is>
          <t>Matches=!&lt;ND&gt;,!&lt;MISSING&gt;</t>
        </is>
      </c>
      <c r="K504">
        <f>'Main'!L13</f>
        <v>38.01</v>
      </c>
      <c r="L504">
        <f>AND(OR(TRUE),NOT(OR(K504="&lt;ND&gt;",K504="&lt;MISSING&gt;")))</f>
        <v>1</v>
      </c>
    </row>
    <row r="505">
      <c r="A505" t="inlineStr">
        <is>
          <t>Non-detect</t>
        </is>
      </c>
      <c r="B505" t="inlineStr">
        <is>
          <t>Test for non-detects/missing</t>
        </is>
      </c>
      <c r="C505" t="inlineStr">
        <is>
          <t>Very Low</t>
        </is>
      </c>
      <c r="D505" s="56" t="n">
        <v>44418</v>
      </c>
      <c r="E505" t="inlineStr">
        <is>
          <t>vc2.08.09.21</t>
        </is>
      </c>
      <c r="F505" t="inlineStr">
        <is>
          <t>covN2</t>
        </is>
      </c>
      <c r="G505" s="50" t="str">
        <f>HYPERLINK("#'Main'!V13", "'Main'!V13")</f>
        <v>'Main'!V13</v>
      </c>
      <c r="I505" t="inlineStr">
        <is>
          <t>Matches=!&lt;ND&gt;,!&lt;MISSING&gt;</t>
        </is>
      </c>
      <c r="K505">
        <f>'Main'!V13</f>
        <v>35.64</v>
      </c>
      <c r="L505">
        <f>AND(OR(TRUE),NOT(OR(K505="&lt;ND&gt;",K505="&lt;MISSING&gt;")))</f>
        <v>1</v>
      </c>
    </row>
    <row r="506">
      <c r="A506" t="inlineStr">
        <is>
          <t>Non-detect</t>
        </is>
      </c>
      <c r="B506" t="inlineStr">
        <is>
          <t>Test for non-detects/missing</t>
        </is>
      </c>
      <c r="C506" t="inlineStr">
        <is>
          <t>Very Low</t>
        </is>
      </c>
      <c r="D506" s="56" t="n">
        <v>44418</v>
      </c>
      <c r="E506" t="inlineStr">
        <is>
          <t>vc2.08.09.21</t>
        </is>
      </c>
      <c r="F506" t="inlineStr">
        <is>
          <t>covN2</t>
        </is>
      </c>
      <c r="G506" s="50" t="str">
        <f>HYPERLINK("#'Main'!W13", "'Main'!W13")</f>
        <v>'Main'!W13</v>
      </c>
      <c r="I506" t="inlineStr">
        <is>
          <t>Matches=!&lt;ND&gt;,!&lt;MISSING&gt;</t>
        </is>
      </c>
      <c r="K506" t="str">
        <f>'Main'!W13</f>
        <v>&lt;ND&gt;</v>
      </c>
      <c r="L506">
        <f>AND(OR(TRUE),NOT(OR(K506="&lt;ND&gt;",K506="&lt;MISSING&gt;")))</f>
        <v>0</v>
      </c>
    </row>
    <row r="507">
      <c r="A507" t="inlineStr">
        <is>
          <t>Non-detect</t>
        </is>
      </c>
      <c r="B507" t="inlineStr">
        <is>
          <t>Test for non-detects/missing</t>
        </is>
      </c>
      <c r="C507" t="inlineStr">
        <is>
          <t>Very Low</t>
        </is>
      </c>
      <c r="D507" s="56" t="n">
        <v>44418</v>
      </c>
      <c r="E507" t="inlineStr">
        <is>
          <t>vc2.08.09.21</t>
        </is>
      </c>
      <c r="F507" t="inlineStr">
        <is>
          <t>covN2</t>
        </is>
      </c>
      <c r="G507" s="50" t="str">
        <f>HYPERLINK("#'Main'!X13", "'Main'!X13")</f>
        <v>'Main'!X13</v>
      </c>
      <c r="I507" t="inlineStr">
        <is>
          <t>Matches=!&lt;ND&gt;,!&lt;MISSING&gt;</t>
        </is>
      </c>
      <c r="K507" t="str">
        <f>'Main'!X13</f>
        <v>&lt;ND&gt;</v>
      </c>
      <c r="L507">
        <f>AND(OR(TRUE),NOT(OR(K507="&lt;ND&gt;",K507="&lt;MISSING&gt;")))</f>
        <v>0</v>
      </c>
    </row>
    <row r="508">
      <c r="A508" t="inlineStr">
        <is>
          <t>Non-detect</t>
        </is>
      </c>
      <c r="B508" t="inlineStr">
        <is>
          <t>Test for non-detects/missing</t>
        </is>
      </c>
      <c r="C508" t="inlineStr">
        <is>
          <t>Very Low</t>
        </is>
      </c>
      <c r="D508" s="56" t="n">
        <v>44418</v>
      </c>
      <c r="E508" t="inlineStr">
        <is>
          <t>vc3.08.09.21</t>
        </is>
      </c>
      <c r="F508" t="inlineStr">
        <is>
          <t>covN1</t>
        </is>
      </c>
      <c r="G508" s="50" t="str">
        <f>HYPERLINK("#'Main'!J14", "'Main'!J14")</f>
        <v>'Main'!J14</v>
      </c>
      <c r="I508" t="inlineStr">
        <is>
          <t>Matches=!&lt;ND&gt;,!&lt;MISSING&gt;</t>
        </is>
      </c>
      <c r="K508">
        <f>'Main'!J14</f>
        <v>36.35</v>
      </c>
      <c r="L508">
        <f>AND(OR(TRUE),NOT(OR(K508="&lt;ND&gt;",K508="&lt;MISSING&gt;")))</f>
        <v>1</v>
      </c>
    </row>
    <row r="509">
      <c r="A509" t="inlineStr">
        <is>
          <t>Non-detect</t>
        </is>
      </c>
      <c r="B509" t="inlineStr">
        <is>
          <t>Test for non-detects/missing</t>
        </is>
      </c>
      <c r="C509" t="inlineStr">
        <is>
          <t>Very Low</t>
        </is>
      </c>
      <c r="D509" s="56" t="n">
        <v>44418</v>
      </c>
      <c r="E509" t="inlineStr">
        <is>
          <t>vc3.08.09.21</t>
        </is>
      </c>
      <c r="F509" t="inlineStr">
        <is>
          <t>covN1</t>
        </is>
      </c>
      <c r="G509" s="50" t="str">
        <f>HYPERLINK("#'Main'!K14", "'Main'!K14")</f>
        <v>'Main'!K14</v>
      </c>
      <c r="I509" t="inlineStr">
        <is>
          <t>Matches=!&lt;ND&gt;,!&lt;MISSING&gt;</t>
        </is>
      </c>
      <c r="K509">
        <f>'Main'!K14</f>
        <v>38.9</v>
      </c>
      <c r="L509">
        <f>AND(OR(TRUE),NOT(OR(K509="&lt;ND&gt;",K509="&lt;MISSING&gt;")))</f>
        <v>1</v>
      </c>
    </row>
    <row r="510">
      <c r="A510" t="inlineStr">
        <is>
          <t>Non-detect</t>
        </is>
      </c>
      <c r="B510" t="inlineStr">
        <is>
          <t>Test for non-detects/missing</t>
        </is>
      </c>
      <c r="C510" t="inlineStr">
        <is>
          <t>Very Low</t>
        </is>
      </c>
      <c r="D510" s="56" t="n">
        <v>44418</v>
      </c>
      <c r="E510" t="inlineStr">
        <is>
          <t>vc3.08.09.21</t>
        </is>
      </c>
      <c r="F510" t="inlineStr">
        <is>
          <t>covN1</t>
        </is>
      </c>
      <c r="G510" s="50" t="str">
        <f>HYPERLINK("#'Main'!L14", "'Main'!L14")</f>
        <v>'Main'!L14</v>
      </c>
      <c r="I510" t="inlineStr">
        <is>
          <t>Matches=!&lt;ND&gt;,!&lt;MISSING&gt;</t>
        </is>
      </c>
      <c r="K510" t="str">
        <f>'Main'!L14</f>
        <v>&lt;ND&gt;</v>
      </c>
      <c r="L510">
        <f>AND(OR(TRUE),NOT(OR(K510="&lt;ND&gt;",K510="&lt;MISSING&gt;")))</f>
        <v>0</v>
      </c>
    </row>
    <row r="511">
      <c r="A511" t="inlineStr">
        <is>
          <t>Non-detect</t>
        </is>
      </c>
      <c r="B511" t="inlineStr">
        <is>
          <t>Test for non-detects/missing</t>
        </is>
      </c>
      <c r="C511" t="inlineStr">
        <is>
          <t>Very Low</t>
        </is>
      </c>
      <c r="D511" s="56" t="n">
        <v>44418</v>
      </c>
      <c r="E511" t="inlineStr">
        <is>
          <t>vc3.08.09.21</t>
        </is>
      </c>
      <c r="F511" t="inlineStr">
        <is>
          <t>covN2</t>
        </is>
      </c>
      <c r="G511" s="50" t="str">
        <f>HYPERLINK("#'Main'!V14", "'Main'!V14")</f>
        <v>'Main'!V14</v>
      </c>
      <c r="I511" t="inlineStr">
        <is>
          <t>Matches=!&lt;ND&gt;,!&lt;MISSING&gt;</t>
        </is>
      </c>
      <c r="K511" t="str">
        <f>'Main'!V14</f>
        <v>[36.25]</v>
      </c>
      <c r="L511">
        <f>AND(OR(TRUE),NOT(OR(K511="&lt;ND&gt;",K511="&lt;MISSING&gt;")))</f>
        <v>1</v>
      </c>
    </row>
    <row r="512">
      <c r="A512" t="inlineStr">
        <is>
          <t>Non-detect</t>
        </is>
      </c>
      <c r="B512" t="inlineStr">
        <is>
          <t>Test for non-detects/missing</t>
        </is>
      </c>
      <c r="C512" t="inlineStr">
        <is>
          <t>Very Low</t>
        </is>
      </c>
      <c r="D512" s="56" t="n">
        <v>44418</v>
      </c>
      <c r="E512" t="inlineStr">
        <is>
          <t>vc3.08.09.21</t>
        </is>
      </c>
      <c r="F512" t="inlineStr">
        <is>
          <t>covN2</t>
        </is>
      </c>
      <c r="G512" s="50" t="str">
        <f>HYPERLINK("#'Main'!W14", "'Main'!W14")</f>
        <v>'Main'!W14</v>
      </c>
      <c r="I512" t="inlineStr">
        <is>
          <t>Matches=!&lt;ND&gt;,!&lt;MISSING&gt;</t>
        </is>
      </c>
      <c r="K512">
        <f>'Main'!W14</f>
        <v>39.81</v>
      </c>
      <c r="L512">
        <f>AND(OR(TRUE),NOT(OR(K512="&lt;ND&gt;",K512="&lt;MISSING&gt;")))</f>
        <v>1</v>
      </c>
    </row>
    <row r="513">
      <c r="A513" t="inlineStr">
        <is>
          <t>Non-detect</t>
        </is>
      </c>
      <c r="B513" t="inlineStr">
        <is>
          <t>Test for non-detects/missing</t>
        </is>
      </c>
      <c r="C513" t="inlineStr">
        <is>
          <t>Very Low</t>
        </is>
      </c>
      <c r="D513" s="56" t="n">
        <v>44418</v>
      </c>
      <c r="E513" t="inlineStr">
        <is>
          <t>vc3.08.09.21</t>
        </is>
      </c>
      <c r="F513" t="inlineStr">
        <is>
          <t>covN2</t>
        </is>
      </c>
      <c r="G513" s="50" t="str">
        <f>HYPERLINK("#'Main'!X14", "'Main'!X14")</f>
        <v>'Main'!X14</v>
      </c>
      <c r="I513" t="inlineStr">
        <is>
          <t>Matches=!&lt;ND&gt;,!&lt;MISSING&gt;</t>
        </is>
      </c>
      <c r="K513">
        <f>'Main'!X14</f>
        <v>38.52</v>
      </c>
      <c r="L513">
        <f>AND(OR(TRUE),NOT(OR(K513="&lt;ND&gt;",K513="&lt;MISSING&gt;")))</f>
        <v>1</v>
      </c>
    </row>
    <row r="514">
      <c r="A514" t="inlineStr">
        <is>
          <t>Non-detect</t>
        </is>
      </c>
      <c r="B514" t="inlineStr">
        <is>
          <t>Test for non-detects/missing</t>
        </is>
      </c>
      <c r="C514" t="inlineStr">
        <is>
          <t>Very Low</t>
        </is>
      </c>
      <c r="D514" s="56" t="n">
        <v>44418</v>
      </c>
      <c r="E514" t="inlineStr">
        <is>
          <t>biorad_sample_pmmov_b_pdf-50200.0</t>
        </is>
      </c>
      <c r="F514" t="inlineStr">
        <is>
          <t>PMMoV</t>
        </is>
      </c>
      <c r="G514" s="50" t="str">
        <f>HYPERLINK("#'Cal'!C2", "'Cal'!C2")</f>
        <v>'Cal'!C2</v>
      </c>
      <c r="I514" t="inlineStr">
        <is>
          <t>Matches=!&lt;ND&gt;,!&lt;MISSING&gt;</t>
        </is>
      </c>
      <c r="K514">
        <f>'Cal'!C2</f>
        <v>25.07</v>
      </c>
      <c r="L514">
        <f>AND(OR(TRUE),NOT(OR(K514="&lt;ND&gt;",K514="&lt;MISSING&gt;")))</f>
        <v>1</v>
      </c>
    </row>
    <row r="515">
      <c r="A515" t="inlineStr">
        <is>
          <t>Non-detect</t>
        </is>
      </c>
      <c r="B515" t="inlineStr">
        <is>
          <t>Test for non-detects/missing</t>
        </is>
      </c>
      <c r="C515" t="inlineStr">
        <is>
          <t>Very Low</t>
        </is>
      </c>
      <c r="D515" s="56" t="n">
        <v>44418</v>
      </c>
      <c r="E515" t="inlineStr">
        <is>
          <t>biorad_sample_pmmov_b_pdf-50200.0</t>
        </is>
      </c>
      <c r="F515" t="inlineStr">
        <is>
          <t>PMMoV</t>
        </is>
      </c>
      <c r="G515" s="50" t="str">
        <f>HYPERLINK("#'Cal'!C3", "'Cal'!C3")</f>
        <v>'Cal'!C3</v>
      </c>
      <c r="I515" t="inlineStr">
        <is>
          <t>Matches=!&lt;ND&gt;,!&lt;MISSING&gt;</t>
        </is>
      </c>
      <c r="K515">
        <f>'Cal'!C3</f>
        <v>24.99</v>
      </c>
      <c r="L515">
        <f>AND(OR(TRUE),NOT(OR(K515="&lt;ND&gt;",K515="&lt;MISSING&gt;")))</f>
        <v>1</v>
      </c>
    </row>
    <row r="516">
      <c r="A516" t="inlineStr">
        <is>
          <t>Non-detect</t>
        </is>
      </c>
      <c r="B516" t="inlineStr">
        <is>
          <t>Test for non-detects/missing</t>
        </is>
      </c>
      <c r="C516" t="inlineStr">
        <is>
          <t>Very Low</t>
        </is>
      </c>
      <c r="D516" s="56" t="n">
        <v>44418</v>
      </c>
      <c r="E516" t="inlineStr">
        <is>
          <t>biorad_sample_pmmov_b_pdf-50200.0</t>
        </is>
      </c>
      <c r="F516" t="inlineStr">
        <is>
          <t>PMMoV</t>
        </is>
      </c>
      <c r="G516" s="50" t="str">
        <f>HYPERLINK("#'Cal'!C4", "'Cal'!C4")</f>
        <v>'Cal'!C4</v>
      </c>
      <c r="I516" t="inlineStr">
        <is>
          <t>Matches=!&lt;ND&gt;,!&lt;MISSING&gt;</t>
        </is>
      </c>
      <c r="K516">
        <f>'Cal'!C4</f>
        <v>24.93</v>
      </c>
      <c r="L516">
        <f>AND(OR(TRUE),NOT(OR(K516="&lt;ND&gt;",K516="&lt;MISSING&gt;")))</f>
        <v>1</v>
      </c>
    </row>
    <row r="517">
      <c r="A517" t="inlineStr">
        <is>
          <t>Non-detect</t>
        </is>
      </c>
      <c r="B517" t="inlineStr">
        <is>
          <t>Test for non-detects/missing</t>
        </is>
      </c>
      <c r="C517" t="inlineStr">
        <is>
          <t>Very Low</t>
        </is>
      </c>
      <c r="D517" s="56" t="n">
        <v>44418</v>
      </c>
      <c r="E517" t="inlineStr">
        <is>
          <t>biorad_sample_pmmov_b_pdf-12550.0</t>
        </is>
      </c>
      <c r="F517" t="inlineStr">
        <is>
          <t>PMMoV</t>
        </is>
      </c>
      <c r="G517" s="50" t="str">
        <f>HYPERLINK("#'Cal'!C5", "'Cal'!C5")</f>
        <v>'Cal'!C5</v>
      </c>
      <c r="I517" t="inlineStr">
        <is>
          <t>Matches=!&lt;ND&gt;,!&lt;MISSING&gt;</t>
        </is>
      </c>
      <c r="K517">
        <f>'Cal'!C5</f>
        <v>26.69</v>
      </c>
      <c r="L517">
        <f>AND(OR(TRUE),NOT(OR(K517="&lt;ND&gt;",K517="&lt;MISSING&gt;")))</f>
        <v>1</v>
      </c>
    </row>
    <row r="518">
      <c r="A518" t="inlineStr">
        <is>
          <t>Non-detect</t>
        </is>
      </c>
      <c r="B518" t="inlineStr">
        <is>
          <t>Test for non-detects/missing</t>
        </is>
      </c>
      <c r="C518" t="inlineStr">
        <is>
          <t>Very Low</t>
        </is>
      </c>
      <c r="D518" s="56" t="n">
        <v>44418</v>
      </c>
      <c r="E518" t="inlineStr">
        <is>
          <t>biorad_sample_pmmov_b_pdf-12550.0</t>
        </is>
      </c>
      <c r="F518" t="inlineStr">
        <is>
          <t>PMMoV</t>
        </is>
      </c>
      <c r="G518" s="50" t="str">
        <f>HYPERLINK("#'Cal'!C6", "'Cal'!C6")</f>
        <v>'Cal'!C6</v>
      </c>
      <c r="I518" t="inlineStr">
        <is>
          <t>Matches=!&lt;ND&gt;,!&lt;MISSING&gt;</t>
        </is>
      </c>
      <c r="K518">
        <f>'Cal'!C6</f>
        <v>26.43</v>
      </c>
      <c r="L518">
        <f>AND(OR(TRUE),NOT(OR(K518="&lt;ND&gt;",K518="&lt;MISSING&gt;")))</f>
        <v>1</v>
      </c>
    </row>
    <row r="519">
      <c r="A519" t="inlineStr">
        <is>
          <t>Non-detect</t>
        </is>
      </c>
      <c r="B519" t="inlineStr">
        <is>
          <t>Test for non-detects/missing</t>
        </is>
      </c>
      <c r="C519" t="inlineStr">
        <is>
          <t>Very Low</t>
        </is>
      </c>
      <c r="D519" s="56" t="n">
        <v>44418</v>
      </c>
      <c r="E519" t="inlineStr">
        <is>
          <t>biorad_sample_pmmov_b_pdf-12550.0</t>
        </is>
      </c>
      <c r="F519" t="inlineStr">
        <is>
          <t>PMMoV</t>
        </is>
      </c>
      <c r="G519" s="50" t="str">
        <f>HYPERLINK("#'Cal'!C7", "'Cal'!C7")</f>
        <v>'Cal'!C7</v>
      </c>
      <c r="I519" t="inlineStr">
        <is>
          <t>Matches=!&lt;ND&gt;,!&lt;MISSING&gt;</t>
        </is>
      </c>
      <c r="K519">
        <f>'Cal'!C7</f>
        <v>26.41</v>
      </c>
      <c r="L519">
        <f>AND(OR(TRUE),NOT(OR(K519="&lt;ND&gt;",K519="&lt;MISSING&gt;")))</f>
        <v>1</v>
      </c>
    </row>
    <row r="520">
      <c r="A520" t="inlineStr">
        <is>
          <t>Non-detect</t>
        </is>
      </c>
      <c r="B520" t="inlineStr">
        <is>
          <t>Test for non-detects/missing</t>
        </is>
      </c>
      <c r="C520" t="inlineStr">
        <is>
          <t>Very Low</t>
        </is>
      </c>
      <c r="D520" s="56" t="n">
        <v>44418</v>
      </c>
      <c r="E520" t="inlineStr">
        <is>
          <t>biorad_sample_pmmov_b_pdf-3138.0</t>
        </is>
      </c>
      <c r="F520" t="inlineStr">
        <is>
          <t>PMMoV</t>
        </is>
      </c>
      <c r="G520" s="50" t="str">
        <f>HYPERLINK("#'Cal'!C8", "'Cal'!C8")</f>
        <v>'Cal'!C8</v>
      </c>
      <c r="I520" t="inlineStr">
        <is>
          <t>Matches=!&lt;ND&gt;,!&lt;MISSING&gt;</t>
        </is>
      </c>
      <c r="K520">
        <f>'Cal'!C8</f>
        <v>28.57</v>
      </c>
      <c r="L520">
        <f>AND(OR(TRUE),NOT(OR(K520="&lt;ND&gt;",K520="&lt;MISSING&gt;")))</f>
        <v>1</v>
      </c>
    </row>
    <row r="521">
      <c r="A521" t="inlineStr">
        <is>
          <t>Non-detect</t>
        </is>
      </c>
      <c r="B521" t="inlineStr">
        <is>
          <t>Test for non-detects/missing</t>
        </is>
      </c>
      <c r="C521" t="inlineStr">
        <is>
          <t>Very Low</t>
        </is>
      </c>
      <c r="D521" s="56" t="n">
        <v>44418</v>
      </c>
      <c r="E521" t="inlineStr">
        <is>
          <t>biorad_sample_pmmov_b_pdf-3138.0</t>
        </is>
      </c>
      <c r="F521" t="inlineStr">
        <is>
          <t>PMMoV</t>
        </is>
      </c>
      <c r="G521" s="50" t="str">
        <f>HYPERLINK("#'Cal'!C9", "'Cal'!C9")</f>
        <v>'Cal'!C9</v>
      </c>
      <c r="I521" t="inlineStr">
        <is>
          <t>Matches=!&lt;ND&gt;,!&lt;MISSING&gt;</t>
        </is>
      </c>
      <c r="K521">
        <f>'Cal'!C9</f>
        <v>28.48</v>
      </c>
      <c r="L521">
        <f>AND(OR(TRUE),NOT(OR(K521="&lt;ND&gt;",K521="&lt;MISSING&gt;")))</f>
        <v>1</v>
      </c>
    </row>
    <row r="522">
      <c r="A522" t="inlineStr">
        <is>
          <t>Non-detect</t>
        </is>
      </c>
      <c r="B522" t="inlineStr">
        <is>
          <t>Test for non-detects/missing</t>
        </is>
      </c>
      <c r="C522" t="inlineStr">
        <is>
          <t>Very Low</t>
        </is>
      </c>
      <c r="D522" s="56" t="n">
        <v>44418</v>
      </c>
      <c r="E522" t="inlineStr">
        <is>
          <t>biorad_sample_pmmov_b_pdf-3138.0</t>
        </is>
      </c>
      <c r="F522" t="inlineStr">
        <is>
          <t>PMMoV</t>
        </is>
      </c>
      <c r="G522" s="50" t="str">
        <f>HYPERLINK("#'Cal'!C10", "'Cal'!C10")</f>
        <v>'Cal'!C10</v>
      </c>
      <c r="I522" t="inlineStr">
        <is>
          <t>Matches=!&lt;ND&gt;,!&lt;MISSING&gt;</t>
        </is>
      </c>
      <c r="K522">
        <f>'Cal'!C10</f>
        <v>28.45</v>
      </c>
      <c r="L522">
        <f>AND(OR(TRUE),NOT(OR(K522="&lt;ND&gt;",K522="&lt;MISSING&gt;")))</f>
        <v>1</v>
      </c>
    </row>
    <row r="523">
      <c r="A523" t="inlineStr">
        <is>
          <t>Non-detect</t>
        </is>
      </c>
      <c r="B523" t="inlineStr">
        <is>
          <t>Test for non-detects/missing</t>
        </is>
      </c>
      <c r="C523" t="inlineStr">
        <is>
          <t>Very Low</t>
        </is>
      </c>
      <c r="D523" s="56" t="n">
        <v>44418</v>
      </c>
      <c r="E523" t="inlineStr">
        <is>
          <t>biorad_sample_pmmov_b_pdf-784.4</t>
        </is>
      </c>
      <c r="F523" t="inlineStr">
        <is>
          <t>PMMoV</t>
        </is>
      </c>
      <c r="G523" s="50" t="str">
        <f>HYPERLINK("#'Cal'!C11", "'Cal'!C11")</f>
        <v>'Cal'!C11</v>
      </c>
      <c r="I523" t="inlineStr">
        <is>
          <t>Matches=!&lt;ND&gt;,!&lt;MISSING&gt;</t>
        </is>
      </c>
      <c r="K523">
        <f>'Cal'!C11</f>
        <v>30.62</v>
      </c>
      <c r="L523">
        <f>AND(OR(TRUE),NOT(OR(K523="&lt;ND&gt;",K523="&lt;MISSING&gt;")))</f>
        <v>1</v>
      </c>
    </row>
    <row r="524">
      <c r="A524" t="inlineStr">
        <is>
          <t>Non-detect</t>
        </is>
      </c>
      <c r="B524" t="inlineStr">
        <is>
          <t>Test for non-detects/missing</t>
        </is>
      </c>
      <c r="C524" t="inlineStr">
        <is>
          <t>Very Low</t>
        </is>
      </c>
      <c r="D524" s="56" t="n">
        <v>44418</v>
      </c>
      <c r="E524" t="inlineStr">
        <is>
          <t>biorad_sample_pmmov_b_pdf-784.4</t>
        </is>
      </c>
      <c r="F524" t="inlineStr">
        <is>
          <t>PMMoV</t>
        </is>
      </c>
      <c r="G524" s="50" t="str">
        <f>HYPERLINK("#'Cal'!C12", "'Cal'!C12")</f>
        <v>'Cal'!C12</v>
      </c>
      <c r="I524" t="inlineStr">
        <is>
          <t>Matches=!&lt;ND&gt;,!&lt;MISSING&gt;</t>
        </is>
      </c>
      <c r="K524">
        <f>'Cal'!C12</f>
        <v>30.59</v>
      </c>
      <c r="L524">
        <f>AND(OR(TRUE),NOT(OR(K524="&lt;ND&gt;",K524="&lt;MISSING&gt;")))</f>
        <v>1</v>
      </c>
    </row>
    <row r="525">
      <c r="A525" t="inlineStr">
        <is>
          <t>Non-detect</t>
        </is>
      </c>
      <c r="B525" t="inlineStr">
        <is>
          <t>Test for non-detects/missing</t>
        </is>
      </c>
      <c r="C525" t="inlineStr">
        <is>
          <t>Very Low</t>
        </is>
      </c>
      <c r="D525" s="56" t="n">
        <v>44418</v>
      </c>
      <c r="E525" t="inlineStr">
        <is>
          <t>biorad_sample_pmmov_b_pdf-784.4</t>
        </is>
      </c>
      <c r="F525" t="inlineStr">
        <is>
          <t>PMMoV</t>
        </is>
      </c>
      <c r="G525" s="50" t="str">
        <f>HYPERLINK("#'Cal'!C13", "'Cal'!C13")</f>
        <v>'Cal'!C13</v>
      </c>
      <c r="I525" t="inlineStr">
        <is>
          <t>Matches=!&lt;ND&gt;,!&lt;MISSING&gt;</t>
        </is>
      </c>
      <c r="K525">
        <f>'Cal'!C13</f>
        <v>30.41</v>
      </c>
      <c r="L525">
        <f>AND(OR(TRUE),NOT(OR(K525="&lt;ND&gt;",K525="&lt;MISSING&gt;")))</f>
        <v>1</v>
      </c>
    </row>
    <row r="526">
      <c r="A526" t="inlineStr">
        <is>
          <t>Non-detect</t>
        </is>
      </c>
      <c r="B526" t="inlineStr">
        <is>
          <t>Test for non-detects/missing</t>
        </is>
      </c>
      <c r="C526" t="inlineStr">
        <is>
          <t>Very Low</t>
        </is>
      </c>
      <c r="D526" s="56" t="n">
        <v>44418</v>
      </c>
      <c r="E526" t="inlineStr">
        <is>
          <t>biorad_sample_pmmov_b_pdf-196.1</t>
        </is>
      </c>
      <c r="F526" t="inlineStr">
        <is>
          <t>PMMoV</t>
        </is>
      </c>
      <c r="G526" s="50" t="str">
        <f>HYPERLINK("#'Cal'!C14", "'Cal'!C14")</f>
        <v>'Cal'!C14</v>
      </c>
      <c r="I526" t="inlineStr">
        <is>
          <t>Matches=!&lt;ND&gt;,!&lt;MISSING&gt;</t>
        </is>
      </c>
      <c r="K526">
        <f>'Cal'!C14</f>
        <v>32.64</v>
      </c>
      <c r="L526">
        <f>AND(OR(TRUE),NOT(OR(K526="&lt;ND&gt;",K526="&lt;MISSING&gt;")))</f>
        <v>1</v>
      </c>
    </row>
    <row r="527">
      <c r="A527" t="inlineStr">
        <is>
          <t>Non-detect</t>
        </is>
      </c>
      <c r="B527" t="inlineStr">
        <is>
          <t>Test for non-detects/missing</t>
        </is>
      </c>
      <c r="C527" t="inlineStr">
        <is>
          <t>Very Low</t>
        </is>
      </c>
      <c r="D527" s="56" t="n">
        <v>44418</v>
      </c>
      <c r="E527" t="inlineStr">
        <is>
          <t>biorad_sample_pmmov_b_pdf-196.1</t>
        </is>
      </c>
      <c r="F527" t="inlineStr">
        <is>
          <t>PMMoV</t>
        </is>
      </c>
      <c r="G527" s="50" t="str">
        <f>HYPERLINK("#'Cal'!C15", "'Cal'!C15")</f>
        <v>'Cal'!C15</v>
      </c>
      <c r="I527" t="inlineStr">
        <is>
          <t>Matches=!&lt;ND&gt;,!&lt;MISSING&gt;</t>
        </is>
      </c>
      <c r="K527">
        <f>'Cal'!C15</f>
        <v>32.81</v>
      </c>
      <c r="L527">
        <f>AND(OR(TRUE),NOT(OR(K527="&lt;ND&gt;",K527="&lt;MISSING&gt;")))</f>
        <v>1</v>
      </c>
    </row>
    <row r="528">
      <c r="A528" t="inlineStr">
        <is>
          <t>Non-detect</t>
        </is>
      </c>
      <c r="B528" t="inlineStr">
        <is>
          <t>Test for non-detects/missing</t>
        </is>
      </c>
      <c r="C528" t="inlineStr">
        <is>
          <t>Very Low</t>
        </is>
      </c>
      <c r="D528" s="56" t="n">
        <v>44418</v>
      </c>
      <c r="E528" t="inlineStr">
        <is>
          <t>biorad_sample_pmmov_b_pdf-196.1</t>
        </is>
      </c>
      <c r="F528" t="inlineStr">
        <is>
          <t>PMMoV</t>
        </is>
      </c>
      <c r="G528" s="50" t="str">
        <f>HYPERLINK("#'Cal'!C16", "'Cal'!C16")</f>
        <v>'Cal'!C16</v>
      </c>
      <c r="I528" t="inlineStr">
        <is>
          <t>Matches=!&lt;ND&gt;,!&lt;MISSING&gt;</t>
        </is>
      </c>
      <c r="K528">
        <f>'Cal'!C16</f>
        <v>32.63</v>
      </c>
      <c r="L528">
        <f>AND(OR(TRUE),NOT(OR(K528="&lt;ND&gt;",K528="&lt;MISSING&gt;")))</f>
        <v>1</v>
      </c>
    </row>
    <row r="529">
      <c r="A529" t="inlineStr">
        <is>
          <t>Non-detect</t>
        </is>
      </c>
      <c r="B529" t="inlineStr">
        <is>
          <t>Test for non-detects/missing</t>
        </is>
      </c>
      <c r="C529" t="inlineStr">
        <is>
          <t>Very Low</t>
        </is>
      </c>
      <c r="D529" s="56" t="n">
        <v>44418</v>
      </c>
      <c r="E529" t="inlineStr">
        <is>
          <t>biorad_sample_pmmov_pdf-50200.0</t>
        </is>
      </c>
      <c r="F529" t="inlineStr">
        <is>
          <t>PMMoV</t>
        </is>
      </c>
      <c r="G529" s="50" t="str">
        <f>HYPERLINK("#'Cal'!M2", "'Cal'!M2")</f>
        <v>'Cal'!M2</v>
      </c>
      <c r="I529" t="inlineStr">
        <is>
          <t>Matches=!&lt;ND&gt;,!&lt;MISSING&gt;</t>
        </is>
      </c>
      <c r="K529">
        <f>'Cal'!M2</f>
        <v>24.5</v>
      </c>
      <c r="L529">
        <f>AND(OR(TRUE),NOT(OR(K529="&lt;ND&gt;",K529="&lt;MISSING&gt;")))</f>
        <v>1</v>
      </c>
    </row>
    <row r="530">
      <c r="A530" t="inlineStr">
        <is>
          <t>Non-detect</t>
        </is>
      </c>
      <c r="B530" t="inlineStr">
        <is>
          <t>Test for non-detects/missing</t>
        </is>
      </c>
      <c r="C530" t="inlineStr">
        <is>
          <t>Very Low</t>
        </is>
      </c>
      <c r="D530" s="56" t="n">
        <v>44418</v>
      </c>
      <c r="E530" t="inlineStr">
        <is>
          <t>biorad_sample_pmmov_pdf-50200.0</t>
        </is>
      </c>
      <c r="F530" t="inlineStr">
        <is>
          <t>PMMoV</t>
        </is>
      </c>
      <c r="G530" s="50" t="str">
        <f>HYPERLINK("#'Cal'!M3", "'Cal'!M3")</f>
        <v>'Cal'!M3</v>
      </c>
      <c r="I530" t="inlineStr">
        <is>
          <t>Matches=!&lt;ND&gt;,!&lt;MISSING&gt;</t>
        </is>
      </c>
      <c r="K530">
        <f>'Cal'!M3</f>
        <v>24.53</v>
      </c>
      <c r="L530">
        <f>AND(OR(TRUE),NOT(OR(K530="&lt;ND&gt;",K530="&lt;MISSING&gt;")))</f>
        <v>1</v>
      </c>
    </row>
    <row r="531">
      <c r="A531" t="inlineStr">
        <is>
          <t>Non-detect</t>
        </is>
      </c>
      <c r="B531" t="inlineStr">
        <is>
          <t>Test for non-detects/missing</t>
        </is>
      </c>
      <c r="C531" t="inlineStr">
        <is>
          <t>Very Low</t>
        </is>
      </c>
      <c r="D531" s="56" t="n">
        <v>44418</v>
      </c>
      <c r="E531" t="inlineStr">
        <is>
          <t>biorad_sample_pmmov_pdf-50200.0</t>
        </is>
      </c>
      <c r="F531" t="inlineStr">
        <is>
          <t>PMMoV</t>
        </is>
      </c>
      <c r="G531" s="50" t="str">
        <f>HYPERLINK("#'Cal'!M4", "'Cal'!M4")</f>
        <v>'Cal'!M4</v>
      </c>
      <c r="I531" t="inlineStr">
        <is>
          <t>Matches=!&lt;ND&gt;,!&lt;MISSING&gt;</t>
        </is>
      </c>
      <c r="K531">
        <f>'Cal'!M4</f>
        <v>24.53</v>
      </c>
      <c r="L531">
        <f>AND(OR(TRUE),NOT(OR(K531="&lt;ND&gt;",K531="&lt;MISSING&gt;")))</f>
        <v>1</v>
      </c>
    </row>
    <row r="532">
      <c r="A532" t="inlineStr">
        <is>
          <t>Non-detect</t>
        </is>
      </c>
      <c r="B532" t="inlineStr">
        <is>
          <t>Test for non-detects/missing</t>
        </is>
      </c>
      <c r="C532" t="inlineStr">
        <is>
          <t>Very Low</t>
        </is>
      </c>
      <c r="D532" s="56" t="n">
        <v>44418</v>
      </c>
      <c r="E532" t="inlineStr">
        <is>
          <t>biorad_sample_pmmov_pdf-12550.0</t>
        </is>
      </c>
      <c r="F532" t="inlineStr">
        <is>
          <t>PMMoV</t>
        </is>
      </c>
      <c r="G532" s="50" t="str">
        <f>HYPERLINK("#'Cal'!M5", "'Cal'!M5")</f>
        <v>'Cal'!M5</v>
      </c>
      <c r="I532" t="inlineStr">
        <is>
          <t>Matches=!&lt;ND&gt;,!&lt;MISSING&gt;</t>
        </is>
      </c>
      <c r="K532">
        <f>'Cal'!M5</f>
        <v>26.32</v>
      </c>
      <c r="L532">
        <f>AND(OR(TRUE),NOT(OR(K532="&lt;ND&gt;",K532="&lt;MISSING&gt;")))</f>
        <v>1</v>
      </c>
    </row>
    <row r="533">
      <c r="A533" t="inlineStr">
        <is>
          <t>Non-detect</t>
        </is>
      </c>
      <c r="B533" t="inlineStr">
        <is>
          <t>Test for non-detects/missing</t>
        </is>
      </c>
      <c r="C533" t="inlineStr">
        <is>
          <t>Very Low</t>
        </is>
      </c>
      <c r="D533" s="56" t="n">
        <v>44418</v>
      </c>
      <c r="E533" t="inlineStr">
        <is>
          <t>biorad_sample_pmmov_pdf-12550.0</t>
        </is>
      </c>
      <c r="F533" t="inlineStr">
        <is>
          <t>PMMoV</t>
        </is>
      </c>
      <c r="G533" s="50" t="str">
        <f>HYPERLINK("#'Cal'!M6", "'Cal'!M6")</f>
        <v>'Cal'!M6</v>
      </c>
      <c r="I533" t="inlineStr">
        <is>
          <t>Matches=!&lt;ND&gt;,!&lt;MISSING&gt;</t>
        </is>
      </c>
      <c r="K533">
        <f>'Cal'!M6</f>
        <v>26.23</v>
      </c>
      <c r="L533">
        <f>AND(OR(TRUE),NOT(OR(K533="&lt;ND&gt;",K533="&lt;MISSING&gt;")))</f>
        <v>1</v>
      </c>
    </row>
    <row r="534">
      <c r="A534" t="inlineStr">
        <is>
          <t>Non-detect</t>
        </is>
      </c>
      <c r="B534" t="inlineStr">
        <is>
          <t>Test for non-detects/missing</t>
        </is>
      </c>
      <c r="C534" t="inlineStr">
        <is>
          <t>Very Low</t>
        </is>
      </c>
      <c r="D534" s="56" t="n">
        <v>44418</v>
      </c>
      <c r="E534" t="inlineStr">
        <is>
          <t>biorad_sample_pmmov_pdf-12550.0</t>
        </is>
      </c>
      <c r="F534" t="inlineStr">
        <is>
          <t>PMMoV</t>
        </is>
      </c>
      <c r="G534" s="50" t="str">
        <f>HYPERLINK("#'Cal'!M7", "'Cal'!M7")</f>
        <v>'Cal'!M7</v>
      </c>
      <c r="I534" t="inlineStr">
        <is>
          <t>Matches=!&lt;ND&gt;,!&lt;MISSING&gt;</t>
        </is>
      </c>
      <c r="K534">
        <f>'Cal'!M7</f>
        <v>26.24</v>
      </c>
      <c r="L534">
        <f>AND(OR(TRUE),NOT(OR(K534="&lt;ND&gt;",K534="&lt;MISSING&gt;")))</f>
        <v>1</v>
      </c>
    </row>
    <row r="535">
      <c r="A535" t="inlineStr">
        <is>
          <t>Non-detect</t>
        </is>
      </c>
      <c r="B535" t="inlineStr">
        <is>
          <t>Test for non-detects/missing</t>
        </is>
      </c>
      <c r="C535" t="inlineStr">
        <is>
          <t>Very Low</t>
        </is>
      </c>
      <c r="D535" s="56" t="n">
        <v>44418</v>
      </c>
      <c r="E535" t="inlineStr">
        <is>
          <t>biorad_sample_pmmov_pdf-3138.0</t>
        </is>
      </c>
      <c r="F535" t="inlineStr">
        <is>
          <t>PMMoV</t>
        </is>
      </c>
      <c r="G535" s="50" t="str">
        <f>HYPERLINK("#'Cal'!M8", "'Cal'!M8")</f>
        <v>'Cal'!M8</v>
      </c>
      <c r="I535" t="inlineStr">
        <is>
          <t>Matches=!&lt;ND&gt;,!&lt;MISSING&gt;</t>
        </is>
      </c>
      <c r="K535">
        <f>'Cal'!M8</f>
        <v>28.45</v>
      </c>
      <c r="L535">
        <f>AND(OR(TRUE),NOT(OR(K535="&lt;ND&gt;",K535="&lt;MISSING&gt;")))</f>
        <v>1</v>
      </c>
    </row>
    <row r="536">
      <c r="A536" t="inlineStr">
        <is>
          <t>Non-detect</t>
        </is>
      </c>
      <c r="B536" t="inlineStr">
        <is>
          <t>Test for non-detects/missing</t>
        </is>
      </c>
      <c r="C536" t="inlineStr">
        <is>
          <t>Very Low</t>
        </is>
      </c>
      <c r="D536" s="56" t="n">
        <v>44418</v>
      </c>
      <c r="E536" t="inlineStr">
        <is>
          <t>biorad_sample_pmmov_pdf-3138.0</t>
        </is>
      </c>
      <c r="F536" t="inlineStr">
        <is>
          <t>PMMoV</t>
        </is>
      </c>
      <c r="G536" s="50" t="str">
        <f>HYPERLINK("#'Cal'!M9", "'Cal'!M9")</f>
        <v>'Cal'!M9</v>
      </c>
      <c r="I536" t="inlineStr">
        <is>
          <t>Matches=!&lt;ND&gt;,!&lt;MISSING&gt;</t>
        </is>
      </c>
      <c r="K536">
        <f>'Cal'!M9</f>
        <v>28.38</v>
      </c>
      <c r="L536">
        <f>AND(OR(TRUE),NOT(OR(K536="&lt;ND&gt;",K536="&lt;MISSING&gt;")))</f>
        <v>1</v>
      </c>
    </row>
    <row r="537">
      <c r="A537" t="inlineStr">
        <is>
          <t>Non-detect</t>
        </is>
      </c>
      <c r="B537" t="inlineStr">
        <is>
          <t>Test for non-detects/missing</t>
        </is>
      </c>
      <c r="C537" t="inlineStr">
        <is>
          <t>Very Low</t>
        </is>
      </c>
      <c r="D537" s="56" t="n">
        <v>44418</v>
      </c>
      <c r="E537" t="inlineStr">
        <is>
          <t>biorad_sample_pmmov_pdf-3138.0</t>
        </is>
      </c>
      <c r="F537" t="inlineStr">
        <is>
          <t>PMMoV</t>
        </is>
      </c>
      <c r="G537" s="50" t="str">
        <f>HYPERLINK("#'Cal'!M10", "'Cal'!M10")</f>
        <v>'Cal'!M10</v>
      </c>
      <c r="I537" t="inlineStr">
        <is>
          <t>Matches=!&lt;ND&gt;,!&lt;MISSING&gt;</t>
        </is>
      </c>
      <c r="K537">
        <f>'Cal'!M10</f>
        <v>28.35</v>
      </c>
      <c r="L537">
        <f>AND(OR(TRUE),NOT(OR(K537="&lt;ND&gt;",K537="&lt;MISSING&gt;")))</f>
        <v>1</v>
      </c>
    </row>
    <row r="538">
      <c r="A538" t="inlineStr">
        <is>
          <t>Non-detect</t>
        </is>
      </c>
      <c r="B538" t="inlineStr">
        <is>
          <t>Test for non-detects/missing</t>
        </is>
      </c>
      <c r="C538" t="inlineStr">
        <is>
          <t>Very Low</t>
        </is>
      </c>
      <c r="D538" s="56" t="n">
        <v>44418</v>
      </c>
      <c r="E538" t="inlineStr">
        <is>
          <t>biorad_sample_pmmov_pdf-784.4</t>
        </is>
      </c>
      <c r="F538" t="inlineStr">
        <is>
          <t>PMMoV</t>
        </is>
      </c>
      <c r="G538" s="50" t="str">
        <f>HYPERLINK("#'Cal'!M11", "'Cal'!M11")</f>
        <v>'Cal'!M11</v>
      </c>
      <c r="I538" t="inlineStr">
        <is>
          <t>Matches=!&lt;ND&gt;,!&lt;MISSING&gt;</t>
        </is>
      </c>
      <c r="K538">
        <f>'Cal'!M11</f>
        <v>30.38</v>
      </c>
      <c r="L538">
        <f>AND(OR(TRUE),NOT(OR(K538="&lt;ND&gt;",K538="&lt;MISSING&gt;")))</f>
        <v>1</v>
      </c>
    </row>
    <row r="539">
      <c r="A539" t="inlineStr">
        <is>
          <t>Non-detect</t>
        </is>
      </c>
      <c r="B539" t="inlineStr">
        <is>
          <t>Test for non-detects/missing</t>
        </is>
      </c>
      <c r="C539" t="inlineStr">
        <is>
          <t>Very Low</t>
        </is>
      </c>
      <c r="D539" s="56" t="n">
        <v>44418</v>
      </c>
      <c r="E539" t="inlineStr">
        <is>
          <t>biorad_sample_pmmov_pdf-784.4</t>
        </is>
      </c>
      <c r="F539" t="inlineStr">
        <is>
          <t>PMMoV</t>
        </is>
      </c>
      <c r="G539" s="50" t="str">
        <f>HYPERLINK("#'Cal'!M12", "'Cal'!M12")</f>
        <v>'Cal'!M12</v>
      </c>
      <c r="I539" t="inlineStr">
        <is>
          <t>Matches=!&lt;ND&gt;,!&lt;MISSING&gt;</t>
        </is>
      </c>
      <c r="K539">
        <f>'Cal'!M12</f>
        <v>30.28</v>
      </c>
      <c r="L539">
        <f>AND(OR(TRUE),NOT(OR(K539="&lt;ND&gt;",K539="&lt;MISSING&gt;")))</f>
        <v>1</v>
      </c>
    </row>
    <row r="540">
      <c r="A540" t="inlineStr">
        <is>
          <t>Non-detect</t>
        </is>
      </c>
      <c r="B540" t="inlineStr">
        <is>
          <t>Test for non-detects/missing</t>
        </is>
      </c>
      <c r="C540" t="inlineStr">
        <is>
          <t>Very Low</t>
        </is>
      </c>
      <c r="D540" s="56" t="n">
        <v>44418</v>
      </c>
      <c r="E540" t="inlineStr">
        <is>
          <t>biorad_sample_pmmov_pdf-784.4</t>
        </is>
      </c>
      <c r="F540" t="inlineStr">
        <is>
          <t>PMMoV</t>
        </is>
      </c>
      <c r="G540" s="50" t="str">
        <f>HYPERLINK("#'Cal'!M13", "'Cal'!M13")</f>
        <v>'Cal'!M13</v>
      </c>
      <c r="I540" t="inlineStr">
        <is>
          <t>Matches=!&lt;ND&gt;,!&lt;MISSING&gt;</t>
        </is>
      </c>
      <c r="K540">
        <f>'Cal'!M13</f>
        <v>30.32</v>
      </c>
      <c r="L540">
        <f>AND(OR(TRUE),NOT(OR(K540="&lt;ND&gt;",K540="&lt;MISSING&gt;")))</f>
        <v>1</v>
      </c>
    </row>
    <row r="541">
      <c r="A541" t="inlineStr">
        <is>
          <t>Non-detect</t>
        </is>
      </c>
      <c r="B541" t="inlineStr">
        <is>
          <t>Test for non-detects/missing</t>
        </is>
      </c>
      <c r="C541" t="inlineStr">
        <is>
          <t>Very Low</t>
        </is>
      </c>
      <c r="D541" s="56" t="n">
        <v>44418</v>
      </c>
      <c r="E541" t="inlineStr">
        <is>
          <t>biorad_sample_pmmov_pdf-196.1</t>
        </is>
      </c>
      <c r="F541" t="inlineStr">
        <is>
          <t>PMMoV</t>
        </is>
      </c>
      <c r="G541" s="50" t="str">
        <f>HYPERLINK("#'Cal'!M14", "'Cal'!M14")</f>
        <v>'Cal'!M14</v>
      </c>
      <c r="I541" t="inlineStr">
        <is>
          <t>Matches=!&lt;ND&gt;,!&lt;MISSING&gt;</t>
        </is>
      </c>
      <c r="K541">
        <f>'Cal'!M14</f>
        <v>32.61</v>
      </c>
      <c r="L541">
        <f>AND(OR(TRUE),NOT(OR(K541="&lt;ND&gt;",K541="&lt;MISSING&gt;")))</f>
        <v>1</v>
      </c>
    </row>
    <row r="542">
      <c r="A542" t="inlineStr">
        <is>
          <t>Non-detect</t>
        </is>
      </c>
      <c r="B542" t="inlineStr">
        <is>
          <t>Test for non-detects/missing</t>
        </is>
      </c>
      <c r="C542" t="inlineStr">
        <is>
          <t>Very Low</t>
        </is>
      </c>
      <c r="D542" s="56" t="n">
        <v>44418</v>
      </c>
      <c r="E542" t="inlineStr">
        <is>
          <t>biorad_sample_pmmov_pdf-196.1</t>
        </is>
      </c>
      <c r="F542" t="inlineStr">
        <is>
          <t>PMMoV</t>
        </is>
      </c>
      <c r="G542" s="50" t="str">
        <f>HYPERLINK("#'Cal'!M15", "'Cal'!M15")</f>
        <v>'Cal'!M15</v>
      </c>
      <c r="I542" t="inlineStr">
        <is>
          <t>Matches=!&lt;ND&gt;,!&lt;MISSING&gt;</t>
        </is>
      </c>
      <c r="K542">
        <f>'Cal'!M15</f>
        <v>32.5</v>
      </c>
      <c r="L542">
        <f>AND(OR(TRUE),NOT(OR(K542="&lt;ND&gt;",K542="&lt;MISSING&gt;")))</f>
        <v>1</v>
      </c>
    </row>
    <row r="543">
      <c r="A543" t="inlineStr">
        <is>
          <t>Non-detect</t>
        </is>
      </c>
      <c r="B543" t="inlineStr">
        <is>
          <t>Test for non-detects/missing</t>
        </is>
      </c>
      <c r="C543" t="inlineStr">
        <is>
          <t>Very Low</t>
        </is>
      </c>
      <c r="D543" s="56" t="n">
        <v>44418</v>
      </c>
      <c r="E543" t="inlineStr">
        <is>
          <t>biorad_sample_pmmov_pdf-196.1</t>
        </is>
      </c>
      <c r="F543" t="inlineStr">
        <is>
          <t>PMMoV</t>
        </is>
      </c>
      <c r="G543" s="50" t="str">
        <f>HYPERLINK("#'Cal'!M16", "'Cal'!M16")</f>
        <v>'Cal'!M16</v>
      </c>
      <c r="I543" t="inlineStr">
        <is>
          <t>Matches=!&lt;ND&gt;,!&lt;MISSING&gt;</t>
        </is>
      </c>
      <c r="K543">
        <f>'Cal'!M16</f>
        <v>32.53</v>
      </c>
      <c r="L543">
        <f>AND(OR(TRUE),NOT(OR(K543="&lt;ND&gt;",K543="&lt;MISSING&gt;")))</f>
        <v>1</v>
      </c>
    </row>
    <row r="544">
      <c r="A544" t="inlineStr">
        <is>
          <t>Non-detect</t>
        </is>
      </c>
      <c r="B544" t="inlineStr">
        <is>
          <t>Test for non-detects/missing</t>
        </is>
      </c>
      <c r="C544" t="inlineStr">
        <is>
          <t>Very Low</t>
        </is>
      </c>
      <c r="D544" s="56" t="n">
        <v>44418</v>
      </c>
      <c r="E544" t="inlineStr">
        <is>
          <t>biorad_sample_n1_pdf-300.0</t>
        </is>
      </c>
      <c r="F544" t="inlineStr">
        <is>
          <t>covN1</t>
        </is>
      </c>
      <c r="G544" s="50" t="str">
        <f>HYPERLINK("#'Cal'!W2", "'Cal'!W2")</f>
        <v>'Cal'!W2</v>
      </c>
      <c r="I544" t="inlineStr">
        <is>
          <t>Matches=!&lt;ND&gt;,!&lt;MISSING&gt;</t>
        </is>
      </c>
      <c r="K544">
        <f>'Cal'!W2</f>
        <v>30.85</v>
      </c>
      <c r="L544">
        <f>AND(OR(TRUE),NOT(OR(K544="&lt;ND&gt;",K544="&lt;MISSING&gt;")))</f>
        <v>1</v>
      </c>
    </row>
    <row r="545">
      <c r="A545" t="inlineStr">
        <is>
          <t>Non-detect</t>
        </is>
      </c>
      <c r="B545" t="inlineStr">
        <is>
          <t>Test for non-detects/missing</t>
        </is>
      </c>
      <c r="C545" t="inlineStr">
        <is>
          <t>Very Low</t>
        </is>
      </c>
      <c r="D545" s="56" t="n">
        <v>44418</v>
      </c>
      <c r="E545" t="inlineStr">
        <is>
          <t>biorad_sample_n1_pdf-300.0</t>
        </is>
      </c>
      <c r="F545" t="inlineStr">
        <is>
          <t>covN1</t>
        </is>
      </c>
      <c r="G545" s="50" t="str">
        <f>HYPERLINK("#'Cal'!W3", "'Cal'!W3")</f>
        <v>'Cal'!W3</v>
      </c>
      <c r="I545" t="inlineStr">
        <is>
          <t>Matches=!&lt;ND&gt;,!&lt;MISSING&gt;</t>
        </is>
      </c>
      <c r="K545">
        <f>'Cal'!W3</f>
        <v>30.83</v>
      </c>
      <c r="L545">
        <f>AND(OR(TRUE),NOT(OR(K545="&lt;ND&gt;",K545="&lt;MISSING&gt;")))</f>
        <v>1</v>
      </c>
    </row>
    <row r="546">
      <c r="A546" t="inlineStr">
        <is>
          <t>Non-detect</t>
        </is>
      </c>
      <c r="B546" t="inlineStr">
        <is>
          <t>Test for non-detects/missing</t>
        </is>
      </c>
      <c r="C546" t="inlineStr">
        <is>
          <t>Very Low</t>
        </is>
      </c>
      <c r="D546" s="56" t="n">
        <v>44418</v>
      </c>
      <c r="E546" t="inlineStr">
        <is>
          <t>biorad_sample_n1_pdf-300.0</t>
        </is>
      </c>
      <c r="F546" t="inlineStr">
        <is>
          <t>covN1</t>
        </is>
      </c>
      <c r="G546" s="50" t="str">
        <f>HYPERLINK("#'Cal'!W4", "'Cal'!W4")</f>
        <v>'Cal'!W4</v>
      </c>
      <c r="I546" t="inlineStr">
        <is>
          <t>Matches=!&lt;ND&gt;,!&lt;MISSING&gt;</t>
        </is>
      </c>
      <c r="K546">
        <f>'Cal'!W4</f>
        <v>30.85</v>
      </c>
      <c r="L546">
        <f>AND(OR(TRUE),NOT(OR(K546="&lt;ND&gt;",K546="&lt;MISSING&gt;")))</f>
        <v>1</v>
      </c>
    </row>
    <row r="547">
      <c r="A547" t="inlineStr">
        <is>
          <t>Non-detect</t>
        </is>
      </c>
      <c r="B547" t="inlineStr">
        <is>
          <t>Test for non-detects/missing</t>
        </is>
      </c>
      <c r="C547" t="inlineStr">
        <is>
          <t>Very Low</t>
        </is>
      </c>
      <c r="D547" s="56" t="n">
        <v>44418</v>
      </c>
      <c r="E547" t="inlineStr">
        <is>
          <t>biorad_sample_n1_pdf-60.0</t>
        </is>
      </c>
      <c r="F547" t="inlineStr">
        <is>
          <t>covN1</t>
        </is>
      </c>
      <c r="G547" s="50" t="str">
        <f>HYPERLINK("#'Cal'!W5", "'Cal'!W5")</f>
        <v>'Cal'!W5</v>
      </c>
      <c r="I547" t="inlineStr">
        <is>
          <t>Matches=!&lt;ND&gt;,!&lt;MISSING&gt;</t>
        </is>
      </c>
      <c r="K547">
        <f>'Cal'!W5</f>
        <v>30.07</v>
      </c>
      <c r="L547">
        <f>AND(OR(TRUE),NOT(OR(K547="&lt;ND&gt;",K547="&lt;MISSING&gt;")))</f>
        <v>1</v>
      </c>
    </row>
    <row r="548">
      <c r="A548" t="inlineStr">
        <is>
          <t>Non-detect</t>
        </is>
      </c>
      <c r="B548" t="inlineStr">
        <is>
          <t>Test for non-detects/missing</t>
        </is>
      </c>
      <c r="C548" t="inlineStr">
        <is>
          <t>Very Low</t>
        </is>
      </c>
      <c r="D548" s="56" t="n">
        <v>44418</v>
      </c>
      <c r="E548" t="inlineStr">
        <is>
          <t>biorad_sample_n1_pdf-60.0</t>
        </is>
      </c>
      <c r="F548" t="inlineStr">
        <is>
          <t>covN1</t>
        </is>
      </c>
      <c r="G548" s="50" t="str">
        <f>HYPERLINK("#'Cal'!W6", "'Cal'!W6")</f>
        <v>'Cal'!W6</v>
      </c>
      <c r="I548" t="inlineStr">
        <is>
          <t>Matches=!&lt;ND&gt;,!&lt;MISSING&gt;</t>
        </is>
      </c>
      <c r="K548">
        <f>'Cal'!W6</f>
        <v>30.06</v>
      </c>
      <c r="L548">
        <f>AND(OR(TRUE),NOT(OR(K548="&lt;ND&gt;",K548="&lt;MISSING&gt;")))</f>
        <v>1</v>
      </c>
    </row>
    <row r="549">
      <c r="A549" t="inlineStr">
        <is>
          <t>Non-detect</t>
        </is>
      </c>
      <c r="B549" t="inlineStr">
        <is>
          <t>Test for non-detects/missing</t>
        </is>
      </c>
      <c r="C549" t="inlineStr">
        <is>
          <t>Very Low</t>
        </is>
      </c>
      <c r="D549" s="56" t="n">
        <v>44418</v>
      </c>
      <c r="E549" t="inlineStr">
        <is>
          <t>biorad_sample_n1_pdf-60.0</t>
        </is>
      </c>
      <c r="F549" t="inlineStr">
        <is>
          <t>covN1</t>
        </is>
      </c>
      <c r="G549" s="50" t="str">
        <f>HYPERLINK("#'Cal'!W7", "'Cal'!W7")</f>
        <v>'Cal'!W7</v>
      </c>
      <c r="I549" t="inlineStr">
        <is>
          <t>Matches=!&lt;ND&gt;,!&lt;MISSING&gt;</t>
        </is>
      </c>
      <c r="K549">
        <f>'Cal'!W7</f>
        <v>30.11</v>
      </c>
      <c r="L549">
        <f>AND(OR(TRUE),NOT(OR(K549="&lt;ND&gt;",K549="&lt;MISSING&gt;")))</f>
        <v>1</v>
      </c>
    </row>
    <row r="550">
      <c r="A550" t="inlineStr">
        <is>
          <t>Non-detect</t>
        </is>
      </c>
      <c r="B550" t="inlineStr">
        <is>
          <t>Test for non-detects/missing</t>
        </is>
      </c>
      <c r="C550" t="inlineStr">
        <is>
          <t>Very Low</t>
        </is>
      </c>
      <c r="D550" s="56" t="n">
        <v>44418</v>
      </c>
      <c r="E550" t="inlineStr">
        <is>
          <t>biorad_sample_n1_pdf-15.0</t>
        </is>
      </c>
      <c r="F550" t="inlineStr">
        <is>
          <t>covN1</t>
        </is>
      </c>
      <c r="G550" s="50" t="str">
        <f>HYPERLINK("#'Cal'!W8", "'Cal'!W8")</f>
        <v>'Cal'!W8</v>
      </c>
      <c r="I550" t="inlineStr">
        <is>
          <t>Matches=!&lt;ND&gt;,!&lt;MISSING&gt;</t>
        </is>
      </c>
      <c r="K550">
        <f>'Cal'!W8</f>
        <v>31.73</v>
      </c>
      <c r="L550">
        <f>AND(OR(TRUE),NOT(OR(K550="&lt;ND&gt;",K550="&lt;MISSING&gt;")))</f>
        <v>1</v>
      </c>
    </row>
    <row r="551">
      <c r="A551" t="inlineStr">
        <is>
          <t>Non-detect</t>
        </is>
      </c>
      <c r="B551" t="inlineStr">
        <is>
          <t>Test for non-detects/missing</t>
        </is>
      </c>
      <c r="C551" t="inlineStr">
        <is>
          <t>Very Low</t>
        </is>
      </c>
      <c r="D551" s="56" t="n">
        <v>44418</v>
      </c>
      <c r="E551" t="inlineStr">
        <is>
          <t>biorad_sample_n1_pdf-15.0</t>
        </is>
      </c>
      <c r="F551" t="inlineStr">
        <is>
          <t>covN1</t>
        </is>
      </c>
      <c r="G551" s="50" t="str">
        <f>HYPERLINK("#'Cal'!W9", "'Cal'!W9")</f>
        <v>'Cal'!W9</v>
      </c>
      <c r="I551" t="inlineStr">
        <is>
          <t>Matches=!&lt;ND&gt;,!&lt;MISSING&gt;</t>
        </is>
      </c>
      <c r="K551">
        <f>'Cal'!W9</f>
        <v>31.61</v>
      </c>
      <c r="L551">
        <f>AND(OR(TRUE),NOT(OR(K551="&lt;ND&gt;",K551="&lt;MISSING&gt;")))</f>
        <v>1</v>
      </c>
    </row>
    <row r="552">
      <c r="A552" t="inlineStr">
        <is>
          <t>Non-detect</t>
        </is>
      </c>
      <c r="B552" t="inlineStr">
        <is>
          <t>Test for non-detects/missing</t>
        </is>
      </c>
      <c r="C552" t="inlineStr">
        <is>
          <t>Very Low</t>
        </is>
      </c>
      <c r="D552" s="56" t="n">
        <v>44418</v>
      </c>
      <c r="E552" t="inlineStr">
        <is>
          <t>biorad_sample_n1_pdf-15.0</t>
        </is>
      </c>
      <c r="F552" t="inlineStr">
        <is>
          <t>covN1</t>
        </is>
      </c>
      <c r="G552" s="50" t="str">
        <f>HYPERLINK("#'Cal'!W10", "'Cal'!W10")</f>
        <v>'Cal'!W10</v>
      </c>
      <c r="I552" t="inlineStr">
        <is>
          <t>Matches=!&lt;ND&gt;,!&lt;MISSING&gt;</t>
        </is>
      </c>
      <c r="K552">
        <f>'Cal'!W10</f>
        <v>31.71</v>
      </c>
      <c r="L552">
        <f>AND(OR(TRUE),NOT(OR(K552="&lt;ND&gt;",K552="&lt;MISSING&gt;")))</f>
        <v>1</v>
      </c>
    </row>
    <row r="553">
      <c r="A553" t="inlineStr">
        <is>
          <t>Non-detect</t>
        </is>
      </c>
      <c r="B553" t="inlineStr">
        <is>
          <t>Test for non-detects/missing</t>
        </is>
      </c>
      <c r="C553" t="inlineStr">
        <is>
          <t>Very Low</t>
        </is>
      </c>
      <c r="D553" s="56" t="n">
        <v>44418</v>
      </c>
      <c r="E553" t="inlineStr">
        <is>
          <t>biorad_sample_n1_pdf-7.5</t>
        </is>
      </c>
      <c r="F553" t="inlineStr">
        <is>
          <t>covN1</t>
        </is>
      </c>
      <c r="G553" s="50" t="str">
        <f>HYPERLINK("#'Cal'!W11", "'Cal'!W11")</f>
        <v>'Cal'!W11</v>
      </c>
      <c r="I553" t="inlineStr">
        <is>
          <t>Matches=!&lt;ND&gt;,!&lt;MISSING&gt;</t>
        </is>
      </c>
      <c r="K553">
        <f>'Cal'!W11</f>
        <v>32.9</v>
      </c>
      <c r="L553">
        <f>AND(OR(TRUE),NOT(OR(K553="&lt;ND&gt;",K553="&lt;MISSING&gt;")))</f>
        <v>1</v>
      </c>
    </row>
    <row r="554">
      <c r="A554" t="inlineStr">
        <is>
          <t>Non-detect</t>
        </is>
      </c>
      <c r="B554" t="inlineStr">
        <is>
          <t>Test for non-detects/missing</t>
        </is>
      </c>
      <c r="C554" t="inlineStr">
        <is>
          <t>Very Low</t>
        </is>
      </c>
      <c r="D554" s="56" t="n">
        <v>44418</v>
      </c>
      <c r="E554" t="inlineStr">
        <is>
          <t>biorad_sample_n1_pdf-7.5</t>
        </is>
      </c>
      <c r="F554" t="inlineStr">
        <is>
          <t>covN1</t>
        </is>
      </c>
      <c r="G554" s="50" t="str">
        <f>HYPERLINK("#'Cal'!W12", "'Cal'!W12")</f>
        <v>'Cal'!W12</v>
      </c>
      <c r="I554" t="inlineStr">
        <is>
          <t>Matches=!&lt;ND&gt;,!&lt;MISSING&gt;</t>
        </is>
      </c>
      <c r="K554">
        <f>'Cal'!W12</f>
        <v>32.64</v>
      </c>
      <c r="L554">
        <f>AND(OR(TRUE),NOT(OR(K554="&lt;ND&gt;",K554="&lt;MISSING&gt;")))</f>
        <v>1</v>
      </c>
    </row>
    <row r="555">
      <c r="A555" t="inlineStr">
        <is>
          <t>Non-detect</t>
        </is>
      </c>
      <c r="B555" t="inlineStr">
        <is>
          <t>Test for non-detects/missing</t>
        </is>
      </c>
      <c r="C555" t="inlineStr">
        <is>
          <t>Very Low</t>
        </is>
      </c>
      <c r="D555" s="56" t="n">
        <v>44418</v>
      </c>
      <c r="E555" t="inlineStr">
        <is>
          <t>biorad_sample_n1_pdf-7.5</t>
        </is>
      </c>
      <c r="F555" t="inlineStr">
        <is>
          <t>covN1</t>
        </is>
      </c>
      <c r="G555" s="50" t="str">
        <f>HYPERLINK("#'Cal'!W13", "'Cal'!W13")</f>
        <v>'Cal'!W13</v>
      </c>
      <c r="I555" t="inlineStr">
        <is>
          <t>Matches=!&lt;ND&gt;,!&lt;MISSING&gt;</t>
        </is>
      </c>
      <c r="K555">
        <f>'Cal'!W13</f>
        <v>32.73</v>
      </c>
      <c r="L555">
        <f>AND(OR(TRUE),NOT(OR(K555="&lt;ND&gt;",K555="&lt;MISSING&gt;")))</f>
        <v>1</v>
      </c>
    </row>
    <row r="556">
      <c r="A556" t="inlineStr">
        <is>
          <t>Non-detect</t>
        </is>
      </c>
      <c r="B556" t="inlineStr">
        <is>
          <t>Test for non-detects/missing</t>
        </is>
      </c>
      <c r="C556" t="inlineStr">
        <is>
          <t>Very Low</t>
        </is>
      </c>
      <c r="D556" s="56" t="n">
        <v>44418</v>
      </c>
      <c r="E556" t="inlineStr">
        <is>
          <t>biorad_sample_n1_pdf-3.75</t>
        </is>
      </c>
      <c r="F556" t="inlineStr">
        <is>
          <t>covN1</t>
        </is>
      </c>
      <c r="G556" s="50" t="str">
        <f>HYPERLINK("#'Cal'!W14", "'Cal'!W14")</f>
        <v>'Cal'!W14</v>
      </c>
      <c r="I556" t="inlineStr">
        <is>
          <t>Matches=!&lt;ND&gt;,!&lt;MISSING&gt;</t>
        </is>
      </c>
      <c r="K556">
        <f>'Cal'!W14</f>
        <v>33.38</v>
      </c>
      <c r="L556">
        <f>AND(OR(TRUE),NOT(OR(K556="&lt;ND&gt;",K556="&lt;MISSING&gt;")))</f>
        <v>1</v>
      </c>
    </row>
    <row r="557">
      <c r="A557" t="inlineStr">
        <is>
          <t>Non-detect</t>
        </is>
      </c>
      <c r="B557" t="inlineStr">
        <is>
          <t>Test for non-detects/missing</t>
        </is>
      </c>
      <c r="C557" t="inlineStr">
        <is>
          <t>Very Low</t>
        </is>
      </c>
      <c r="D557" s="56" t="n">
        <v>44418</v>
      </c>
      <c r="E557" t="inlineStr">
        <is>
          <t>biorad_sample_n1_pdf-3.75</t>
        </is>
      </c>
      <c r="F557" t="inlineStr">
        <is>
          <t>covN1</t>
        </is>
      </c>
      <c r="G557" s="50" t="str">
        <f>HYPERLINK("#'Cal'!W15", "'Cal'!W15")</f>
        <v>'Cal'!W15</v>
      </c>
      <c r="I557" t="inlineStr">
        <is>
          <t>Matches=!&lt;ND&gt;,!&lt;MISSING&gt;</t>
        </is>
      </c>
      <c r="K557">
        <f>'Cal'!W15</f>
        <v>33.81</v>
      </c>
      <c r="L557">
        <f>AND(OR(TRUE),NOT(OR(K557="&lt;ND&gt;",K557="&lt;MISSING&gt;")))</f>
        <v>1</v>
      </c>
    </row>
    <row r="558">
      <c r="A558" t="inlineStr">
        <is>
          <t>Non-detect</t>
        </is>
      </c>
      <c r="B558" t="inlineStr">
        <is>
          <t>Test for non-detects/missing</t>
        </is>
      </c>
      <c r="C558" t="inlineStr">
        <is>
          <t>Very Low</t>
        </is>
      </c>
      <c r="D558" s="56" t="n">
        <v>44418</v>
      </c>
      <c r="E558" t="inlineStr">
        <is>
          <t>biorad_sample_n1_pdf-3.75</t>
        </is>
      </c>
      <c r="F558" t="inlineStr">
        <is>
          <t>covN1</t>
        </is>
      </c>
      <c r="G558" s="50" t="str">
        <f>HYPERLINK("#'Cal'!W16", "'Cal'!W16")</f>
        <v>'Cal'!W16</v>
      </c>
      <c r="I558" t="inlineStr">
        <is>
          <t>Matches=!&lt;ND&gt;,!&lt;MISSING&gt;</t>
        </is>
      </c>
      <c r="K558">
        <f>'Cal'!W16</f>
        <v>33.04</v>
      </c>
      <c r="L558">
        <f>AND(OR(TRUE),NOT(OR(K558="&lt;ND&gt;",K558="&lt;MISSING&gt;")))</f>
        <v>1</v>
      </c>
    </row>
    <row r="559">
      <c r="A559" t="inlineStr">
        <is>
          <t>Non-detect</t>
        </is>
      </c>
      <c r="B559" t="inlineStr">
        <is>
          <t>Test for non-detects/missing</t>
        </is>
      </c>
      <c r="C559" t="inlineStr">
        <is>
          <t>Very Low</t>
        </is>
      </c>
      <c r="D559" s="56" t="n">
        <v>44418</v>
      </c>
      <c r="E559" t="inlineStr">
        <is>
          <t>biorad_sample_n1_pdf-0.626</t>
        </is>
      </c>
      <c r="F559" t="inlineStr">
        <is>
          <t>covN1</t>
        </is>
      </c>
      <c r="G559" s="50" t="str">
        <f>HYPERLINK("#'Cal'!W17", "'Cal'!W17")</f>
        <v>'Cal'!W17</v>
      </c>
      <c r="I559" t="inlineStr">
        <is>
          <t>Matches=!&lt;ND&gt;,!&lt;MISSING&gt;</t>
        </is>
      </c>
      <c r="K559">
        <f>'Cal'!W17</f>
        <v>35.28</v>
      </c>
      <c r="L559">
        <f>AND(OR(TRUE),NOT(OR(K559="&lt;ND&gt;",K559="&lt;MISSING&gt;")))</f>
        <v>1</v>
      </c>
    </row>
    <row r="560">
      <c r="A560" t="inlineStr">
        <is>
          <t>Non-detect</t>
        </is>
      </c>
      <c r="B560" t="inlineStr">
        <is>
          <t>Test for non-detects/missing</t>
        </is>
      </c>
      <c r="C560" t="inlineStr">
        <is>
          <t>Very Low</t>
        </is>
      </c>
      <c r="D560" s="56" t="n">
        <v>44418</v>
      </c>
      <c r="E560" t="inlineStr">
        <is>
          <t>biorad_sample_n1_pdf-0.626</t>
        </is>
      </c>
      <c r="F560" t="inlineStr">
        <is>
          <t>covN1</t>
        </is>
      </c>
      <c r="G560" s="50" t="str">
        <f>HYPERLINK("#'Cal'!W18", "'Cal'!W18")</f>
        <v>'Cal'!W18</v>
      </c>
      <c r="I560" t="inlineStr">
        <is>
          <t>Matches=!&lt;ND&gt;,!&lt;MISSING&gt;</t>
        </is>
      </c>
      <c r="K560">
        <f>'Cal'!W18</f>
        <v>35.65</v>
      </c>
      <c r="L560">
        <f>AND(OR(TRUE),NOT(OR(K560="&lt;ND&gt;",K560="&lt;MISSING&gt;")))</f>
        <v>1</v>
      </c>
    </row>
    <row r="561">
      <c r="A561" t="inlineStr">
        <is>
          <t>Non-detect</t>
        </is>
      </c>
      <c r="B561" t="inlineStr">
        <is>
          <t>Test for non-detects/missing</t>
        </is>
      </c>
      <c r="C561" t="inlineStr">
        <is>
          <t>Very Low</t>
        </is>
      </c>
      <c r="D561" s="56" t="n">
        <v>44418</v>
      </c>
      <c r="E561" t="inlineStr">
        <is>
          <t>biorad_sample_n1_pdf-0.626</t>
        </is>
      </c>
      <c r="F561" t="inlineStr">
        <is>
          <t>covN1</t>
        </is>
      </c>
      <c r="G561" s="50" t="str">
        <f>HYPERLINK("#'Cal'!W19", "'Cal'!W19")</f>
        <v>'Cal'!W19</v>
      </c>
      <c r="I561" t="inlineStr">
        <is>
          <t>Matches=!&lt;ND&gt;,!&lt;MISSING&gt;</t>
        </is>
      </c>
      <c r="K561" t="str">
        <f>'Cal'!W19</f>
        <v>[34.64]</v>
      </c>
      <c r="L561">
        <f>AND(OR(TRUE),NOT(OR(K561="&lt;ND&gt;",K561="&lt;MISSING&gt;")))</f>
        <v>1</v>
      </c>
    </row>
    <row r="562">
      <c r="A562" t="inlineStr">
        <is>
          <t>Non-detect</t>
        </is>
      </c>
      <c r="B562" t="inlineStr">
        <is>
          <t>Test for non-detects/missing</t>
        </is>
      </c>
      <c r="C562" t="inlineStr">
        <is>
          <t>Very Low</t>
        </is>
      </c>
      <c r="D562" s="56" t="n">
        <v>44418</v>
      </c>
      <c r="E562" t="inlineStr">
        <is>
          <t>biorad_sample_n2_pdf-300.0</t>
        </is>
      </c>
      <c r="F562" t="inlineStr">
        <is>
          <t>covN2</t>
        </is>
      </c>
      <c r="G562" s="50" t="str">
        <f>HYPERLINK("#'Cal'!AG2", "'Cal'!AG2")</f>
        <v>'Cal'!AG2</v>
      </c>
      <c r="I562" t="inlineStr">
        <is>
          <t>Matches=!&lt;ND&gt;,!&lt;MISSING&gt;</t>
        </is>
      </c>
      <c r="K562">
        <f>'Cal'!AG2</f>
        <v>30.86</v>
      </c>
      <c r="L562">
        <f>AND(OR(TRUE),NOT(OR(K562="&lt;ND&gt;",K562="&lt;MISSING&gt;")))</f>
        <v>1</v>
      </c>
    </row>
    <row r="563">
      <c r="A563" t="inlineStr">
        <is>
          <t>Non-detect</t>
        </is>
      </c>
      <c r="B563" t="inlineStr">
        <is>
          <t>Test for non-detects/missing</t>
        </is>
      </c>
      <c r="C563" t="inlineStr">
        <is>
          <t>Very Low</t>
        </is>
      </c>
      <c r="D563" s="56" t="n">
        <v>44418</v>
      </c>
      <c r="E563" t="inlineStr">
        <is>
          <t>biorad_sample_n2_pdf-300.0</t>
        </is>
      </c>
      <c r="F563" t="inlineStr">
        <is>
          <t>covN2</t>
        </is>
      </c>
      <c r="G563" s="50" t="str">
        <f>HYPERLINK("#'Cal'!AG3", "'Cal'!AG3")</f>
        <v>'Cal'!AG3</v>
      </c>
      <c r="I563" t="inlineStr">
        <is>
          <t>Matches=!&lt;ND&gt;,!&lt;MISSING&gt;</t>
        </is>
      </c>
      <c r="K563">
        <f>'Cal'!AG3</f>
        <v>30.5</v>
      </c>
      <c r="L563">
        <f>AND(OR(TRUE),NOT(OR(K563="&lt;ND&gt;",K563="&lt;MISSING&gt;")))</f>
        <v>1</v>
      </c>
    </row>
    <row r="564">
      <c r="A564" t="inlineStr">
        <is>
          <t>Non-detect</t>
        </is>
      </c>
      <c r="B564" t="inlineStr">
        <is>
          <t>Test for non-detects/missing</t>
        </is>
      </c>
      <c r="C564" t="inlineStr">
        <is>
          <t>Very Low</t>
        </is>
      </c>
      <c r="D564" s="56" t="n">
        <v>44418</v>
      </c>
      <c r="E564" t="inlineStr">
        <is>
          <t>biorad_sample_n2_pdf-300.0</t>
        </is>
      </c>
      <c r="F564" t="inlineStr">
        <is>
          <t>covN2</t>
        </is>
      </c>
      <c r="G564" s="50" t="str">
        <f>HYPERLINK("#'Cal'!AG4", "'Cal'!AG4")</f>
        <v>'Cal'!AG4</v>
      </c>
      <c r="I564" t="inlineStr">
        <is>
          <t>Matches=!&lt;ND&gt;,!&lt;MISSING&gt;</t>
        </is>
      </c>
      <c r="K564">
        <f>'Cal'!AG4</f>
        <v>30.78</v>
      </c>
      <c r="L564">
        <f>AND(OR(TRUE),NOT(OR(K564="&lt;ND&gt;",K564="&lt;MISSING&gt;")))</f>
        <v>1</v>
      </c>
    </row>
    <row r="565">
      <c r="A565" t="inlineStr">
        <is>
          <t>Non-detect</t>
        </is>
      </c>
      <c r="B565" t="inlineStr">
        <is>
          <t>Test for non-detects/missing</t>
        </is>
      </c>
      <c r="C565" t="inlineStr">
        <is>
          <t>Very Low</t>
        </is>
      </c>
      <c r="D565" s="56" t="n">
        <v>44418</v>
      </c>
      <c r="E565" t="inlineStr">
        <is>
          <t>biorad_sample_n2_pdf-60.0</t>
        </is>
      </c>
      <c r="F565" t="inlineStr">
        <is>
          <t>covN2</t>
        </is>
      </c>
      <c r="G565" s="50" t="str">
        <f>HYPERLINK("#'Cal'!AG5", "'Cal'!AG5")</f>
        <v>'Cal'!AG5</v>
      </c>
      <c r="I565" t="inlineStr">
        <is>
          <t>Matches=!&lt;ND&gt;,!&lt;MISSING&gt;</t>
        </is>
      </c>
      <c r="K565">
        <f>'Cal'!AG5</f>
        <v>30.57</v>
      </c>
      <c r="L565">
        <f>AND(OR(TRUE),NOT(OR(K565="&lt;ND&gt;",K565="&lt;MISSING&gt;")))</f>
        <v>1</v>
      </c>
    </row>
    <row r="566">
      <c r="A566" t="inlineStr">
        <is>
          <t>Non-detect</t>
        </is>
      </c>
      <c r="B566" t="inlineStr">
        <is>
          <t>Test for non-detects/missing</t>
        </is>
      </c>
      <c r="C566" t="inlineStr">
        <is>
          <t>Very Low</t>
        </is>
      </c>
      <c r="D566" s="56" t="n">
        <v>44418</v>
      </c>
      <c r="E566" t="inlineStr">
        <is>
          <t>biorad_sample_n2_pdf-60.0</t>
        </is>
      </c>
      <c r="F566" t="inlineStr">
        <is>
          <t>covN2</t>
        </is>
      </c>
      <c r="G566" s="50" t="str">
        <f>HYPERLINK("#'Cal'!AG6", "'Cal'!AG6")</f>
        <v>'Cal'!AG6</v>
      </c>
      <c r="I566" t="inlineStr">
        <is>
          <t>Matches=!&lt;ND&gt;,!&lt;MISSING&gt;</t>
        </is>
      </c>
      <c r="K566">
        <f>'Cal'!AG6</f>
        <v>30.25</v>
      </c>
      <c r="L566">
        <f>AND(OR(TRUE),NOT(OR(K566="&lt;ND&gt;",K566="&lt;MISSING&gt;")))</f>
        <v>1</v>
      </c>
    </row>
    <row r="567">
      <c r="A567" t="inlineStr">
        <is>
          <t>Non-detect</t>
        </is>
      </c>
      <c r="B567" t="inlineStr">
        <is>
          <t>Test for non-detects/missing</t>
        </is>
      </c>
      <c r="C567" t="inlineStr">
        <is>
          <t>Very Low</t>
        </is>
      </c>
      <c r="D567" s="56" t="n">
        <v>44418</v>
      </c>
      <c r="E567" t="inlineStr">
        <is>
          <t>biorad_sample_n2_pdf-60.0</t>
        </is>
      </c>
      <c r="F567" t="inlineStr">
        <is>
          <t>covN2</t>
        </is>
      </c>
      <c r="G567" s="50" t="str">
        <f>HYPERLINK("#'Cal'!AG7", "'Cal'!AG7")</f>
        <v>'Cal'!AG7</v>
      </c>
      <c r="I567" t="inlineStr">
        <is>
          <t>Matches=!&lt;ND&gt;,!&lt;MISSING&gt;</t>
        </is>
      </c>
      <c r="K567">
        <f>'Cal'!AG7</f>
        <v>30.23</v>
      </c>
      <c r="L567">
        <f>AND(OR(TRUE),NOT(OR(K567="&lt;ND&gt;",K567="&lt;MISSING&gt;")))</f>
        <v>1</v>
      </c>
    </row>
    <row r="568">
      <c r="A568" t="inlineStr">
        <is>
          <t>Non-detect</t>
        </is>
      </c>
      <c r="B568" t="inlineStr">
        <is>
          <t>Test for non-detects/missing</t>
        </is>
      </c>
      <c r="C568" t="inlineStr">
        <is>
          <t>Very Low</t>
        </is>
      </c>
      <c r="D568" s="56" t="n">
        <v>44418</v>
      </c>
      <c r="E568" t="inlineStr">
        <is>
          <t>biorad_sample_n2_pdf-15.0</t>
        </is>
      </c>
      <c r="F568" t="inlineStr">
        <is>
          <t>covN2</t>
        </is>
      </c>
      <c r="G568" s="50" t="str">
        <f>HYPERLINK("#'Cal'!AG8", "'Cal'!AG8")</f>
        <v>'Cal'!AG8</v>
      </c>
      <c r="I568" t="inlineStr">
        <is>
          <t>Matches=!&lt;ND&gt;,!&lt;MISSING&gt;</t>
        </is>
      </c>
      <c r="K568">
        <f>'Cal'!AG8</f>
        <v>31.96</v>
      </c>
      <c r="L568">
        <f>AND(OR(TRUE),NOT(OR(K568="&lt;ND&gt;",K568="&lt;MISSING&gt;")))</f>
        <v>1</v>
      </c>
    </row>
    <row r="569">
      <c r="A569" t="inlineStr">
        <is>
          <t>Non-detect</t>
        </is>
      </c>
      <c r="B569" t="inlineStr">
        <is>
          <t>Test for non-detects/missing</t>
        </is>
      </c>
      <c r="C569" t="inlineStr">
        <is>
          <t>Very Low</t>
        </is>
      </c>
      <c r="D569" s="56" t="n">
        <v>44418</v>
      </c>
      <c r="E569" t="inlineStr">
        <is>
          <t>biorad_sample_n2_pdf-15.0</t>
        </is>
      </c>
      <c r="F569" t="inlineStr">
        <is>
          <t>covN2</t>
        </is>
      </c>
      <c r="G569" s="50" t="str">
        <f>HYPERLINK("#'Cal'!AG9", "'Cal'!AG9")</f>
        <v>'Cal'!AG9</v>
      </c>
      <c r="I569" t="inlineStr">
        <is>
          <t>Matches=!&lt;ND&gt;,!&lt;MISSING&gt;</t>
        </is>
      </c>
      <c r="K569">
        <f>'Cal'!AG9</f>
        <v>32.25</v>
      </c>
      <c r="L569">
        <f>AND(OR(TRUE),NOT(OR(K569="&lt;ND&gt;",K569="&lt;MISSING&gt;")))</f>
        <v>1</v>
      </c>
    </row>
    <row r="570">
      <c r="A570" t="inlineStr">
        <is>
          <t>Non-detect</t>
        </is>
      </c>
      <c r="B570" t="inlineStr">
        <is>
          <t>Test for non-detects/missing</t>
        </is>
      </c>
      <c r="C570" t="inlineStr">
        <is>
          <t>Very Low</t>
        </is>
      </c>
      <c r="D570" s="56" t="n">
        <v>44418</v>
      </c>
      <c r="E570" t="inlineStr">
        <is>
          <t>biorad_sample_n2_pdf-15.0</t>
        </is>
      </c>
      <c r="F570" t="inlineStr">
        <is>
          <t>covN2</t>
        </is>
      </c>
      <c r="G570" s="50" t="str">
        <f>HYPERLINK("#'Cal'!AG10", "'Cal'!AG10")</f>
        <v>'Cal'!AG10</v>
      </c>
      <c r="I570" t="inlineStr">
        <is>
          <t>Matches=!&lt;ND&gt;,!&lt;MISSING&gt;</t>
        </is>
      </c>
      <c r="K570">
        <f>'Cal'!AG10</f>
        <v>32.1</v>
      </c>
      <c r="L570">
        <f>AND(OR(TRUE),NOT(OR(K570="&lt;ND&gt;",K570="&lt;MISSING&gt;")))</f>
        <v>1</v>
      </c>
    </row>
    <row r="571">
      <c r="A571" t="inlineStr">
        <is>
          <t>Non-detect</t>
        </is>
      </c>
      <c r="B571" t="inlineStr">
        <is>
          <t>Test for non-detects/missing</t>
        </is>
      </c>
      <c r="C571" t="inlineStr">
        <is>
          <t>Very Low</t>
        </is>
      </c>
      <c r="D571" s="56" t="n">
        <v>44418</v>
      </c>
      <c r="E571" t="inlineStr">
        <is>
          <t>biorad_sample_n2_pdf-7.5</t>
        </is>
      </c>
      <c r="F571" t="inlineStr">
        <is>
          <t>covN2</t>
        </is>
      </c>
      <c r="G571" s="50" t="str">
        <f>HYPERLINK("#'Cal'!AG11", "'Cal'!AG11")</f>
        <v>'Cal'!AG11</v>
      </c>
      <c r="I571" t="inlineStr">
        <is>
          <t>Matches=!&lt;ND&gt;,!&lt;MISSING&gt;</t>
        </is>
      </c>
      <c r="K571">
        <f>'Cal'!AG11</f>
        <v>33.13</v>
      </c>
      <c r="L571">
        <f>AND(OR(TRUE),NOT(OR(K571="&lt;ND&gt;",K571="&lt;MISSING&gt;")))</f>
        <v>1</v>
      </c>
    </row>
    <row r="572">
      <c r="A572" t="inlineStr">
        <is>
          <t>Non-detect</t>
        </is>
      </c>
      <c r="B572" t="inlineStr">
        <is>
          <t>Test for non-detects/missing</t>
        </is>
      </c>
      <c r="C572" t="inlineStr">
        <is>
          <t>Very Low</t>
        </is>
      </c>
      <c r="D572" s="56" t="n">
        <v>44418</v>
      </c>
      <c r="E572" t="inlineStr">
        <is>
          <t>biorad_sample_n2_pdf-7.5</t>
        </is>
      </c>
      <c r="F572" t="inlineStr">
        <is>
          <t>covN2</t>
        </is>
      </c>
      <c r="G572" s="50" t="str">
        <f>HYPERLINK("#'Cal'!AG12", "'Cal'!AG12")</f>
        <v>'Cal'!AG12</v>
      </c>
      <c r="I572" t="inlineStr">
        <is>
          <t>Matches=!&lt;ND&gt;,!&lt;MISSING&gt;</t>
        </is>
      </c>
      <c r="K572">
        <f>'Cal'!AG12</f>
        <v>33.18</v>
      </c>
      <c r="L572">
        <f>AND(OR(TRUE),NOT(OR(K572="&lt;ND&gt;",K572="&lt;MISSING&gt;")))</f>
        <v>1</v>
      </c>
    </row>
    <row r="573">
      <c r="A573" t="inlineStr">
        <is>
          <t>Non-detect</t>
        </is>
      </c>
      <c r="B573" t="inlineStr">
        <is>
          <t>Test for non-detects/missing</t>
        </is>
      </c>
      <c r="C573" t="inlineStr">
        <is>
          <t>Very Low</t>
        </is>
      </c>
      <c r="D573" s="56" t="n">
        <v>44418</v>
      </c>
      <c r="E573" t="inlineStr">
        <is>
          <t>biorad_sample_n2_pdf-7.5</t>
        </is>
      </c>
      <c r="F573" t="inlineStr">
        <is>
          <t>covN2</t>
        </is>
      </c>
      <c r="G573" s="50" t="str">
        <f>HYPERLINK("#'Cal'!AG13", "'Cal'!AG13")</f>
        <v>'Cal'!AG13</v>
      </c>
      <c r="I573" t="inlineStr">
        <is>
          <t>Matches=!&lt;ND&gt;,!&lt;MISSING&gt;</t>
        </is>
      </c>
      <c r="K573">
        <f>'Cal'!AG13</f>
        <v>33.8</v>
      </c>
      <c r="L573">
        <f>AND(OR(TRUE),NOT(OR(K573="&lt;ND&gt;",K573="&lt;MISSING&gt;")))</f>
        <v>1</v>
      </c>
    </row>
    <row r="574">
      <c r="A574" t="inlineStr">
        <is>
          <t>Non-detect</t>
        </is>
      </c>
      <c r="B574" t="inlineStr">
        <is>
          <t>Test for non-detects/missing</t>
        </is>
      </c>
      <c r="C574" t="inlineStr">
        <is>
          <t>Very Low</t>
        </is>
      </c>
      <c r="D574" s="56" t="n">
        <v>44418</v>
      </c>
      <c r="E574" t="inlineStr">
        <is>
          <t>biorad_sample_n2_pdf-3.75</t>
        </is>
      </c>
      <c r="F574" t="inlineStr">
        <is>
          <t>covN2</t>
        </is>
      </c>
      <c r="G574" s="50" t="str">
        <f>HYPERLINK("#'Cal'!AG14", "'Cal'!AG14")</f>
        <v>'Cal'!AG14</v>
      </c>
      <c r="I574" t="inlineStr">
        <is>
          <t>Matches=!&lt;ND&gt;,!&lt;MISSING&gt;</t>
        </is>
      </c>
      <c r="K574">
        <f>'Cal'!AG14</f>
        <v>34.35</v>
      </c>
      <c r="L574">
        <f>AND(OR(TRUE),NOT(OR(K574="&lt;ND&gt;",K574="&lt;MISSING&gt;")))</f>
        <v>1</v>
      </c>
    </row>
    <row r="575">
      <c r="A575" t="inlineStr">
        <is>
          <t>Non-detect</t>
        </is>
      </c>
      <c r="B575" t="inlineStr">
        <is>
          <t>Test for non-detects/missing</t>
        </is>
      </c>
      <c r="C575" t="inlineStr">
        <is>
          <t>Very Low</t>
        </is>
      </c>
      <c r="D575" s="56" t="n">
        <v>44418</v>
      </c>
      <c r="E575" t="inlineStr">
        <is>
          <t>biorad_sample_n2_pdf-3.75</t>
        </is>
      </c>
      <c r="F575" t="inlineStr">
        <is>
          <t>covN2</t>
        </is>
      </c>
      <c r="G575" s="50" t="str">
        <f>HYPERLINK("#'Cal'!AG15", "'Cal'!AG15")</f>
        <v>'Cal'!AG15</v>
      </c>
      <c r="I575" t="inlineStr">
        <is>
          <t>Matches=!&lt;ND&gt;,!&lt;MISSING&gt;</t>
        </is>
      </c>
      <c r="K575">
        <f>'Cal'!AG15</f>
        <v>34.22</v>
      </c>
      <c r="L575">
        <f>AND(OR(TRUE),NOT(OR(K575="&lt;ND&gt;",K575="&lt;MISSING&gt;")))</f>
        <v>1</v>
      </c>
    </row>
    <row r="576">
      <c r="A576" t="inlineStr">
        <is>
          <t>Non-detect</t>
        </is>
      </c>
      <c r="B576" t="inlineStr">
        <is>
          <t>Test for non-detects/missing</t>
        </is>
      </c>
      <c r="C576" t="inlineStr">
        <is>
          <t>Very Low</t>
        </is>
      </c>
      <c r="D576" s="56" t="n">
        <v>44418</v>
      </c>
      <c r="E576" t="inlineStr">
        <is>
          <t>biorad_sample_n2_pdf-3.75</t>
        </is>
      </c>
      <c r="F576" t="inlineStr">
        <is>
          <t>covN2</t>
        </is>
      </c>
      <c r="G576" s="50" t="str">
        <f>HYPERLINK("#'Cal'!AG16", "'Cal'!AG16")</f>
        <v>'Cal'!AG16</v>
      </c>
      <c r="I576" t="inlineStr">
        <is>
          <t>Matches=!&lt;ND&gt;,!&lt;MISSING&gt;</t>
        </is>
      </c>
      <c r="K576">
        <f>'Cal'!AG16</f>
        <v>33.78</v>
      </c>
      <c r="L576">
        <f>AND(OR(TRUE),NOT(OR(K576="&lt;ND&gt;",K576="&lt;MISSING&gt;")))</f>
        <v>1</v>
      </c>
    </row>
    <row r="577">
      <c r="A577" t="inlineStr">
        <is>
          <t>Non-detect</t>
        </is>
      </c>
      <c r="B577" t="inlineStr">
        <is>
          <t>Test for non-detects/missing</t>
        </is>
      </c>
      <c r="C577" t="inlineStr">
        <is>
          <t>Very Low</t>
        </is>
      </c>
      <c r="D577" s="56" t="n">
        <v>44418</v>
      </c>
      <c r="E577" t="inlineStr">
        <is>
          <t>biorad_sample_n2_pdf-0.626</t>
        </is>
      </c>
      <c r="F577" t="inlineStr">
        <is>
          <t>covN2</t>
        </is>
      </c>
      <c r="G577" s="50" t="str">
        <f>HYPERLINK("#'Cal'!AG17", "'Cal'!AG17")</f>
        <v>'Cal'!AG17</v>
      </c>
      <c r="I577" t="inlineStr">
        <is>
          <t>Matches=!&lt;ND&gt;,!&lt;MISSING&gt;</t>
        </is>
      </c>
      <c r="K577">
        <f>'Cal'!AG17</f>
        <v>35.01</v>
      </c>
      <c r="L577">
        <f>AND(OR(TRUE),NOT(OR(K577="&lt;ND&gt;",K577="&lt;MISSING&gt;")))</f>
        <v>1</v>
      </c>
    </row>
    <row r="578">
      <c r="A578" t="inlineStr">
        <is>
          <t>Non-detect</t>
        </is>
      </c>
      <c r="B578" t="inlineStr">
        <is>
          <t>Test for non-detects/missing</t>
        </is>
      </c>
      <c r="C578" t="inlineStr">
        <is>
          <t>Very Low</t>
        </is>
      </c>
      <c r="D578" s="56" t="n">
        <v>44418</v>
      </c>
      <c r="E578" t="inlineStr">
        <is>
          <t>biorad_sample_n2_pdf-0.626</t>
        </is>
      </c>
      <c r="F578" t="inlineStr">
        <is>
          <t>covN2</t>
        </is>
      </c>
      <c r="G578" s="50" t="str">
        <f>HYPERLINK("#'Cal'!AG18", "'Cal'!AG18")</f>
        <v>'Cal'!AG18</v>
      </c>
      <c r="I578" t="inlineStr">
        <is>
          <t>Matches=!&lt;ND&gt;,!&lt;MISSING&gt;</t>
        </is>
      </c>
      <c r="K578">
        <f>'Cal'!AG18</f>
        <v>35.19</v>
      </c>
      <c r="L578">
        <f>AND(OR(TRUE),NOT(OR(K578="&lt;ND&gt;",K578="&lt;MISSING&gt;")))</f>
        <v>1</v>
      </c>
    </row>
    <row r="579">
      <c r="A579" t="inlineStr">
        <is>
          <t>Non-detect</t>
        </is>
      </c>
      <c r="B579" t="inlineStr">
        <is>
          <t>Test for non-detects/missing</t>
        </is>
      </c>
      <c r="C579" t="inlineStr">
        <is>
          <t>Very Low</t>
        </is>
      </c>
      <c r="D579" s="56" t="n">
        <v>44418</v>
      </c>
      <c r="E579" t="inlineStr">
        <is>
          <t>biorad_sample_n2_pdf-0.626</t>
        </is>
      </c>
      <c r="F579" t="inlineStr">
        <is>
          <t>covN2</t>
        </is>
      </c>
      <c r="G579" s="50" t="str">
        <f>HYPERLINK("#'Cal'!AG19", "'Cal'!AG19")</f>
        <v>'Cal'!AG19</v>
      </c>
      <c r="I579" t="inlineStr">
        <is>
          <t>Matches=!&lt;ND&gt;,!&lt;MISSING&gt;</t>
        </is>
      </c>
      <c r="K579">
        <f>'Cal'!AG19</f>
        <v>35.66</v>
      </c>
      <c r="L579">
        <f>AND(OR(TRUE),NOT(OR(K579="&lt;ND&gt;",K579="&lt;MISSING&gt;")))</f>
        <v>1</v>
      </c>
    </row>
  </sheetData>
  <conditionalFormatting sqref="A2:M579">
    <cfRule type="expression" priority="1" dxfId="0" stopIfTrue="0">
      <formula>AND(NOT($L2),$C2="Highest")</formula>
    </cfRule>
    <cfRule type="expression" priority="2" dxfId="1" stopIfTrue="0">
      <formula>AND(NOT($L2),$C2="High")</formula>
    </cfRule>
    <cfRule type="expression" priority="3" dxfId="2" stopIfTrue="0">
      <formula>AND(NOT($L2),$C2="Medium")</formula>
    </cfRule>
    <cfRule type="expression" priority="4" dxfId="3" stopIfTrue="0">
      <formula>AND(NOT($L2),$C2="Medium Low")</formula>
    </cfRule>
    <cfRule type="expression" priority="5" dxfId="4" stopIfTrue="0">
      <formula>AND(NOT($L2),$C2="Low")</formula>
    </cfRule>
    <cfRule type="expression" priority="6" dxfId="5" stopIfTrue="0">
      <formula>AND(NOT($L2),$C2="Very Low")</formula>
    </cfRule>
    <cfRule type="expression" priority="7" dxfId="6" stopIfTrue="0">
      <formula>AND(NOT($L2),$C2="Good")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8" t="inlineStr">
        <is>
          <t>Category</t>
        </is>
      </c>
      <c r="B1" s="48" t="inlineStr">
        <is>
          <t>Description</t>
        </is>
      </c>
      <c r="C1" s="48" t="inlineStr">
        <is>
          <t>Priority</t>
        </is>
      </c>
      <c r="D1" s="48" t="inlineStr">
        <is>
          <t>Group</t>
        </is>
      </c>
      <c r="E1" s="48" t="inlineStr">
        <is>
          <t>Sample ID</t>
        </is>
      </c>
      <c r="F1" s="48" t="inlineStr">
        <is>
          <t>Targets</t>
        </is>
      </c>
      <c r="G1" s="48" t="inlineStr">
        <is>
          <t>Cell A</t>
        </is>
      </c>
      <c r="H1" s="48" t="inlineStr">
        <is>
          <t>Cell B</t>
        </is>
      </c>
      <c r="I1" s="48" t="inlineStr">
        <is>
          <t>Lower Limit</t>
        </is>
      </c>
      <c r="J1" s="48" t="inlineStr">
        <is>
          <t>Upper Limit</t>
        </is>
      </c>
      <c r="K1" s="48" t="inlineStr">
        <is>
          <t>Value</t>
        </is>
      </c>
      <c r="L1" s="48" t="inlineStr">
        <is>
          <t>Validates</t>
        </is>
      </c>
      <c r="M1" s="48" t="inlineStr">
        <is>
          <t>Notes</t>
        </is>
      </c>
    </row>
    <row r="2">
      <c r="A2" t="inlineStr">
        <is>
          <t>NTC</t>
        </is>
      </c>
      <c r="B2" t="inlineStr">
        <is>
          <t>NTC test for contamination: covN1 (Ct)</t>
        </is>
      </c>
      <c r="C2" t="inlineStr">
        <is>
          <t>Highest</t>
        </is>
      </c>
      <c r="E2" t="inlineStr">
        <is>
          <t>nan</t>
        </is>
      </c>
      <c r="F2" t="inlineStr">
        <is>
          <t>covN1</t>
        </is>
      </c>
      <c r="I2">
        <f>44.16+5</f>
        <v>49.16</v>
      </c>
      <c r="L2">
        <f>IF(OR(ISERROR(K2), ISERROR(I2), ISERROR(J2)), FALSE, OR(OR(AND(LEFT(K2, 1)="[", RIGHT(K2, 1)="]"), AND(ISNUMBER(K2), OR(K2&gt;=I2, I2=""), OR(K2&lt;=J2, J2=""))), K2=""))</f>
        <v>1</v>
      </c>
      <c r="M2" t="str">
        <f>"Max Ct="&amp;44.16</f>
        <v>Max Ct=44.16</v>
      </c>
    </row>
    <row r="3">
      <c r="A3" t="inlineStr">
        <is>
          <t>NTC</t>
        </is>
      </c>
      <c r="B3" t="inlineStr">
        <is>
          <t>NTC test for contamination: covN1 (Ct)</t>
        </is>
      </c>
      <c r="C3" t="inlineStr">
        <is>
          <t>Highest</t>
        </is>
      </c>
      <c r="E3" t="inlineStr">
        <is>
          <t>nan</t>
        </is>
      </c>
      <c r="F3" t="inlineStr">
        <is>
          <t>covN1</t>
        </is>
      </c>
      <c r="I3">
        <f>44.16+5</f>
        <v>49.16</v>
      </c>
      <c r="L3">
        <f>IF(OR(ISERROR(K3), ISERROR(I3), ISERROR(J3)), FALSE, OR(OR(AND(LEFT(K3, 1)="[", RIGHT(K3, 1)="]"), AND(ISNUMBER(K3), OR(K3&gt;=I3, I3=""), OR(K3&lt;=J3, J3=""))), K3=""))</f>
        <v>1</v>
      </c>
      <c r="M3" t="str">
        <f>"Max Ct="&amp;44.16</f>
        <v>Max Ct=44.16</v>
      </c>
    </row>
    <row r="4">
      <c r="A4" t="inlineStr">
        <is>
          <t>NTC</t>
        </is>
      </c>
      <c r="B4" t="inlineStr">
        <is>
          <t>NTC test for contamination: covN1 (Ct)</t>
        </is>
      </c>
      <c r="C4" t="inlineStr">
        <is>
          <t>Highest</t>
        </is>
      </c>
      <c r="E4" t="inlineStr">
        <is>
          <t>nan</t>
        </is>
      </c>
      <c r="F4" t="inlineStr">
        <is>
          <t>covN1</t>
        </is>
      </c>
      <c r="I4">
        <f>44.16+5</f>
        <v>49.16</v>
      </c>
      <c r="L4">
        <f>IF(OR(ISERROR(K4), ISERROR(I4), ISERROR(J4)), FALSE, OR(OR(AND(LEFT(K4, 1)="[", RIGHT(K4, 1)="]"), AND(ISNUMBER(K4), OR(K4&gt;=I4, I4=""), OR(K4&lt;=J4, J4=""))), K4=""))</f>
        <v>1</v>
      </c>
      <c r="M4" t="str">
        <f>"Max Ct="&amp;44.16</f>
        <v>Max Ct=44.16</v>
      </c>
    </row>
    <row r="5">
      <c r="A5" t="inlineStr">
        <is>
          <t>NTC</t>
        </is>
      </c>
      <c r="B5" t="inlineStr">
        <is>
          <t>NTC test for contamination: covN2 (Ct)</t>
        </is>
      </c>
      <c r="C5" t="inlineStr">
        <is>
          <t>Highest</t>
        </is>
      </c>
      <c r="E5" t="inlineStr">
        <is>
          <t>nan</t>
        </is>
      </c>
      <c r="F5" t="inlineStr">
        <is>
          <t>covN2</t>
        </is>
      </c>
      <c r="I5">
        <f>42.42+5</f>
        <v>47.42</v>
      </c>
      <c r="L5">
        <f>IF(OR(ISERROR(K5), ISERROR(I5), ISERROR(J5)), FALSE, OR(OR(AND(LEFT(K5, 1)="[", RIGHT(K5, 1)="]"), AND(ISNUMBER(K5), OR(K5&gt;=I5, I5=""), OR(K5&lt;=J5, J5=""))), K5=""))</f>
        <v>1</v>
      </c>
      <c r="M5" t="str">
        <f>"Max Ct="&amp;42.42</f>
        <v>Max Ct=42.42</v>
      </c>
    </row>
    <row r="6">
      <c r="A6" t="inlineStr">
        <is>
          <t>NTC</t>
        </is>
      </c>
      <c r="B6" t="inlineStr">
        <is>
          <t>NTC test for contamination: covN2 (Ct)</t>
        </is>
      </c>
      <c r="C6" t="inlineStr">
        <is>
          <t>Highest</t>
        </is>
      </c>
      <c r="E6" t="inlineStr">
        <is>
          <t>nan</t>
        </is>
      </c>
      <c r="F6" t="inlineStr">
        <is>
          <t>covN2</t>
        </is>
      </c>
      <c r="I6">
        <f>42.42+5</f>
        <v>47.42</v>
      </c>
      <c r="L6">
        <f>IF(OR(ISERROR(K6), ISERROR(I6), ISERROR(J6)), FALSE, OR(OR(AND(LEFT(K6, 1)="[", RIGHT(K6, 1)="]"), AND(ISNUMBER(K6), OR(K6&gt;=I6, I6=""), OR(K6&lt;=J6, J6=""))), K6=""))</f>
        <v>1</v>
      </c>
      <c r="M6" t="str">
        <f>"Max Ct="&amp;42.42</f>
        <v>Max Ct=42.42</v>
      </c>
    </row>
    <row r="7">
      <c r="A7" t="inlineStr">
        <is>
          <t>NTC</t>
        </is>
      </c>
      <c r="B7" t="inlineStr">
        <is>
          <t>NTC test for contamination: covN2 (Ct)</t>
        </is>
      </c>
      <c r="C7" t="inlineStr">
        <is>
          <t>Highest</t>
        </is>
      </c>
      <c r="E7" t="inlineStr">
        <is>
          <t>nan</t>
        </is>
      </c>
      <c r="F7" t="inlineStr">
        <is>
          <t>covN2</t>
        </is>
      </c>
      <c r="I7">
        <f>42.42+5</f>
        <v>47.42</v>
      </c>
      <c r="L7">
        <f>IF(OR(ISERROR(K7), ISERROR(I7), ISERROR(J7)), FALSE, OR(OR(AND(LEFT(K7, 1)="[", RIGHT(K7, 1)="]"), AND(ISNUMBER(K7), OR(K7&gt;=I7, I7=""), OR(K7&lt;=J7, J7=""))), K7=""))</f>
        <v>1</v>
      </c>
      <c r="M7" t="str">
        <f>"Max Ct="&amp;42.42</f>
        <v>Max Ct=42.42</v>
      </c>
    </row>
    <row r="8">
      <c r="A8" t="inlineStr">
        <is>
          <t>NTC</t>
        </is>
      </c>
      <c r="B8" t="inlineStr">
        <is>
          <t>NTC test for contamination: PMMoV (Ct)</t>
        </is>
      </c>
      <c r="C8" t="inlineStr">
        <is>
          <t>Highest</t>
        </is>
      </c>
      <c r="E8" t="inlineStr">
        <is>
          <t>nan</t>
        </is>
      </c>
      <c r="F8" t="inlineStr">
        <is>
          <t>PMMoV</t>
        </is>
      </c>
      <c r="I8">
        <f>MIN(27.29+5, 38)</f>
        <v>32.29</v>
      </c>
      <c r="L8">
        <f>IF(OR(ISERROR(K8), ISERROR(I8), ISERROR(J8)), FALSE, OR(OR(AND(LEFT(K8, 1)="[", RIGHT(K8, 1)="]"), AND(ISNUMBER(K8), OR(K8&gt;=I8, I8=""), OR(K8&lt;=J8, J8=""))), K8=""))</f>
        <v>1</v>
      </c>
      <c r="M8" t="str">
        <f>"Max Ct="&amp;27.29</f>
        <v>Max Ct=27.29</v>
      </c>
    </row>
    <row r="9">
      <c r="A9" t="inlineStr">
        <is>
          <t>NTC</t>
        </is>
      </c>
      <c r="B9" t="inlineStr">
        <is>
          <t>NTC test for contamination: PMMoV (Ct)</t>
        </is>
      </c>
      <c r="C9" t="inlineStr">
        <is>
          <t>Highest</t>
        </is>
      </c>
      <c r="E9" t="inlineStr">
        <is>
          <t>nan</t>
        </is>
      </c>
      <c r="F9" t="inlineStr">
        <is>
          <t>PMMoV</t>
        </is>
      </c>
      <c r="I9">
        <f>MIN(27.29+5, 38)</f>
        <v>32.29</v>
      </c>
      <c r="L9">
        <f>IF(OR(ISERROR(K9), ISERROR(I9), ISERROR(J9)), FALSE, OR(OR(AND(LEFT(K9, 1)="[", RIGHT(K9, 1)="]"), AND(ISNUMBER(K9), OR(K9&gt;=I9, I9=""), OR(K9&lt;=J9, J9=""))), K9=""))</f>
        <v>1</v>
      </c>
      <c r="M9" t="str">
        <f>"Max Ct="&amp;27.29</f>
        <v>Max Ct=27.29</v>
      </c>
    </row>
    <row r="10">
      <c r="A10" t="inlineStr">
        <is>
          <t>NTC</t>
        </is>
      </c>
      <c r="B10" t="inlineStr">
        <is>
          <t>NTC test for contamination: PMMoV (Ct)</t>
        </is>
      </c>
      <c r="C10" t="inlineStr">
        <is>
          <t>Highest</t>
        </is>
      </c>
      <c r="E10" t="inlineStr">
        <is>
          <t>nan</t>
        </is>
      </c>
      <c r="F10" t="inlineStr">
        <is>
          <t>PMMoV</t>
        </is>
      </c>
      <c r="I10">
        <f>MIN(27.29+5, 38)</f>
        <v>32.29</v>
      </c>
      <c r="L10">
        <f>IF(OR(ISERROR(K10), ISERROR(I10), ISERROR(J10)), FALSE, OR(OR(AND(LEFT(K10, 1)="[", RIGHT(K10, 1)="]"), AND(ISNUMBER(K10), OR(K10&gt;=I10, I10=""), OR(K10&lt;=J10, J10=""))), K10=""))</f>
        <v>1</v>
      </c>
      <c r="M10" t="str">
        <f>"Max Ct="&amp;27.29</f>
        <v>Max Ct=27.29</v>
      </c>
    </row>
    <row r="11">
      <c r="A11" t="inlineStr">
        <is>
          <t>NTC</t>
        </is>
      </c>
      <c r="B11" t="inlineStr">
        <is>
          <t>NTC test for contamination: PMMoV (Ct)</t>
        </is>
      </c>
      <c r="C11" t="inlineStr">
        <is>
          <t>Highest</t>
        </is>
      </c>
      <c r="E11" t="inlineStr">
        <is>
          <t>nan</t>
        </is>
      </c>
      <c r="F11" t="inlineStr">
        <is>
          <t>PMMoV</t>
        </is>
      </c>
      <c r="I11">
        <f>MIN(29.37+5, 38)</f>
        <v>34.37</v>
      </c>
      <c r="L11">
        <f>IF(OR(ISERROR(K11), ISERROR(I11), ISERROR(J11)), FALSE, OR(OR(AND(LEFT(K11, 1)="[", RIGHT(K11, 1)="]"), AND(ISNUMBER(K11), OR(K11&gt;=I11, I11=""), OR(K11&lt;=J11, J11=""))), K11=""))</f>
        <v>1</v>
      </c>
      <c r="M11" t="str">
        <f>"Max Ct="&amp;29.37</f>
        <v>Max Ct=29.37</v>
      </c>
    </row>
    <row r="12">
      <c r="A12" t="inlineStr">
        <is>
          <t>NTC</t>
        </is>
      </c>
      <c r="B12" t="inlineStr">
        <is>
          <t>NTC test for contamination: PMMoV (Ct)</t>
        </is>
      </c>
      <c r="C12" t="inlineStr">
        <is>
          <t>Highest</t>
        </is>
      </c>
      <c r="E12" t="inlineStr">
        <is>
          <t>nan</t>
        </is>
      </c>
      <c r="F12" t="inlineStr">
        <is>
          <t>PMMoV</t>
        </is>
      </c>
      <c r="I12">
        <f>MIN(29.37+5, 38)</f>
        <v>34.37</v>
      </c>
      <c r="L12">
        <f>IF(OR(ISERROR(K12), ISERROR(I12), ISERROR(J12)), FALSE, OR(OR(AND(LEFT(K12, 1)="[", RIGHT(K12, 1)="]"), AND(ISNUMBER(K12), OR(K12&gt;=I12, I12=""), OR(K12&lt;=J12, J12=""))), K12=""))</f>
        <v>1</v>
      </c>
      <c r="M12" t="str">
        <f>"Max Ct="&amp;29.37</f>
        <v>Max Ct=29.37</v>
      </c>
    </row>
    <row r="13">
      <c r="A13" t="inlineStr">
        <is>
          <t>NTC</t>
        </is>
      </c>
      <c r="B13" t="inlineStr">
        <is>
          <t>NTC test for contamination: PMMoV (Ct)</t>
        </is>
      </c>
      <c r="C13" t="inlineStr">
        <is>
          <t>Highest</t>
        </is>
      </c>
      <c r="E13" t="inlineStr">
        <is>
          <t>nan</t>
        </is>
      </c>
      <c r="F13" t="inlineStr">
        <is>
          <t>PMMoV</t>
        </is>
      </c>
      <c r="I13">
        <f>MIN(29.37+5, 38)</f>
        <v>34.37</v>
      </c>
      <c r="L13">
        <f>IF(OR(ISERROR(K13), ISERROR(I13), ISERROR(J13)), FALSE, OR(OR(AND(LEFT(K13, 1)="[", RIGHT(K13, 1)="]"), AND(ISNUMBER(K13), OR(K13&gt;=I13, I13=""), OR(K13&lt;=J13, J13=""))), K13=""))</f>
        <v>1</v>
      </c>
      <c r="M13" t="str">
        <f>"Max Ct="&amp;29.37</f>
        <v>Max Ct=29.37</v>
      </c>
    </row>
    <row r="14">
      <c r="A14" t="inlineStr">
        <is>
          <t>EB</t>
        </is>
      </c>
      <c r="B14" t="inlineStr">
        <is>
          <t>Extraction blank: covN1 (Ct)</t>
        </is>
      </c>
      <c r="C14" t="inlineStr">
        <is>
          <t>Highest</t>
        </is>
      </c>
      <c r="E14" t="inlineStr">
        <is>
          <t>eb</t>
        </is>
      </c>
      <c r="F14" t="inlineStr">
        <is>
          <t>covN1</t>
        </is>
      </c>
      <c r="I14">
        <f>44.16+5</f>
        <v>49.16</v>
      </c>
      <c r="L14">
        <f>IF(OR(ISERROR(K14), ISERROR(I14), ISERROR(J14)), FALSE, OR(OR(AND(LEFT(K14, 1)="[", RIGHT(K14, 1)="]"), AND(ISNUMBER(K14), OR(K14&gt;=I14, I14=""), OR(K14&lt;=J14, J14=""))), K14=""))</f>
        <v>1</v>
      </c>
      <c r="M14" t="str">
        <f>"Max Ct="&amp;44.16</f>
        <v>Max Ct=44.16</v>
      </c>
    </row>
    <row r="15">
      <c r="A15" t="inlineStr">
        <is>
          <t>EB</t>
        </is>
      </c>
      <c r="B15" t="inlineStr">
        <is>
          <t>Extraction blank: covN1 (Ct)</t>
        </is>
      </c>
      <c r="C15" t="inlineStr">
        <is>
          <t>Highest</t>
        </is>
      </c>
      <c r="E15" t="inlineStr">
        <is>
          <t>eb</t>
        </is>
      </c>
      <c r="F15" t="inlineStr">
        <is>
          <t>covN1</t>
        </is>
      </c>
      <c r="I15">
        <f>44.16+5</f>
        <v>49.16</v>
      </c>
      <c r="L15">
        <f>IF(OR(ISERROR(K15), ISERROR(I15), ISERROR(J15)), FALSE, OR(OR(AND(LEFT(K15, 1)="[", RIGHT(K15, 1)="]"), AND(ISNUMBER(K15), OR(K15&gt;=I15, I15=""), OR(K15&lt;=J15, J15=""))), K15=""))</f>
        <v>1</v>
      </c>
      <c r="M15" t="str">
        <f>"Max Ct="&amp;44.16</f>
        <v>Max Ct=44.16</v>
      </c>
    </row>
    <row r="16">
      <c r="A16" t="inlineStr">
        <is>
          <t>EB</t>
        </is>
      </c>
      <c r="B16" t="inlineStr">
        <is>
          <t>Extraction blank: covN1 (Ct)</t>
        </is>
      </c>
      <c r="C16" t="inlineStr">
        <is>
          <t>Highest</t>
        </is>
      </c>
      <c r="E16" t="inlineStr">
        <is>
          <t>eb</t>
        </is>
      </c>
      <c r="F16" t="inlineStr">
        <is>
          <t>covN1</t>
        </is>
      </c>
      <c r="I16">
        <f>44.16+5</f>
        <v>49.16</v>
      </c>
      <c r="L16">
        <f>IF(OR(ISERROR(K16), ISERROR(I16), ISERROR(J16)), FALSE, OR(OR(AND(LEFT(K16, 1)="[", RIGHT(K16, 1)="]"), AND(ISNUMBER(K16), OR(K16&gt;=I16, I16=""), OR(K16&lt;=J16, J16=""))), K16=""))</f>
        <v>1</v>
      </c>
      <c r="M16" t="str">
        <f>"Max Ct="&amp;44.16</f>
        <v>Max Ct=44.16</v>
      </c>
    </row>
    <row r="17">
      <c r="A17" t="inlineStr">
        <is>
          <t>EB</t>
        </is>
      </c>
      <c r="B17" t="inlineStr">
        <is>
          <t>Extraction blank: covN2 (Ct)</t>
        </is>
      </c>
      <c r="C17" t="inlineStr">
        <is>
          <t>Highest</t>
        </is>
      </c>
      <c r="E17" t="inlineStr">
        <is>
          <t>eb</t>
        </is>
      </c>
      <c r="F17" t="inlineStr">
        <is>
          <t>covN2</t>
        </is>
      </c>
      <c r="I17">
        <f>42.42+5</f>
        <v>47.42</v>
      </c>
      <c r="L17">
        <f>IF(OR(ISERROR(K17), ISERROR(I17), ISERROR(J17)), FALSE, OR(OR(AND(LEFT(K17, 1)="[", RIGHT(K17, 1)="]"), AND(ISNUMBER(K17), OR(K17&gt;=I17, I17=""), OR(K17&lt;=J17, J17=""))), K17=""))</f>
        <v>1</v>
      </c>
      <c r="M17" t="str">
        <f>"Max Ct="&amp;42.42</f>
        <v>Max Ct=42.42</v>
      </c>
    </row>
    <row r="18">
      <c r="A18" t="inlineStr">
        <is>
          <t>EB</t>
        </is>
      </c>
      <c r="B18" t="inlineStr">
        <is>
          <t>Extraction blank: covN2 (Ct)</t>
        </is>
      </c>
      <c r="C18" t="inlineStr">
        <is>
          <t>Highest</t>
        </is>
      </c>
      <c r="E18" t="inlineStr">
        <is>
          <t>eb</t>
        </is>
      </c>
      <c r="F18" t="inlineStr">
        <is>
          <t>covN2</t>
        </is>
      </c>
      <c r="I18">
        <f>42.42+5</f>
        <v>47.42</v>
      </c>
      <c r="L18">
        <f>IF(OR(ISERROR(K18), ISERROR(I18), ISERROR(J18)), FALSE, OR(OR(AND(LEFT(K18, 1)="[", RIGHT(K18, 1)="]"), AND(ISNUMBER(K18), OR(K18&gt;=I18, I18=""), OR(K18&lt;=J18, J18=""))), K18=""))</f>
        <v>1</v>
      </c>
      <c r="M18" t="str">
        <f>"Max Ct="&amp;42.42</f>
        <v>Max Ct=42.42</v>
      </c>
    </row>
    <row r="19">
      <c r="A19" t="inlineStr">
        <is>
          <t>EB</t>
        </is>
      </c>
      <c r="B19" t="inlineStr">
        <is>
          <t>Extraction blank: covN2 (Ct)</t>
        </is>
      </c>
      <c r="C19" t="inlineStr">
        <is>
          <t>Highest</t>
        </is>
      </c>
      <c r="E19" t="inlineStr">
        <is>
          <t>eb</t>
        </is>
      </c>
      <c r="F19" t="inlineStr">
        <is>
          <t>covN2</t>
        </is>
      </c>
      <c r="I19">
        <f>42.42+5</f>
        <v>47.42</v>
      </c>
      <c r="L19">
        <f>IF(OR(ISERROR(K19), ISERROR(I19), ISERROR(J19)), FALSE, OR(OR(AND(LEFT(K19, 1)="[", RIGHT(K19, 1)="]"), AND(ISNUMBER(K19), OR(K19&gt;=I19, I19=""), OR(K19&lt;=J19, J19=""))), K19=""))</f>
        <v>1</v>
      </c>
      <c r="M19" t="str">
        <f>"Max Ct="&amp;42.42</f>
        <v>Max Ct=42.42</v>
      </c>
    </row>
    <row r="20">
      <c r="A20" t="inlineStr">
        <is>
          <t>Samples Data</t>
        </is>
      </c>
      <c r="B20" t="inlineStr">
        <is>
          <t>Samples log sheet data available (sample date, tube empty/full weight...)</t>
        </is>
      </c>
      <c r="C20" t="inlineStr">
        <is>
          <t>Very Low</t>
        </is>
      </c>
      <c r="E20" t="inlineStr">
        <is>
          <t>aw_b97.08.09.21</t>
        </is>
      </c>
      <c r="F20" t="inlineStr">
        <is>
          <t>covN1</t>
        </is>
      </c>
      <c r="G20" s="50" t="str">
        <f>HYPERLINK("#'Main'!A15", "'Main'!A15")</f>
        <v>'Main'!A15</v>
      </c>
      <c r="I20" t="inlineStr">
        <is>
          <t>NaT, &lt;blank&gt;, 0</t>
        </is>
      </c>
      <c r="K20">
        <f>'Main'!A15</f>
        <v>0</v>
      </c>
      <c r="L20">
        <f>IF(OR(ISERROR(K20), ISERROR(I20), ISERROR(J20)), FALSE, AND(NOT(K20="NaT"),NOT(K20=""),NOT(K20=0)))</f>
        <v>0</v>
      </c>
    </row>
    <row r="21">
      <c r="A21" t="inlineStr">
        <is>
          <t>Samples Data</t>
        </is>
      </c>
      <c r="B21" t="inlineStr">
        <is>
          <t>Samples log sheet data available (sample date, tube empty/full weight...)</t>
        </is>
      </c>
      <c r="C21" t="inlineStr">
        <is>
          <t>Very Low</t>
        </is>
      </c>
      <c r="E21" t="inlineStr">
        <is>
          <t>aw_sr.08.09.21</t>
        </is>
      </c>
      <c r="F21" t="inlineStr">
        <is>
          <t>covN1</t>
        </is>
      </c>
      <c r="G21" s="50" t="str">
        <f>HYPERLINK("#'Main'!A16", "'Main'!A16")</f>
        <v>'Main'!A16</v>
      </c>
      <c r="I21" t="inlineStr">
        <is>
          <t>NaT, &lt;blank&gt;, 0</t>
        </is>
      </c>
      <c r="K21">
        <f>'Main'!A16</f>
        <v>0</v>
      </c>
      <c r="L21">
        <f>IF(OR(ISERROR(K21), ISERROR(I21), ISERROR(J21)), FALSE, AND(NOT(K21="NaT"),NOT(K21=""),NOT(K21=0)))</f>
        <v>0</v>
      </c>
    </row>
    <row r="22">
      <c r="A22" t="inlineStr">
        <is>
          <t>Samples Data</t>
        </is>
      </c>
      <c r="B22" t="inlineStr">
        <is>
          <t>Samples log sheet data available (sample date, tube empty/full weight...)</t>
        </is>
      </c>
      <c r="C22" t="inlineStr">
        <is>
          <t>Very Low</t>
        </is>
      </c>
      <c r="E22" t="inlineStr">
        <is>
          <t>ebmi.07.25</t>
        </is>
      </c>
      <c r="F22" t="inlineStr">
        <is>
          <t>covN1</t>
        </is>
      </c>
      <c r="G22" s="50" t="str">
        <f>HYPERLINK("#'Main'!A17", "'Main'!A17")</f>
        <v>'Main'!A17</v>
      </c>
      <c r="I22" t="inlineStr">
        <is>
          <t>NaT, &lt;blank&gt;, 0</t>
        </is>
      </c>
      <c r="K22">
        <f>'Main'!A17</f>
        <v>0</v>
      </c>
      <c r="L22">
        <f>IF(OR(ISERROR(K22), ISERROR(I22), ISERROR(J22)), FALSE, AND(NOT(K22="NaT"),NOT(K22=""),NOT(K22=0)))</f>
        <v>0</v>
      </c>
    </row>
    <row r="23">
      <c r="A23" t="inlineStr">
        <is>
          <t>Samples Data</t>
        </is>
      </c>
      <c r="B23" t="inlineStr">
        <is>
          <t>Samples log sheet data available (sample date, tube empty/full weight...)</t>
        </is>
      </c>
      <c r="C23" t="inlineStr">
        <is>
          <t>Very Low</t>
        </is>
      </c>
      <c r="E23" t="inlineStr">
        <is>
          <t>eh.07.20.21</t>
        </is>
      </c>
      <c r="F23" t="inlineStr">
        <is>
          <t>covN1</t>
        </is>
      </c>
      <c r="G23" s="50" t="str">
        <f>HYPERLINK("#'Main'!A18", "'Main'!A18")</f>
        <v>'Main'!A18</v>
      </c>
      <c r="I23" t="inlineStr">
        <is>
          <t>NaT, &lt;blank&gt;, 0</t>
        </is>
      </c>
      <c r="K23">
        <f>'Main'!A18</f>
        <v>0</v>
      </c>
      <c r="L23">
        <f>IF(OR(ISERROR(K23), ISERROR(I23), ISERROR(J23)), FALSE, AND(NOT(K23="NaT"),NOT(K23=""),NOT(K23=0)))</f>
        <v>0</v>
      </c>
    </row>
    <row r="24">
      <c r="A24" t="inlineStr">
        <is>
          <t>Samples Data</t>
        </is>
      </c>
      <c r="B24" t="inlineStr">
        <is>
          <t>Samples log sheet data available (sample date, tube empty/full weight...)</t>
        </is>
      </c>
      <c r="C24" t="inlineStr">
        <is>
          <t>Very Low</t>
        </is>
      </c>
      <c r="E24" t="inlineStr">
        <is>
          <t>emh.07.21.21</t>
        </is>
      </c>
      <c r="F24" t="inlineStr">
        <is>
          <t>covN1</t>
        </is>
      </c>
      <c r="G24" s="50" t="str">
        <f>HYPERLINK("#'Main'!A19", "'Main'!A19")</f>
        <v>'Main'!A19</v>
      </c>
      <c r="I24" t="inlineStr">
        <is>
          <t>NaT, &lt;blank&gt;, 0</t>
        </is>
      </c>
      <c r="K24">
        <f>'Main'!A19</f>
        <v>0</v>
      </c>
      <c r="L24">
        <f>IF(OR(ISERROR(K24), ISERROR(I24), ISERROR(J24)), FALSE, AND(NOT(K24="NaT"),NOT(K24=""),NOT(K24=0)))</f>
        <v>0</v>
      </c>
    </row>
    <row r="25">
      <c r="A25" t="inlineStr">
        <is>
          <t>Samples Data</t>
        </is>
      </c>
      <c r="B25" t="inlineStr">
        <is>
          <t>Samples log sheet data available (sample date, tube empty/full weight...)</t>
        </is>
      </c>
      <c r="C25" t="inlineStr">
        <is>
          <t>Very Low</t>
        </is>
      </c>
      <c r="E25" t="inlineStr">
        <is>
          <t>evc1.07.02.21</t>
        </is>
      </c>
      <c r="F25" t="inlineStr">
        <is>
          <t>covN1</t>
        </is>
      </c>
      <c r="G25" s="50" t="str">
        <f>HYPERLINK("#'Main'!A20", "'Main'!A20")</f>
        <v>'Main'!A20</v>
      </c>
      <c r="I25" t="inlineStr">
        <is>
          <t>NaT, &lt;blank&gt;, 0</t>
        </is>
      </c>
      <c r="K25">
        <f>'Main'!A20</f>
        <v>0</v>
      </c>
      <c r="L25">
        <f>IF(OR(ISERROR(K25), ISERROR(I25), ISERROR(J25)), FALSE, AND(NOT(K25="NaT"),NOT(K25=""),NOT(K25=0)))</f>
        <v>0</v>
      </c>
    </row>
    <row r="26">
      <c r="A26" t="inlineStr">
        <is>
          <t>Samples Data</t>
        </is>
      </c>
      <c r="B26" t="inlineStr">
        <is>
          <t>Samples log sheet data available (sample date, tube empty/full weight...)</t>
        </is>
      </c>
      <c r="C26" t="inlineStr">
        <is>
          <t>Very Low</t>
        </is>
      </c>
      <c r="E26" t="inlineStr">
        <is>
          <t>evc1.07.16.21</t>
        </is>
      </c>
      <c r="F26" t="inlineStr">
        <is>
          <t>covN1</t>
        </is>
      </c>
      <c r="G26" s="50" t="str">
        <f>HYPERLINK("#'Main'!A21", "'Main'!A21")</f>
        <v>'Main'!A21</v>
      </c>
      <c r="I26" t="inlineStr">
        <is>
          <t>NaT, &lt;blank&gt;, 0</t>
        </is>
      </c>
      <c r="K26">
        <f>'Main'!A21</f>
        <v>0</v>
      </c>
      <c r="L26">
        <f>IF(OR(ISERROR(K26), ISERROR(I26), ISERROR(J26)), FALSE, AND(NOT(K26="NaT"),NOT(K26=""),NOT(K26=0)))</f>
        <v>0</v>
      </c>
    </row>
    <row r="27">
      <c r="A27" t="inlineStr">
        <is>
          <t>Samples Data</t>
        </is>
      </c>
      <c r="B27" t="inlineStr">
        <is>
          <t>Samples log sheet data available (sample date, tube empty/full weight...)</t>
        </is>
      </c>
      <c r="C27" t="inlineStr">
        <is>
          <t>Very Low</t>
        </is>
      </c>
      <c r="E27" t="inlineStr">
        <is>
          <t>evc3.07.16.21</t>
        </is>
      </c>
      <c r="F27" t="inlineStr">
        <is>
          <t>covN1</t>
        </is>
      </c>
      <c r="G27" s="50" t="str">
        <f>HYPERLINK("#'Main'!A22", "'Main'!A22")</f>
        <v>'Main'!A22</v>
      </c>
      <c r="I27" t="inlineStr">
        <is>
          <t>NaT, &lt;blank&gt;, 0</t>
        </is>
      </c>
      <c r="K27">
        <f>'Main'!A22</f>
        <v>0</v>
      </c>
      <c r="L27">
        <f>IF(OR(ISERROR(K27), ISERROR(I27), ISERROR(J27)), FALSE, AND(NOT(K27="NaT"),NOT(K27=""),NOT(K27=0)))</f>
        <v>0</v>
      </c>
    </row>
    <row r="28">
      <c r="A28" t="inlineStr">
        <is>
          <t>Calibration Curves</t>
        </is>
      </c>
      <c r="B28" t="inlineStr">
        <is>
          <t>Calibration R-sq in range [covN1]</t>
        </is>
      </c>
      <c r="C28" t="inlineStr">
        <is>
          <t>High</t>
        </is>
      </c>
      <c r="F28" t="inlineStr">
        <is>
          <t>covN1</t>
        </is>
      </c>
      <c r="G28" s="50" t="str">
        <f>HYPERLINK("#'Cal'!Y48", "'Cal'!Y48")</f>
        <v>'Cal'!Y48</v>
      </c>
      <c r="I28" t="n">
        <v>0.95</v>
      </c>
      <c r="K28">
        <f>'Cal'!Y48</f>
        <v>0.816561492030907</v>
      </c>
      <c r="L28">
        <f>IF(OR(ISERROR(K28), ISERROR(I28), ISERROR(J28)), FALSE, OR(AND(LEFT(K28, 1)="[", RIGHT(K28, 1)="]"), AND(ISNUMBER(K28), OR(K28&gt;=I28, I28=""), OR(K28&lt;=J28, J28=""))))</f>
        <v>0</v>
      </c>
    </row>
    <row r="29">
      <c r="A29" t="inlineStr">
        <is>
          <t>Calibration Curves</t>
        </is>
      </c>
      <c r="B29" t="inlineStr">
        <is>
          <t>Calibration slope in range [covN1]</t>
        </is>
      </c>
      <c r="C29" t="inlineStr">
        <is>
          <t>High</t>
        </is>
      </c>
      <c r="F29" t="inlineStr">
        <is>
          <t>covN1</t>
        </is>
      </c>
      <c r="G29" s="50" t="str">
        <f>HYPERLINK("#'Cal'!Y45", "'Cal'!Y45")</f>
        <v>'Cal'!Y45</v>
      </c>
      <c r="I29" t="n">
        <v>-3.74</v>
      </c>
      <c r="J29" t="n">
        <v>-3</v>
      </c>
      <c r="K29">
        <f>'Cal'!Y45</f>
        <v>-1.837887078913041</v>
      </c>
      <c r="L29">
        <f>IF(OR(ISERROR(K29), ISERROR(I29), ISERROR(J29)), FALSE, OR(AND(LEFT(K29, 1)="[", RIGHT(K29, 1)="]"), AND(ISNUMBER(K29), OR(K29&gt;=I29, I29=""), OR(K29&lt;=J29, J29=""))))</f>
        <v>0</v>
      </c>
    </row>
    <row r="30">
      <c r="A30" t="inlineStr">
        <is>
          <t>Calibration Curves</t>
        </is>
      </c>
      <c r="B30" t="inlineStr">
        <is>
          <t>Calibration intercept in range [covN1]</t>
        </is>
      </c>
      <c r="C30" t="inlineStr">
        <is>
          <t>High</t>
        </is>
      </c>
      <c r="F30" t="inlineStr">
        <is>
          <t>covN1</t>
        </is>
      </c>
      <c r="G30" s="50" t="str">
        <f>HYPERLINK("#'Cal'!Y46", "'Cal'!Y46")</f>
        <v>'Cal'!Y46</v>
      </c>
      <c r="I30" t="n">
        <v>37</v>
      </c>
      <c r="J30" t="n">
        <v>39.45</v>
      </c>
      <c r="K30">
        <f>'Cal'!Y46</f>
        <v>34.37875049160768</v>
      </c>
      <c r="L30">
        <f>IF(OR(ISERROR(K30), ISERROR(I30), ISERROR(J30)), FALSE, OR(AND(LEFT(K30, 1)="[", RIGHT(K30, 1)="]"), AND(ISNUMBER(K30), OR(K30&gt;=I30, I30=""), OR(K30&lt;=J30, J30=""))))</f>
        <v>0</v>
      </c>
    </row>
    <row r="31">
      <c r="A31" t="inlineStr">
        <is>
          <t>Calibration Curves</t>
        </is>
      </c>
      <c r="B31" t="inlineStr">
        <is>
          <t>Calibration R-sq in range [covN2]</t>
        </is>
      </c>
      <c r="C31" t="inlineStr">
        <is>
          <t>High</t>
        </is>
      </c>
      <c r="F31" t="inlineStr">
        <is>
          <t>covN2</t>
        </is>
      </c>
      <c r="G31" s="50" t="str">
        <f>HYPERLINK("#'Cal'!AI48", "'Cal'!AI48")</f>
        <v>'Cal'!AI48</v>
      </c>
      <c r="I31" t="n">
        <v>0.95</v>
      </c>
      <c r="K31">
        <f>'Cal'!AI48</f>
        <v>0.8836616372408652</v>
      </c>
      <c r="L31">
        <f>IF(OR(ISERROR(K31), ISERROR(I31), ISERROR(J31)), FALSE, OR(AND(LEFT(K31, 1)="[", RIGHT(K31, 1)="]"), AND(ISNUMBER(K31), OR(K31&gt;=I31, I31=""), OR(K31&lt;=J31, J31=""))))</f>
        <v>0</v>
      </c>
    </row>
    <row r="32">
      <c r="A32" t="inlineStr">
        <is>
          <t>Calibration Curves</t>
        </is>
      </c>
      <c r="B32" t="inlineStr">
        <is>
          <t>Calibration slope in range [covN2]</t>
        </is>
      </c>
      <c r="C32" t="inlineStr">
        <is>
          <t>High</t>
        </is>
      </c>
      <c r="F32" t="inlineStr">
        <is>
          <t>covN2</t>
        </is>
      </c>
      <c r="G32" s="50" t="str">
        <f>HYPERLINK("#'Cal'!AI45", "'Cal'!AI45")</f>
        <v>'Cal'!AI45</v>
      </c>
      <c r="I32" t="n">
        <v>-3.74</v>
      </c>
      <c r="J32" t="n">
        <v>-3</v>
      </c>
      <c r="K32">
        <f>'Cal'!AI45</f>
        <v>-1.9690777612427</v>
      </c>
      <c r="L32">
        <f>IF(OR(ISERROR(K32), ISERROR(I32), ISERROR(J32)), FALSE, OR(AND(LEFT(K32, 1)="[", RIGHT(K32, 1)="]"), AND(ISNUMBER(K32), OR(K32&gt;=I32, I32=""), OR(K32&lt;=J32, J32=""))))</f>
        <v>0</v>
      </c>
    </row>
    <row r="33">
      <c r="A33" t="inlineStr">
        <is>
          <t>Calibration Curves</t>
        </is>
      </c>
      <c r="B33" t="inlineStr">
        <is>
          <t>Calibration intercept in range [covN2]</t>
        </is>
      </c>
      <c r="C33" t="inlineStr">
        <is>
          <t>High</t>
        </is>
      </c>
      <c r="F33" t="inlineStr">
        <is>
          <t>covN2</t>
        </is>
      </c>
      <c r="G33" s="50" t="str">
        <f>HYPERLINK("#'Cal'!AI46", "'Cal'!AI46")</f>
        <v>'Cal'!AI46</v>
      </c>
      <c r="I33" t="n">
        <v>37</v>
      </c>
      <c r="J33" t="n">
        <v>39.45</v>
      </c>
      <c r="K33">
        <f>'Cal'!AI46</f>
        <v>34.84793208694895</v>
      </c>
      <c r="L33">
        <f>IF(OR(ISERROR(K33), ISERROR(I33), ISERROR(J33)), FALSE, OR(AND(LEFT(K33, 1)="[", RIGHT(K33, 1)="]"), AND(ISNUMBER(K33), OR(K33&gt;=I33, I33=""), OR(K33&lt;=J33, J33=""))))</f>
        <v>0</v>
      </c>
    </row>
    <row r="34">
      <c r="A34" t="inlineStr">
        <is>
          <t>Calibration Curves</t>
        </is>
      </c>
      <c r="B34" t="inlineStr">
        <is>
          <t>Calibration R-sq in range [PMMoV]</t>
        </is>
      </c>
      <c r="C34" t="inlineStr">
        <is>
          <t>High</t>
        </is>
      </c>
      <c r="F34" t="inlineStr">
        <is>
          <t>PMMoV</t>
        </is>
      </c>
      <c r="G34" s="50" t="str">
        <f>HYPERLINK("#'Cal'!E45", "'Cal'!E45")</f>
        <v>'Cal'!E45</v>
      </c>
      <c r="I34" t="n">
        <v>0.95</v>
      </c>
      <c r="K34">
        <f>'Cal'!E45</f>
        <v>0.9952382939747073</v>
      </c>
      <c r="L34">
        <f>IF(OR(ISERROR(K34), ISERROR(I34), ISERROR(J34)), FALSE, OR(AND(LEFT(K34, 1)="[", RIGHT(K34, 1)="]"), AND(ISNUMBER(K34), OR(K34&gt;=I34, I34=""), OR(K34&lt;=J34, J34=""))))</f>
        <v>1</v>
      </c>
    </row>
    <row r="35">
      <c r="A35" t="inlineStr">
        <is>
          <t>Calibration Curves</t>
        </is>
      </c>
      <c r="B35" t="inlineStr">
        <is>
          <t>Calibration slope in range [PMMoV]</t>
        </is>
      </c>
      <c r="C35" t="inlineStr">
        <is>
          <t>High</t>
        </is>
      </c>
      <c r="F35" t="inlineStr">
        <is>
          <t>PMMoV</t>
        </is>
      </c>
      <c r="G35" s="50" t="str">
        <f>HYPERLINK("#'Cal'!E42", "'Cal'!E42")</f>
        <v>'Cal'!E42</v>
      </c>
      <c r="I35" t="n">
        <v>-3.5</v>
      </c>
      <c r="J35" t="n">
        <v>-2.78</v>
      </c>
      <c r="K35">
        <f>'Cal'!E42</f>
        <v>-3.226170488037694</v>
      </c>
      <c r="L35">
        <f>IF(OR(ISERROR(K35), ISERROR(I35), ISERROR(J35)), FALSE, OR(AND(LEFT(K35, 1)="[", RIGHT(K35, 1)="]"), AND(ISNUMBER(K35), OR(K35&gt;=I35, I35=""), OR(K35&lt;=J35, J35=""))))</f>
        <v>1</v>
      </c>
    </row>
    <row r="36">
      <c r="A36" t="inlineStr">
        <is>
          <t>Calibration Curves</t>
        </is>
      </c>
      <c r="B36" t="inlineStr">
        <is>
          <t>Calibration intercept in range [PMMoV]</t>
        </is>
      </c>
      <c r="C36" t="inlineStr">
        <is>
          <t>High</t>
        </is>
      </c>
      <c r="F36" t="inlineStr">
        <is>
          <t>PMMoV</t>
        </is>
      </c>
      <c r="G36" s="50" t="str">
        <f>HYPERLINK("#'Cal'!E43", "'Cal'!E43")</f>
        <v>'Cal'!E43</v>
      </c>
      <c r="I36" t="n">
        <v>37.23</v>
      </c>
      <c r="J36" t="n">
        <v>40.84</v>
      </c>
      <c r="K36">
        <f>'Cal'!E43</f>
        <v>39.92863776888073</v>
      </c>
      <c r="L36">
        <f>IF(OR(ISERROR(K36), ISERROR(I36), ISERROR(J36)), FALSE, OR(AND(LEFT(K36, 1)="[", RIGHT(K36, 1)="]"), AND(ISNUMBER(K36), OR(K36&gt;=I36, I36=""), OR(K36&lt;=J36, J36=""))))</f>
        <v>1</v>
      </c>
    </row>
    <row r="37">
      <c r="A37" t="inlineStr">
        <is>
          <t>Calibration Curves</t>
        </is>
      </c>
      <c r="B37" t="inlineStr">
        <is>
          <t>Calibration R-sq in range [PMMoV]</t>
        </is>
      </c>
      <c r="C37" t="inlineStr">
        <is>
          <t>High</t>
        </is>
      </c>
      <c r="F37" t="inlineStr">
        <is>
          <t>PMMoV</t>
        </is>
      </c>
      <c r="G37" s="50" t="str">
        <f>HYPERLINK("#'Cal'!O45", "'Cal'!O45")</f>
        <v>'Cal'!O45</v>
      </c>
      <c r="I37" t="n">
        <v>0.95</v>
      </c>
      <c r="K37">
        <f>'Cal'!O45</f>
        <v>0.9983824223592482</v>
      </c>
      <c r="L37">
        <f>IF(OR(ISERROR(K37), ISERROR(I37), ISERROR(J37)), FALSE, OR(AND(LEFT(K37, 1)="[", RIGHT(K37, 1)="]"), AND(ISNUMBER(K37), OR(K37&gt;=I37, I37=""), OR(K37&lt;=J37, J37=""))))</f>
        <v>1</v>
      </c>
    </row>
    <row r="38">
      <c r="A38" t="inlineStr">
        <is>
          <t>Calibration Curves</t>
        </is>
      </c>
      <c r="B38" t="inlineStr">
        <is>
          <t>Calibration slope in range [PMMoV]</t>
        </is>
      </c>
      <c r="C38" t="inlineStr">
        <is>
          <t>High</t>
        </is>
      </c>
      <c r="F38" t="inlineStr">
        <is>
          <t>PMMoV</t>
        </is>
      </c>
      <c r="G38" s="50" t="str">
        <f>HYPERLINK("#'Cal'!O42", "'Cal'!O42")</f>
        <v>'Cal'!O42</v>
      </c>
      <c r="I38" t="n">
        <v>-3.5</v>
      </c>
      <c r="J38" t="n">
        <v>-2.78</v>
      </c>
      <c r="K38">
        <f>'Cal'!O42</f>
        <v>-3.341329300031607</v>
      </c>
      <c r="L38">
        <f>IF(OR(ISERROR(K38), ISERROR(I38), ISERROR(J38)), FALSE, OR(AND(LEFT(K38, 1)="[", RIGHT(K38, 1)="]"), AND(ISNUMBER(K38), OR(K38&gt;=I38, I38=""), OR(K38&lt;=J38, J38=""))))</f>
        <v>1</v>
      </c>
    </row>
    <row r="39">
      <c r="A39" t="inlineStr">
        <is>
          <t>Calibration Curves</t>
        </is>
      </c>
      <c r="B39" t="inlineStr">
        <is>
          <t>Calibration intercept in range [PMMoV]</t>
        </is>
      </c>
      <c r="C39" t="inlineStr">
        <is>
          <t>High</t>
        </is>
      </c>
      <c r="F39" t="inlineStr">
        <is>
          <t>PMMoV</t>
        </is>
      </c>
      <c r="G39" s="50" t="str">
        <f>HYPERLINK("#'Cal'!O43", "'Cal'!O43")</f>
        <v>'Cal'!O43</v>
      </c>
      <c r="I39" t="n">
        <v>37.23</v>
      </c>
      <c r="J39" t="n">
        <v>40.84</v>
      </c>
      <c r="K39">
        <f>'Cal'!O43</f>
        <v>40.09330242929305</v>
      </c>
      <c r="L39">
        <f>IF(OR(ISERROR(K39), ISERROR(I39), ISERROR(J39)), FALSE, OR(AND(LEFT(K39, 1)="[", RIGHT(K39, 1)="]"), AND(ISNUMBER(K39), OR(K39&gt;=I39, I39=""), OR(K39&lt;=J39, J39=""))))</f>
        <v>1</v>
      </c>
    </row>
    <row r="40">
      <c r="A40" t="inlineStr">
        <is>
          <t>Calibration Curve</t>
        </is>
      </c>
      <c r="B40" t="inlineStr">
        <is>
          <t>covN1, covN2 standards #1 comparable</t>
        </is>
      </c>
      <c r="C40" t="inlineStr">
        <is>
          <t>Medium</t>
        </is>
      </c>
      <c r="F40" t="inlineStr">
        <is>
          <t>covN1,covN2</t>
        </is>
      </c>
      <c r="G40" s="50" t="str">
        <f>HYPERLINK("#'Cal'!Y29", "'Cal'!Y29")</f>
        <v>'Cal'!Y29</v>
      </c>
      <c r="H40" s="50" t="str">
        <f>HYPERLINK("#'Cal'!AI29", "'Cal'!AI29")</f>
        <v>'Cal'!AI29</v>
      </c>
      <c r="J40" t="inlineStr">
        <is>
          <t>0.6 0.6 1.0 1.0 1.0</t>
        </is>
      </c>
      <c r="K40">
        <f>ABS('Cal'!Y29-'Cal'!AI29)</f>
        <v>0.129999999999999</v>
      </c>
      <c r="L40">
        <f>IF(OR(ISERROR(K40), ISERROR(I40), ISERROR(J40)), FALSE, OR(AND(LEFT(K40, 1)="[", RIGHT(K40, 1)="]"), AND(ISNUMBER(K40), OR(K40&gt;=I40, I40=""), OR(K40&lt;=J40, J40=""))))</f>
        <v>1</v>
      </c>
    </row>
    <row r="41">
      <c r="A41" t="inlineStr">
        <is>
          <t>Calibration Curve</t>
        </is>
      </c>
      <c r="B41" t="inlineStr">
        <is>
          <t>Sample Ct values within calibration curve limits [covN1]</t>
        </is>
      </c>
      <c r="C41" t="inlineStr">
        <is>
          <t>High</t>
        </is>
      </c>
      <c r="E41" t="inlineStr">
        <is>
          <t>aw_b97.08.09.21</t>
        </is>
      </c>
      <c r="F41" t="inlineStr">
        <is>
          <t>covN1</t>
        </is>
      </c>
      <c r="G41" s="50" t="str">
        <f>HYPERLINK("#'Main'!J15", "'Main'!J15")</f>
        <v>'Main'!J15</v>
      </c>
      <c r="I41">
        <f>'Cal'!Y29</f>
        <v>30.84333333333333</v>
      </c>
      <c r="J41">
        <f>'Cal'!Y44</f>
        <v>35.465</v>
      </c>
      <c r="K41">
        <f>'Main'!J15</f>
        <v>34.29</v>
      </c>
      <c r="L41">
        <f>IF(OR(ISERROR(K41), ISERROR(I41), ISERROR(J41)), FALSE, OR(AND(LEFT(K41, 1)="[", RIGHT(K41, 1)="]"), AND(ISNUMBER(K41), OR(K41&gt;=I41, I41=""), OR(K41&lt;=J41, J41=""))))</f>
        <v>1</v>
      </c>
    </row>
    <row r="42">
      <c r="A42" t="inlineStr">
        <is>
          <t>Calibration Curve</t>
        </is>
      </c>
      <c r="B42" t="inlineStr">
        <is>
          <t>Sample Ct values within calibration curve limits [covN1]</t>
        </is>
      </c>
      <c r="C42" t="inlineStr">
        <is>
          <t>High</t>
        </is>
      </c>
      <c r="E42" t="inlineStr">
        <is>
          <t>aw_b97.08.09.21</t>
        </is>
      </c>
      <c r="F42" t="inlineStr">
        <is>
          <t>covN1</t>
        </is>
      </c>
      <c r="G42" s="50" t="str">
        <f>HYPERLINK("#'Main'!K15", "'Main'!K15")</f>
        <v>'Main'!K15</v>
      </c>
      <c r="I42">
        <f>'Cal'!Y29</f>
        <v>30.84333333333333</v>
      </c>
      <c r="J42">
        <f>'Cal'!Y44</f>
        <v>35.465</v>
      </c>
      <c r="K42">
        <f>'Main'!K15</f>
        <v>34.94</v>
      </c>
      <c r="L42">
        <f>IF(OR(ISERROR(K42), ISERROR(I42), ISERROR(J42)), FALSE, OR(AND(LEFT(K42, 1)="[", RIGHT(K42, 1)="]"), AND(ISNUMBER(K42), OR(K42&gt;=I42, I42=""), OR(K42&lt;=J42, J42=""))))</f>
        <v>1</v>
      </c>
    </row>
    <row r="43">
      <c r="A43" t="inlineStr">
        <is>
          <t>Calibration Curve</t>
        </is>
      </c>
      <c r="B43" t="inlineStr">
        <is>
          <t>Sample Ct values within calibration curve limits [covN1]</t>
        </is>
      </c>
      <c r="C43" t="inlineStr">
        <is>
          <t>High</t>
        </is>
      </c>
      <c r="E43" t="inlineStr">
        <is>
          <t>aw_b97.08.09.21</t>
        </is>
      </c>
      <c r="F43" t="inlineStr">
        <is>
          <t>covN1</t>
        </is>
      </c>
      <c r="G43" s="50" t="str">
        <f>HYPERLINK("#'Main'!L15", "'Main'!L15")</f>
        <v>'Main'!L15</v>
      </c>
      <c r="I43">
        <f>'Cal'!Y29</f>
        <v>30.84333333333333</v>
      </c>
      <c r="J43">
        <f>'Cal'!Y44</f>
        <v>35.465</v>
      </c>
      <c r="K43">
        <f>'Main'!L15</f>
        <v>34.28</v>
      </c>
      <c r="L43">
        <f>IF(OR(ISERROR(K43), ISERROR(I43), ISERROR(J43)), FALSE, OR(AND(LEFT(K43, 1)="[", RIGHT(K43, 1)="]"), AND(ISNUMBER(K43), OR(K43&gt;=I43, I43=""), OR(K43&lt;=J43, J43=""))))</f>
        <v>1</v>
      </c>
    </row>
    <row r="44">
      <c r="A44" t="inlineStr">
        <is>
          <t>Calibration Curve</t>
        </is>
      </c>
      <c r="B44" t="inlineStr">
        <is>
          <t>Sample Ct values within calibration curve limits [covN2]</t>
        </is>
      </c>
      <c r="C44" t="inlineStr">
        <is>
          <t>High</t>
        </is>
      </c>
      <c r="E44" t="inlineStr">
        <is>
          <t>aw_b97.08.09.21</t>
        </is>
      </c>
      <c r="F44" t="inlineStr">
        <is>
          <t>covN2</t>
        </is>
      </c>
      <c r="G44" s="50" t="str">
        <f>HYPERLINK("#'Main'!V15", "'Main'!V15")</f>
        <v>'Main'!V15</v>
      </c>
      <c r="I44">
        <f>'Cal'!AI29</f>
        <v>30.71333333333333</v>
      </c>
      <c r="J44">
        <f>'Cal'!AI44</f>
        <v>35.28666666666666</v>
      </c>
      <c r="K44">
        <f>'Main'!V15</f>
        <v>33.86</v>
      </c>
      <c r="L44">
        <f>IF(OR(ISERROR(K44), ISERROR(I44), ISERROR(J44)), FALSE, OR(AND(LEFT(K44, 1)="[", RIGHT(K44, 1)="]"), AND(ISNUMBER(K44), OR(K44&gt;=I44, I44=""), OR(K44&lt;=J44, J44=""))))</f>
        <v>1</v>
      </c>
    </row>
    <row r="45">
      <c r="A45" t="inlineStr">
        <is>
          <t>Calibration Curve</t>
        </is>
      </c>
      <c r="B45" t="inlineStr">
        <is>
          <t>Sample Ct values within calibration curve limits [covN2]</t>
        </is>
      </c>
      <c r="C45" t="inlineStr">
        <is>
          <t>High</t>
        </is>
      </c>
      <c r="E45" t="inlineStr">
        <is>
          <t>aw_b97.08.09.21</t>
        </is>
      </c>
      <c r="F45" t="inlineStr">
        <is>
          <t>covN2</t>
        </is>
      </c>
      <c r="G45" s="50" t="str">
        <f>HYPERLINK("#'Main'!W15", "'Main'!W15")</f>
        <v>'Main'!W15</v>
      </c>
      <c r="I45">
        <f>'Cal'!AI29</f>
        <v>30.71333333333333</v>
      </c>
      <c r="J45">
        <f>'Cal'!AI44</f>
        <v>35.28666666666666</v>
      </c>
      <c r="K45">
        <f>'Main'!W15</f>
        <v>34.49</v>
      </c>
      <c r="L45">
        <f>IF(OR(ISERROR(K45), ISERROR(I45), ISERROR(J45)), FALSE, OR(AND(LEFT(K45, 1)="[", RIGHT(K45, 1)="]"), AND(ISNUMBER(K45), OR(K45&gt;=I45, I45=""), OR(K45&lt;=J45, J45=""))))</f>
        <v>1</v>
      </c>
    </row>
    <row r="46">
      <c r="A46" t="inlineStr">
        <is>
          <t>Calibration Curve</t>
        </is>
      </c>
      <c r="B46" t="inlineStr">
        <is>
          <t>Sample Ct values within calibration curve limits [covN2]</t>
        </is>
      </c>
      <c r="C46" t="inlineStr">
        <is>
          <t>High</t>
        </is>
      </c>
      <c r="E46" t="inlineStr">
        <is>
          <t>aw_b97.08.09.21</t>
        </is>
      </c>
      <c r="F46" t="inlineStr">
        <is>
          <t>covN2</t>
        </is>
      </c>
      <c r="G46" s="50" t="str">
        <f>HYPERLINK("#'Main'!X15", "'Main'!X15")</f>
        <v>'Main'!X15</v>
      </c>
      <c r="I46">
        <f>'Cal'!AI29</f>
        <v>30.71333333333333</v>
      </c>
      <c r="J46">
        <f>'Cal'!AI44</f>
        <v>35.28666666666666</v>
      </c>
      <c r="K46">
        <f>'Main'!X15</f>
        <v>33.86</v>
      </c>
      <c r="L46">
        <f>IF(OR(ISERROR(K46), ISERROR(I46), ISERROR(J46)), FALSE, OR(AND(LEFT(K46, 1)="[", RIGHT(K46, 1)="]"), AND(ISNUMBER(K46), OR(K46&gt;=I46, I46=""), OR(K46&lt;=J46, J46=""))))</f>
        <v>1</v>
      </c>
    </row>
    <row r="47">
      <c r="A47" t="inlineStr">
        <is>
          <t>Calibration Curve</t>
        </is>
      </c>
      <c r="B47" t="inlineStr">
        <is>
          <t>Sample Ct values within calibration curve limits [covN1]</t>
        </is>
      </c>
      <c r="C47" t="inlineStr">
        <is>
          <t>High</t>
        </is>
      </c>
      <c r="E47" t="inlineStr">
        <is>
          <t>aw_sr.08.09.21</t>
        </is>
      </c>
      <c r="F47" t="inlineStr">
        <is>
          <t>covN1</t>
        </is>
      </c>
      <c r="G47" s="50" t="str">
        <f>HYPERLINK("#'Main'!J16", "'Main'!J16")</f>
        <v>'Main'!J16</v>
      </c>
      <c r="I47">
        <f>'Cal'!Y29</f>
        <v>30.84333333333333</v>
      </c>
      <c r="J47">
        <f>'Cal'!Y44</f>
        <v>35.465</v>
      </c>
      <c r="K47">
        <f>'Main'!J16</f>
        <v>33.4</v>
      </c>
      <c r="L47">
        <f>IF(OR(ISERROR(K47), ISERROR(I47), ISERROR(J47)), FALSE, OR(AND(LEFT(K47, 1)="[", RIGHT(K47, 1)="]"), AND(ISNUMBER(K47), OR(K47&gt;=I47, I47=""), OR(K47&lt;=J47, J47=""))))</f>
        <v>1</v>
      </c>
    </row>
    <row r="48">
      <c r="A48" t="inlineStr">
        <is>
          <t>Calibration Curve</t>
        </is>
      </c>
      <c r="B48" t="inlineStr">
        <is>
          <t>Sample Ct values within calibration curve limits [covN1]</t>
        </is>
      </c>
      <c r="C48" t="inlineStr">
        <is>
          <t>High</t>
        </is>
      </c>
      <c r="E48" t="inlineStr">
        <is>
          <t>aw_sr.08.09.21</t>
        </is>
      </c>
      <c r="F48" t="inlineStr">
        <is>
          <t>covN1</t>
        </is>
      </c>
      <c r="G48" s="50" t="str">
        <f>HYPERLINK("#'Main'!K16", "'Main'!K16")</f>
        <v>'Main'!K16</v>
      </c>
      <c r="I48">
        <f>'Cal'!Y29</f>
        <v>30.84333333333333</v>
      </c>
      <c r="J48">
        <f>'Cal'!Y44</f>
        <v>35.465</v>
      </c>
      <c r="K48">
        <f>'Main'!K16</f>
        <v>33.6</v>
      </c>
      <c r="L48">
        <f>IF(OR(ISERROR(K48), ISERROR(I48), ISERROR(J48)), FALSE, OR(AND(LEFT(K48, 1)="[", RIGHT(K48, 1)="]"), AND(ISNUMBER(K48), OR(K48&gt;=I48, I48=""), OR(K48&lt;=J48, J48=""))))</f>
        <v>1</v>
      </c>
    </row>
    <row r="49">
      <c r="A49" t="inlineStr">
        <is>
          <t>Calibration Curve</t>
        </is>
      </c>
      <c r="B49" t="inlineStr">
        <is>
          <t>Sample Ct values within calibration curve limits [covN1]</t>
        </is>
      </c>
      <c r="C49" t="inlineStr">
        <is>
          <t>High</t>
        </is>
      </c>
      <c r="E49" t="inlineStr">
        <is>
          <t>aw_sr.08.09.21</t>
        </is>
      </c>
      <c r="F49" t="inlineStr">
        <is>
          <t>covN1</t>
        </is>
      </c>
      <c r="G49" s="50" t="str">
        <f>HYPERLINK("#'Main'!L16", "'Main'!L16")</f>
        <v>'Main'!L16</v>
      </c>
      <c r="I49">
        <f>'Cal'!Y29</f>
        <v>30.84333333333333</v>
      </c>
      <c r="J49">
        <f>'Cal'!Y44</f>
        <v>35.465</v>
      </c>
      <c r="K49">
        <f>'Main'!L16</f>
        <v>33.87</v>
      </c>
      <c r="L49">
        <f>IF(OR(ISERROR(K49), ISERROR(I49), ISERROR(J49)), FALSE, OR(AND(LEFT(K49, 1)="[", RIGHT(K49, 1)="]"), AND(ISNUMBER(K49), OR(K49&gt;=I49, I49=""), OR(K49&lt;=J49, J49=""))))</f>
        <v>1</v>
      </c>
    </row>
    <row r="50">
      <c r="A50" t="inlineStr">
        <is>
          <t>Calibration Curve</t>
        </is>
      </c>
      <c r="B50" t="inlineStr">
        <is>
          <t>Sample Ct values within calibration curve limits [covN2]</t>
        </is>
      </c>
      <c r="C50" t="inlineStr">
        <is>
          <t>High</t>
        </is>
      </c>
      <c r="E50" t="inlineStr">
        <is>
          <t>aw_sr.08.09.21</t>
        </is>
      </c>
      <c r="F50" t="inlineStr">
        <is>
          <t>covN2</t>
        </is>
      </c>
      <c r="G50" s="50" t="str">
        <f>HYPERLINK("#'Main'!V16", "'Main'!V16")</f>
        <v>'Main'!V16</v>
      </c>
      <c r="I50">
        <f>'Cal'!AI29</f>
        <v>30.71333333333333</v>
      </c>
      <c r="J50">
        <f>'Cal'!AI44</f>
        <v>35.28666666666666</v>
      </c>
      <c r="K50">
        <f>'Main'!V16</f>
        <v>33.38</v>
      </c>
      <c r="L50">
        <f>IF(OR(ISERROR(K50), ISERROR(I50), ISERROR(J50)), FALSE, OR(AND(LEFT(K50, 1)="[", RIGHT(K50, 1)="]"), AND(ISNUMBER(K50), OR(K50&gt;=I50, I50=""), OR(K50&lt;=J50, J50=""))))</f>
        <v>1</v>
      </c>
    </row>
    <row r="51">
      <c r="A51" t="inlineStr">
        <is>
          <t>Calibration Curve</t>
        </is>
      </c>
      <c r="B51" t="inlineStr">
        <is>
          <t>Sample Ct values within calibration curve limits [covN2]</t>
        </is>
      </c>
      <c r="C51" t="inlineStr">
        <is>
          <t>High</t>
        </is>
      </c>
      <c r="E51" t="inlineStr">
        <is>
          <t>aw_sr.08.09.21</t>
        </is>
      </c>
      <c r="F51" t="inlineStr">
        <is>
          <t>covN2</t>
        </is>
      </c>
      <c r="G51" s="50" t="str">
        <f>HYPERLINK("#'Main'!W16", "'Main'!W16")</f>
        <v>'Main'!W16</v>
      </c>
      <c r="I51">
        <f>'Cal'!AI29</f>
        <v>30.71333333333333</v>
      </c>
      <c r="J51">
        <f>'Cal'!AI44</f>
        <v>35.28666666666666</v>
      </c>
      <c r="K51">
        <f>'Main'!W16</f>
        <v>33.96</v>
      </c>
      <c r="L51">
        <f>IF(OR(ISERROR(K51), ISERROR(I51), ISERROR(J51)), FALSE, OR(AND(LEFT(K51, 1)="[", RIGHT(K51, 1)="]"), AND(ISNUMBER(K51), OR(K51&gt;=I51, I51=""), OR(K51&lt;=J51, J51=""))))</f>
        <v>1</v>
      </c>
    </row>
    <row r="52">
      <c r="A52" t="inlineStr">
        <is>
          <t>Calibration Curve</t>
        </is>
      </c>
      <c r="B52" t="inlineStr">
        <is>
          <t>Sample Ct values within calibration curve limits [covN2]</t>
        </is>
      </c>
      <c r="C52" t="inlineStr">
        <is>
          <t>High</t>
        </is>
      </c>
      <c r="E52" t="inlineStr">
        <is>
          <t>aw_sr.08.09.21</t>
        </is>
      </c>
      <c r="F52" t="inlineStr">
        <is>
          <t>covN2</t>
        </is>
      </c>
      <c r="G52" s="50" t="str">
        <f>HYPERLINK("#'Main'!X16", "'Main'!X16")</f>
        <v>'Main'!X16</v>
      </c>
      <c r="I52">
        <f>'Cal'!AI29</f>
        <v>30.71333333333333</v>
      </c>
      <c r="J52">
        <f>'Cal'!AI44</f>
        <v>35.28666666666666</v>
      </c>
      <c r="K52">
        <f>'Main'!X16</f>
        <v>33.01</v>
      </c>
      <c r="L52">
        <f>IF(OR(ISERROR(K52), ISERROR(I52), ISERROR(J52)), FALSE, OR(AND(LEFT(K52, 1)="[", RIGHT(K52, 1)="]"), AND(ISNUMBER(K52), OR(K52&gt;=I52, I52=""), OR(K52&lt;=J52, J52=""))))</f>
        <v>1</v>
      </c>
    </row>
    <row r="53">
      <c r="A53" t="inlineStr">
        <is>
          <t>Calibration Curve</t>
        </is>
      </c>
      <c r="B53" t="inlineStr">
        <is>
          <t>Sample Ct values within calibration curve limits [covN1]</t>
        </is>
      </c>
      <c r="C53" t="inlineStr">
        <is>
          <t>High</t>
        </is>
      </c>
      <c r="E53" t="inlineStr">
        <is>
          <t>ebmi.07.25</t>
        </is>
      </c>
      <c r="F53" t="inlineStr">
        <is>
          <t>covN1</t>
        </is>
      </c>
      <c r="G53" s="50" t="str">
        <f>HYPERLINK("#'Main'!J17", "'Main'!J17")</f>
        <v>'Main'!J17</v>
      </c>
      <c r="I53">
        <f>'Cal'!Y29</f>
        <v>30.84333333333333</v>
      </c>
      <c r="J53">
        <f>'Cal'!Y44</f>
        <v>35.465</v>
      </c>
      <c r="K53" t="str">
        <f>'Main'!J17</f>
        <v>[42.14]</v>
      </c>
      <c r="L53">
        <f>IF(OR(ISERROR(K53), ISERROR(I53), ISERROR(J53)), FALSE, OR(AND(LEFT(K53, 1)="[", RIGHT(K53, 1)="]"), AND(ISNUMBER(K53), OR(K53&gt;=I53, I53=""), OR(K53&lt;=J53, J53=""))))</f>
        <v>1</v>
      </c>
    </row>
    <row r="54">
      <c r="A54" t="inlineStr">
        <is>
          <t>Calibration Curve</t>
        </is>
      </c>
      <c r="B54" t="inlineStr">
        <is>
          <t>Sample Ct values within calibration curve limits [covN1]</t>
        </is>
      </c>
      <c r="C54" t="inlineStr">
        <is>
          <t>High</t>
        </is>
      </c>
      <c r="E54" t="inlineStr">
        <is>
          <t>ebmi.07.25</t>
        </is>
      </c>
      <c r="F54" t="inlineStr">
        <is>
          <t>covN1</t>
        </is>
      </c>
      <c r="G54" s="50" t="str">
        <f>HYPERLINK("#'Main'!K17", "'Main'!K17")</f>
        <v>'Main'!K17</v>
      </c>
      <c r="I54">
        <f>'Cal'!Y29</f>
        <v>30.84333333333333</v>
      </c>
      <c r="J54">
        <f>'Cal'!Y44</f>
        <v>35.465</v>
      </c>
      <c r="K54">
        <f>'Main'!K17</f>
        <v>35.92</v>
      </c>
      <c r="L54">
        <f>IF(OR(ISERROR(K54), ISERROR(I54), ISERROR(J54)), FALSE, OR(AND(LEFT(K54, 1)="[", RIGHT(K54, 1)="]"), AND(ISNUMBER(K54), OR(K54&gt;=I54, I54=""), OR(K54&lt;=J54, J54=""))))</f>
        <v>0</v>
      </c>
    </row>
    <row r="55">
      <c r="A55" t="inlineStr">
        <is>
          <t>Calibration Curve</t>
        </is>
      </c>
      <c r="B55" t="inlineStr">
        <is>
          <t>Sample Ct values within calibration curve limits [covN1]</t>
        </is>
      </c>
      <c r="C55" t="inlineStr">
        <is>
          <t>High</t>
        </is>
      </c>
      <c r="E55" t="inlineStr">
        <is>
          <t>ebmi.07.25</t>
        </is>
      </c>
      <c r="F55" t="inlineStr">
        <is>
          <t>covN1</t>
        </is>
      </c>
      <c r="G55" s="50" t="str">
        <f>HYPERLINK("#'Main'!L17", "'Main'!L17")</f>
        <v>'Main'!L17</v>
      </c>
      <c r="I55">
        <f>'Cal'!Y29</f>
        <v>30.84333333333333</v>
      </c>
      <c r="J55">
        <f>'Cal'!Y44</f>
        <v>35.465</v>
      </c>
      <c r="K55">
        <f>'Main'!L17</f>
        <v>38.58</v>
      </c>
      <c r="L55">
        <f>IF(OR(ISERROR(K55), ISERROR(I55), ISERROR(J55)), FALSE, OR(AND(LEFT(K55, 1)="[", RIGHT(K55, 1)="]"), AND(ISNUMBER(K55), OR(K55&gt;=I55, I55=""), OR(K55&lt;=J55, J55=""))))</f>
        <v>0</v>
      </c>
    </row>
    <row r="56">
      <c r="A56" t="inlineStr">
        <is>
          <t>Calibration Curve</t>
        </is>
      </c>
      <c r="B56" t="inlineStr">
        <is>
          <t>Sample Ct values within calibration curve limits [covN2]</t>
        </is>
      </c>
      <c r="C56" t="inlineStr">
        <is>
          <t>High</t>
        </is>
      </c>
      <c r="E56" t="inlineStr">
        <is>
          <t>ebmi.07.25</t>
        </is>
      </c>
      <c r="F56" t="inlineStr">
        <is>
          <t>covN2</t>
        </is>
      </c>
      <c r="G56" s="50" t="str">
        <f>HYPERLINK("#'Main'!V17", "'Main'!V17")</f>
        <v>'Main'!V17</v>
      </c>
      <c r="I56">
        <f>'Cal'!AI29</f>
        <v>30.71333333333333</v>
      </c>
      <c r="J56">
        <f>'Cal'!AI44</f>
        <v>35.28666666666666</v>
      </c>
      <c r="K56">
        <f>'Main'!V17</f>
        <v>37.07</v>
      </c>
      <c r="L56">
        <f>IF(OR(ISERROR(K56), ISERROR(I56), ISERROR(J56)), FALSE, OR(AND(LEFT(K56, 1)="[", RIGHT(K56, 1)="]"), AND(ISNUMBER(K56), OR(K56&gt;=I56, I56=""), OR(K56&lt;=J56, J56=""))))</f>
        <v>0</v>
      </c>
    </row>
    <row r="57">
      <c r="A57" t="inlineStr">
        <is>
          <t>Calibration Curve</t>
        </is>
      </c>
      <c r="B57" t="inlineStr">
        <is>
          <t>Sample Ct values within calibration curve limits [covN2]</t>
        </is>
      </c>
      <c r="C57" t="inlineStr">
        <is>
          <t>High</t>
        </is>
      </c>
      <c r="E57" t="inlineStr">
        <is>
          <t>ebmi.07.25</t>
        </is>
      </c>
      <c r="F57" t="inlineStr">
        <is>
          <t>covN2</t>
        </is>
      </c>
      <c r="G57" s="50" t="str">
        <f>HYPERLINK("#'Main'!W17", "'Main'!W17")</f>
        <v>'Main'!W17</v>
      </c>
      <c r="I57">
        <f>'Cal'!AI29</f>
        <v>30.71333333333333</v>
      </c>
      <c r="J57">
        <f>'Cal'!AI44</f>
        <v>35.28666666666666</v>
      </c>
      <c r="K57" t="str">
        <f>'Main'!W17</f>
        <v>[38.88]</v>
      </c>
      <c r="L57">
        <f>IF(OR(ISERROR(K57), ISERROR(I57), ISERROR(J57)), FALSE, OR(AND(LEFT(K57, 1)="[", RIGHT(K57, 1)="]"), AND(ISNUMBER(K57), OR(K57&gt;=I57, I57=""), OR(K57&lt;=J57, J57=""))))</f>
        <v>1</v>
      </c>
    </row>
    <row r="58">
      <c r="A58" t="inlineStr">
        <is>
          <t>Calibration Curve</t>
        </is>
      </c>
      <c r="B58" t="inlineStr">
        <is>
          <t>Sample Ct values within calibration curve limits [covN2]</t>
        </is>
      </c>
      <c r="C58" t="inlineStr">
        <is>
          <t>High</t>
        </is>
      </c>
      <c r="E58" t="inlineStr">
        <is>
          <t>ebmi.07.25</t>
        </is>
      </c>
      <c r="F58" t="inlineStr">
        <is>
          <t>covN2</t>
        </is>
      </c>
      <c r="G58" s="50" t="str">
        <f>HYPERLINK("#'Main'!X17", "'Main'!X17")</f>
        <v>'Main'!X17</v>
      </c>
      <c r="I58">
        <f>'Cal'!AI29</f>
        <v>30.71333333333333</v>
      </c>
      <c r="J58">
        <f>'Cal'!AI44</f>
        <v>35.28666666666666</v>
      </c>
      <c r="K58">
        <f>'Main'!X17</f>
        <v>35.27</v>
      </c>
      <c r="L58">
        <f>IF(OR(ISERROR(K58), ISERROR(I58), ISERROR(J58)), FALSE, OR(AND(LEFT(K58, 1)="[", RIGHT(K58, 1)="]"), AND(ISNUMBER(K58), OR(K58&gt;=I58, I58=""), OR(K58&lt;=J58, J58=""))))</f>
        <v>1</v>
      </c>
    </row>
    <row r="59">
      <c r="A59" t="inlineStr">
        <is>
          <t>Calibration Curve</t>
        </is>
      </c>
      <c r="B59" t="inlineStr">
        <is>
          <t>Sample Ct values within calibration curve limits [covN1]</t>
        </is>
      </c>
      <c r="C59" t="inlineStr">
        <is>
          <t>High</t>
        </is>
      </c>
      <c r="E59" t="inlineStr">
        <is>
          <t>eh.07.20.21</t>
        </is>
      </c>
      <c r="F59" t="inlineStr">
        <is>
          <t>covN1</t>
        </is>
      </c>
      <c r="G59" s="50" t="str">
        <f>HYPERLINK("#'Main'!J18", "'Main'!J18")</f>
        <v>'Main'!J18</v>
      </c>
      <c r="I59">
        <f>'Cal'!Y29</f>
        <v>30.84333333333333</v>
      </c>
      <c r="J59">
        <f>'Cal'!Y44</f>
        <v>35.465</v>
      </c>
      <c r="K59">
        <f>'Main'!J18</f>
        <v>40.76</v>
      </c>
      <c r="L59">
        <f>IF(OR(ISERROR(K59), ISERROR(I59), ISERROR(J59)), FALSE, OR(AND(LEFT(K59, 1)="[", RIGHT(K59, 1)="]"), AND(ISNUMBER(K59), OR(K59&gt;=I59, I59=""), OR(K59&lt;=J59, J59=""))))</f>
        <v>0</v>
      </c>
    </row>
    <row r="60">
      <c r="A60" t="inlineStr">
        <is>
          <t>Calibration Curve</t>
        </is>
      </c>
      <c r="B60" t="inlineStr">
        <is>
          <t>Sample Ct values within calibration curve limits [covN1]</t>
        </is>
      </c>
      <c r="C60" t="inlineStr">
        <is>
          <t>High</t>
        </is>
      </c>
      <c r="E60" t="inlineStr">
        <is>
          <t>eh.07.20.21</t>
        </is>
      </c>
      <c r="F60" t="inlineStr">
        <is>
          <t>covN1</t>
        </is>
      </c>
      <c r="G60" s="50" t="str">
        <f>HYPERLINK("#'Main'!K18", "'Main'!K18")</f>
        <v>'Main'!K18</v>
      </c>
      <c r="I60">
        <f>'Cal'!Y29</f>
        <v>30.84333333333333</v>
      </c>
      <c r="J60">
        <f>'Cal'!Y44</f>
        <v>35.465</v>
      </c>
      <c r="K60" t="str">
        <f>'Main'!K18</f>
        <v>&lt;ND&gt;</v>
      </c>
      <c r="L60">
        <f>IF(OR(ISERROR(K60), ISERROR(I60), ISERROR(J60)), FALSE, OR(AND(LEFT(K60, 1)="[", RIGHT(K60, 1)="]"), AND(ISNUMBER(K60), OR(K60&gt;=I60, I60=""), OR(K60&lt;=J60, J60=""))))</f>
        <v>0</v>
      </c>
    </row>
    <row r="61">
      <c r="A61" t="inlineStr">
        <is>
          <t>Calibration Curve</t>
        </is>
      </c>
      <c r="B61" t="inlineStr">
        <is>
          <t>Sample Ct values within calibration curve limits [covN1]</t>
        </is>
      </c>
      <c r="C61" t="inlineStr">
        <is>
          <t>High</t>
        </is>
      </c>
      <c r="E61" t="inlineStr">
        <is>
          <t>eh.07.20.21</t>
        </is>
      </c>
      <c r="F61" t="inlineStr">
        <is>
          <t>covN1</t>
        </is>
      </c>
      <c r="G61" s="50" t="str">
        <f>HYPERLINK("#'Main'!L18", "'Main'!L18")</f>
        <v>'Main'!L18</v>
      </c>
      <c r="I61">
        <f>'Cal'!Y29</f>
        <v>30.84333333333333</v>
      </c>
      <c r="J61">
        <f>'Cal'!Y44</f>
        <v>35.465</v>
      </c>
      <c r="K61">
        <f>'Main'!L18</f>
        <v>38.93</v>
      </c>
      <c r="L61">
        <f>IF(OR(ISERROR(K61), ISERROR(I61), ISERROR(J61)), FALSE, OR(AND(LEFT(K61, 1)="[", RIGHT(K61, 1)="]"), AND(ISNUMBER(K61), OR(K61&gt;=I61, I61=""), OR(K61&lt;=J61, J61=""))))</f>
        <v>0</v>
      </c>
    </row>
    <row r="62">
      <c r="A62" t="inlineStr">
        <is>
          <t>Calibration Curve</t>
        </is>
      </c>
      <c r="B62" t="inlineStr">
        <is>
          <t>Sample Ct values within calibration curve limits [covN2]</t>
        </is>
      </c>
      <c r="C62" t="inlineStr">
        <is>
          <t>High</t>
        </is>
      </c>
      <c r="E62" t="inlineStr">
        <is>
          <t>eh.07.20.21</t>
        </is>
      </c>
      <c r="F62" t="inlineStr">
        <is>
          <t>covN2</t>
        </is>
      </c>
      <c r="G62" s="50" t="str">
        <f>HYPERLINK("#'Main'!V18", "'Main'!V18")</f>
        <v>'Main'!V18</v>
      </c>
      <c r="I62">
        <f>'Cal'!AI29</f>
        <v>30.71333333333333</v>
      </c>
      <c r="J62">
        <f>'Cal'!AI44</f>
        <v>35.28666666666666</v>
      </c>
      <c r="K62">
        <f>'Main'!V18</f>
        <v>36.39</v>
      </c>
      <c r="L62">
        <f>IF(OR(ISERROR(K62), ISERROR(I62), ISERROR(J62)), FALSE, OR(AND(LEFT(K62, 1)="[", RIGHT(K62, 1)="]"), AND(ISNUMBER(K62), OR(K62&gt;=I62, I62=""), OR(K62&lt;=J62, J62=""))))</f>
        <v>0</v>
      </c>
    </row>
    <row r="63">
      <c r="A63" t="inlineStr">
        <is>
          <t>Calibration Curve</t>
        </is>
      </c>
      <c r="B63" t="inlineStr">
        <is>
          <t>Sample Ct values within calibration curve limits [covN2]</t>
        </is>
      </c>
      <c r="C63" t="inlineStr">
        <is>
          <t>High</t>
        </is>
      </c>
      <c r="E63" t="inlineStr">
        <is>
          <t>eh.07.20.21</t>
        </is>
      </c>
      <c r="F63" t="inlineStr">
        <is>
          <t>covN2</t>
        </is>
      </c>
      <c r="G63" s="50" t="str">
        <f>HYPERLINK("#'Main'!W18", "'Main'!W18")</f>
        <v>'Main'!W18</v>
      </c>
      <c r="I63">
        <f>'Cal'!AI29</f>
        <v>30.71333333333333</v>
      </c>
      <c r="J63">
        <f>'Cal'!AI44</f>
        <v>35.28666666666666</v>
      </c>
      <c r="K63" t="str">
        <f>'Main'!W18</f>
        <v>[38.0]</v>
      </c>
      <c r="L63">
        <f>IF(OR(ISERROR(K63), ISERROR(I63), ISERROR(J63)), FALSE, OR(AND(LEFT(K63, 1)="[", RIGHT(K63, 1)="]"), AND(ISNUMBER(K63), OR(K63&gt;=I63, I63=""), OR(K63&lt;=J63, J63=""))))</f>
        <v>1</v>
      </c>
    </row>
    <row r="64">
      <c r="A64" t="inlineStr">
        <is>
          <t>Calibration Curve</t>
        </is>
      </c>
      <c r="B64" t="inlineStr">
        <is>
          <t>Sample Ct values within calibration curve limits [covN2]</t>
        </is>
      </c>
      <c r="C64" t="inlineStr">
        <is>
          <t>High</t>
        </is>
      </c>
      <c r="E64" t="inlineStr">
        <is>
          <t>eh.07.20.21</t>
        </is>
      </c>
      <c r="F64" t="inlineStr">
        <is>
          <t>covN2</t>
        </is>
      </c>
      <c r="G64" s="50" t="str">
        <f>HYPERLINK("#'Main'!X18", "'Main'!X18")</f>
        <v>'Main'!X18</v>
      </c>
      <c r="I64">
        <f>'Cal'!AI29</f>
        <v>30.71333333333333</v>
      </c>
      <c r="J64">
        <f>'Cal'!AI44</f>
        <v>35.28666666666666</v>
      </c>
      <c r="K64">
        <f>'Main'!X18</f>
        <v>35.44</v>
      </c>
      <c r="L64">
        <f>IF(OR(ISERROR(K64), ISERROR(I64), ISERROR(J64)), FALSE, OR(AND(LEFT(K64, 1)="[", RIGHT(K64, 1)="]"), AND(ISNUMBER(K64), OR(K64&gt;=I64, I64=""), OR(K64&lt;=J64, J64=""))))</f>
        <v>0</v>
      </c>
    </row>
    <row r="65">
      <c r="A65" t="inlineStr">
        <is>
          <t>Calibration Curve</t>
        </is>
      </c>
      <c r="B65" t="inlineStr">
        <is>
          <t>Sample Ct values within calibration curve limits [covN1]</t>
        </is>
      </c>
      <c r="C65" t="inlineStr">
        <is>
          <t>High</t>
        </is>
      </c>
      <c r="E65" t="inlineStr">
        <is>
          <t>emh.07.21.21</t>
        </is>
      </c>
      <c r="F65" t="inlineStr">
        <is>
          <t>covN1</t>
        </is>
      </c>
      <c r="G65" s="50" t="str">
        <f>HYPERLINK("#'Main'!J19", "'Main'!J19")</f>
        <v>'Main'!J19</v>
      </c>
      <c r="I65">
        <f>'Cal'!Y29</f>
        <v>30.84333333333333</v>
      </c>
      <c r="J65">
        <f>'Cal'!Y44</f>
        <v>35.465</v>
      </c>
      <c r="K65">
        <f>'Main'!J19</f>
        <v>37.19</v>
      </c>
      <c r="L65">
        <f>IF(OR(ISERROR(K65), ISERROR(I65), ISERROR(J65)), FALSE, OR(AND(LEFT(K65, 1)="[", RIGHT(K65, 1)="]"), AND(ISNUMBER(K65), OR(K65&gt;=I65, I65=""), OR(K65&lt;=J65, J65=""))))</f>
        <v>0</v>
      </c>
    </row>
    <row r="66">
      <c r="A66" t="inlineStr">
        <is>
          <t>Calibration Curve</t>
        </is>
      </c>
      <c r="B66" t="inlineStr">
        <is>
          <t>Sample Ct values within calibration curve limits [covN1]</t>
        </is>
      </c>
      <c r="C66" t="inlineStr">
        <is>
          <t>High</t>
        </is>
      </c>
      <c r="E66" t="inlineStr">
        <is>
          <t>emh.07.21.21</t>
        </is>
      </c>
      <c r="F66" t="inlineStr">
        <is>
          <t>covN1</t>
        </is>
      </c>
      <c r="G66" s="50" t="str">
        <f>HYPERLINK("#'Main'!K19", "'Main'!K19")</f>
        <v>'Main'!K19</v>
      </c>
      <c r="I66">
        <f>'Cal'!Y29</f>
        <v>30.84333333333333</v>
      </c>
      <c r="J66">
        <f>'Cal'!Y44</f>
        <v>35.465</v>
      </c>
      <c r="K66">
        <f>'Main'!K19</f>
        <v>36.34</v>
      </c>
      <c r="L66">
        <f>IF(OR(ISERROR(K66), ISERROR(I66), ISERROR(J66)), FALSE, OR(AND(LEFT(K66, 1)="[", RIGHT(K66, 1)="]"), AND(ISNUMBER(K66), OR(K66&gt;=I66, I66=""), OR(K66&lt;=J66, J66=""))))</f>
        <v>0</v>
      </c>
    </row>
    <row r="67">
      <c r="A67" t="inlineStr">
        <is>
          <t>Calibration Curve</t>
        </is>
      </c>
      <c r="B67" t="inlineStr">
        <is>
          <t>Sample Ct values within calibration curve limits [covN1]</t>
        </is>
      </c>
      <c r="C67" t="inlineStr">
        <is>
          <t>High</t>
        </is>
      </c>
      <c r="E67" t="inlineStr">
        <is>
          <t>emh.07.21.21</t>
        </is>
      </c>
      <c r="F67" t="inlineStr">
        <is>
          <t>covN1</t>
        </is>
      </c>
      <c r="G67" s="50" t="str">
        <f>HYPERLINK("#'Main'!L19", "'Main'!L19")</f>
        <v>'Main'!L19</v>
      </c>
      <c r="I67">
        <f>'Cal'!Y29</f>
        <v>30.84333333333333</v>
      </c>
      <c r="J67">
        <f>'Cal'!Y44</f>
        <v>35.465</v>
      </c>
      <c r="K67" t="str">
        <f>'Main'!L19</f>
        <v>[38.18]</v>
      </c>
      <c r="L67">
        <f>IF(OR(ISERROR(K67), ISERROR(I67), ISERROR(J67)), FALSE, OR(AND(LEFT(K67, 1)="[", RIGHT(K67, 1)="]"), AND(ISNUMBER(K67), OR(K67&gt;=I67, I67=""), OR(K67&lt;=J67, J67=""))))</f>
        <v>1</v>
      </c>
    </row>
    <row r="68">
      <c r="A68" t="inlineStr">
        <is>
          <t>Calibration Curve</t>
        </is>
      </c>
      <c r="B68" t="inlineStr">
        <is>
          <t>Sample Ct values within calibration curve limits [covN2]</t>
        </is>
      </c>
      <c r="C68" t="inlineStr">
        <is>
          <t>High</t>
        </is>
      </c>
      <c r="E68" t="inlineStr">
        <is>
          <t>emh.07.21.21</t>
        </is>
      </c>
      <c r="F68" t="inlineStr">
        <is>
          <t>covN2</t>
        </is>
      </c>
      <c r="G68" s="50" t="str">
        <f>HYPERLINK("#'Main'!V19", "'Main'!V19")</f>
        <v>'Main'!V19</v>
      </c>
      <c r="I68">
        <f>'Cal'!AI29</f>
        <v>30.71333333333333</v>
      </c>
      <c r="J68">
        <f>'Cal'!AI44</f>
        <v>35.28666666666666</v>
      </c>
      <c r="K68">
        <f>'Main'!V19</f>
        <v>36.03</v>
      </c>
      <c r="L68">
        <f>IF(OR(ISERROR(K68), ISERROR(I68), ISERROR(J68)), FALSE, OR(AND(LEFT(K68, 1)="[", RIGHT(K68, 1)="]"), AND(ISNUMBER(K68), OR(K68&gt;=I68, I68=""), OR(K68&lt;=J68, J68=""))))</f>
        <v>0</v>
      </c>
    </row>
    <row r="69">
      <c r="A69" t="inlineStr">
        <is>
          <t>Calibration Curve</t>
        </is>
      </c>
      <c r="B69" t="inlineStr">
        <is>
          <t>Sample Ct values within calibration curve limits [covN2]</t>
        </is>
      </c>
      <c r="C69" t="inlineStr">
        <is>
          <t>High</t>
        </is>
      </c>
      <c r="E69" t="inlineStr">
        <is>
          <t>emh.07.21.21</t>
        </is>
      </c>
      <c r="F69" t="inlineStr">
        <is>
          <t>covN2</t>
        </is>
      </c>
      <c r="G69" s="50" t="str">
        <f>HYPERLINK("#'Main'!W19", "'Main'!W19")</f>
        <v>'Main'!W19</v>
      </c>
      <c r="I69">
        <f>'Cal'!AI29</f>
        <v>30.71333333333333</v>
      </c>
      <c r="J69">
        <f>'Cal'!AI44</f>
        <v>35.28666666666666</v>
      </c>
      <c r="K69">
        <f>'Main'!W19</f>
        <v>36.33</v>
      </c>
      <c r="L69">
        <f>IF(OR(ISERROR(K69), ISERROR(I69), ISERROR(J69)), FALSE, OR(AND(LEFT(K69, 1)="[", RIGHT(K69, 1)="]"), AND(ISNUMBER(K69), OR(K69&gt;=I69, I69=""), OR(K69&lt;=J69, J69=""))))</f>
        <v>0</v>
      </c>
    </row>
    <row r="70">
      <c r="A70" t="inlineStr">
        <is>
          <t>Calibration Curve</t>
        </is>
      </c>
      <c r="B70" t="inlineStr">
        <is>
          <t>Sample Ct values within calibration curve limits [covN2]</t>
        </is>
      </c>
      <c r="C70" t="inlineStr">
        <is>
          <t>High</t>
        </is>
      </c>
      <c r="E70" t="inlineStr">
        <is>
          <t>emh.07.21.21</t>
        </is>
      </c>
      <c r="F70" t="inlineStr">
        <is>
          <t>covN2</t>
        </is>
      </c>
      <c r="G70" s="50" t="str">
        <f>HYPERLINK("#'Main'!X19", "'Main'!X19")</f>
        <v>'Main'!X19</v>
      </c>
      <c r="I70">
        <f>'Cal'!AI29</f>
        <v>30.71333333333333</v>
      </c>
      <c r="J70">
        <f>'Cal'!AI44</f>
        <v>35.28666666666666</v>
      </c>
      <c r="K70">
        <f>'Main'!X19</f>
        <v>36.19</v>
      </c>
      <c r="L70">
        <f>IF(OR(ISERROR(K70), ISERROR(I70), ISERROR(J70)), FALSE, OR(AND(LEFT(K70, 1)="[", RIGHT(K70, 1)="]"), AND(ISNUMBER(K70), OR(K70&gt;=I70, I70=""), OR(K70&lt;=J70, J70=""))))</f>
        <v>0</v>
      </c>
    </row>
    <row r="71">
      <c r="A71" t="inlineStr">
        <is>
          <t>Calibration Curve</t>
        </is>
      </c>
      <c r="B71" t="inlineStr">
        <is>
          <t>Sample Ct values within calibration curve limits [covN1]</t>
        </is>
      </c>
      <c r="C71" t="inlineStr">
        <is>
          <t>High</t>
        </is>
      </c>
      <c r="E71" t="inlineStr">
        <is>
          <t>evc1.07.02.21</t>
        </is>
      </c>
      <c r="F71" t="inlineStr">
        <is>
          <t>covN1</t>
        </is>
      </c>
      <c r="G71" s="50" t="str">
        <f>HYPERLINK("#'Main'!J20", "'Main'!J20")</f>
        <v>'Main'!J20</v>
      </c>
      <c r="I71">
        <f>'Cal'!Y29</f>
        <v>30.84333333333333</v>
      </c>
      <c r="J71">
        <f>'Cal'!Y44</f>
        <v>35.465</v>
      </c>
      <c r="K71">
        <f>'Main'!J20</f>
        <v>44.16</v>
      </c>
      <c r="L71">
        <f>IF(OR(ISERROR(K71), ISERROR(I71), ISERROR(J71)), FALSE, OR(AND(LEFT(K71, 1)="[", RIGHT(K71, 1)="]"), AND(ISNUMBER(K71), OR(K71&gt;=I71, I71=""), OR(K71&lt;=J71, J71=""))))</f>
        <v>0</v>
      </c>
    </row>
    <row r="72">
      <c r="A72" t="inlineStr">
        <is>
          <t>Calibration Curve</t>
        </is>
      </c>
      <c r="B72" t="inlineStr">
        <is>
          <t>Sample Ct values within calibration curve limits [covN1]</t>
        </is>
      </c>
      <c r="C72" t="inlineStr">
        <is>
          <t>High</t>
        </is>
      </c>
      <c r="E72" t="inlineStr">
        <is>
          <t>evc1.07.02.21</t>
        </is>
      </c>
      <c r="F72" t="inlineStr">
        <is>
          <t>covN1</t>
        </is>
      </c>
      <c r="G72" s="50" t="str">
        <f>HYPERLINK("#'Main'!K20", "'Main'!K20")</f>
        <v>'Main'!K20</v>
      </c>
      <c r="I72">
        <f>'Cal'!Y29</f>
        <v>30.84333333333333</v>
      </c>
      <c r="J72">
        <f>'Cal'!Y44</f>
        <v>35.465</v>
      </c>
      <c r="K72" t="str">
        <f>'Main'!K20</f>
        <v>&lt;ND&gt;</v>
      </c>
      <c r="L72">
        <f>IF(OR(ISERROR(K72), ISERROR(I72), ISERROR(J72)), FALSE, OR(AND(LEFT(K72, 1)="[", RIGHT(K72, 1)="]"), AND(ISNUMBER(K72), OR(K72&gt;=I72, I72=""), OR(K72&lt;=J72, J72=""))))</f>
        <v>0</v>
      </c>
    </row>
    <row r="73">
      <c r="A73" t="inlineStr">
        <is>
          <t>Calibration Curve</t>
        </is>
      </c>
      <c r="B73" t="inlineStr">
        <is>
          <t>Sample Ct values within calibration curve limits [covN1]</t>
        </is>
      </c>
      <c r="C73" t="inlineStr">
        <is>
          <t>High</t>
        </is>
      </c>
      <c r="E73" t="inlineStr">
        <is>
          <t>evc1.07.02.21</t>
        </is>
      </c>
      <c r="F73" t="inlineStr">
        <is>
          <t>covN1</t>
        </is>
      </c>
      <c r="G73" s="50" t="str">
        <f>HYPERLINK("#'Main'!L20", "'Main'!L20")</f>
        <v>'Main'!L20</v>
      </c>
      <c r="I73">
        <f>'Cal'!Y29</f>
        <v>30.84333333333333</v>
      </c>
      <c r="J73">
        <f>'Cal'!Y44</f>
        <v>35.465</v>
      </c>
      <c r="K73" t="str">
        <f>'Main'!L20</f>
        <v>&lt;ND&gt;</v>
      </c>
      <c r="L73">
        <f>IF(OR(ISERROR(K73), ISERROR(I73), ISERROR(J73)), FALSE, OR(AND(LEFT(K73, 1)="[", RIGHT(K73, 1)="]"), AND(ISNUMBER(K73), OR(K73&gt;=I73, I73=""), OR(K73&lt;=J73, J73=""))))</f>
        <v>0</v>
      </c>
    </row>
    <row r="74">
      <c r="A74" t="inlineStr">
        <is>
          <t>Calibration Curve</t>
        </is>
      </c>
      <c r="B74" t="inlineStr">
        <is>
          <t>Sample Ct values within calibration curve limits [covN2]</t>
        </is>
      </c>
      <c r="C74" t="inlineStr">
        <is>
          <t>High</t>
        </is>
      </c>
      <c r="E74" t="inlineStr">
        <is>
          <t>evc1.07.02.21</t>
        </is>
      </c>
      <c r="F74" t="inlineStr">
        <is>
          <t>covN2</t>
        </is>
      </c>
      <c r="G74" s="50" t="str">
        <f>HYPERLINK("#'Main'!V20", "'Main'!V20")</f>
        <v>'Main'!V20</v>
      </c>
      <c r="I74">
        <f>'Cal'!AI29</f>
        <v>30.71333333333333</v>
      </c>
      <c r="J74">
        <f>'Cal'!AI44</f>
        <v>35.28666666666666</v>
      </c>
      <c r="K74" t="str">
        <f>'Main'!V20</f>
        <v>&lt;ND&gt;</v>
      </c>
      <c r="L74">
        <f>IF(OR(ISERROR(K74), ISERROR(I74), ISERROR(J74)), FALSE, OR(AND(LEFT(K74, 1)="[", RIGHT(K74, 1)="]"), AND(ISNUMBER(K74), OR(K74&gt;=I74, I74=""), OR(K74&lt;=J74, J74=""))))</f>
        <v>0</v>
      </c>
    </row>
    <row r="75">
      <c r="A75" t="inlineStr">
        <is>
          <t>Calibration Curve</t>
        </is>
      </c>
      <c r="B75" t="inlineStr">
        <is>
          <t>Sample Ct values within calibration curve limits [covN2]</t>
        </is>
      </c>
      <c r="C75" t="inlineStr">
        <is>
          <t>High</t>
        </is>
      </c>
      <c r="E75" t="inlineStr">
        <is>
          <t>evc1.07.02.21</t>
        </is>
      </c>
      <c r="F75" t="inlineStr">
        <is>
          <t>covN2</t>
        </is>
      </c>
      <c r="G75" s="50" t="str">
        <f>HYPERLINK("#'Main'!W20", "'Main'!W20")</f>
        <v>'Main'!W20</v>
      </c>
      <c r="I75">
        <f>'Cal'!AI29</f>
        <v>30.71333333333333</v>
      </c>
      <c r="J75">
        <f>'Cal'!AI44</f>
        <v>35.28666666666666</v>
      </c>
      <c r="K75">
        <f>'Main'!W20</f>
        <v>40.37</v>
      </c>
      <c r="L75">
        <f>IF(OR(ISERROR(K75), ISERROR(I75), ISERROR(J75)), FALSE, OR(AND(LEFT(K75, 1)="[", RIGHT(K75, 1)="]"), AND(ISNUMBER(K75), OR(K75&gt;=I75, I75=""), OR(K75&lt;=J75, J75=""))))</f>
        <v>0</v>
      </c>
    </row>
    <row r="76">
      <c r="A76" t="inlineStr">
        <is>
          <t>Calibration Curve</t>
        </is>
      </c>
      <c r="B76" t="inlineStr">
        <is>
          <t>Sample Ct values within calibration curve limits [covN2]</t>
        </is>
      </c>
      <c r="C76" t="inlineStr">
        <is>
          <t>High</t>
        </is>
      </c>
      <c r="E76" t="inlineStr">
        <is>
          <t>evc1.07.02.21</t>
        </is>
      </c>
      <c r="F76" t="inlineStr">
        <is>
          <t>covN2</t>
        </is>
      </c>
      <c r="G76" s="50" t="str">
        <f>HYPERLINK("#'Main'!X20", "'Main'!X20")</f>
        <v>'Main'!X20</v>
      </c>
      <c r="I76">
        <f>'Cal'!AI29</f>
        <v>30.71333333333333</v>
      </c>
      <c r="J76">
        <f>'Cal'!AI44</f>
        <v>35.28666666666666</v>
      </c>
      <c r="K76" t="str">
        <f>'Main'!X20</f>
        <v>&lt;ND&gt;</v>
      </c>
      <c r="L76">
        <f>IF(OR(ISERROR(K76), ISERROR(I76), ISERROR(J76)), FALSE, OR(AND(LEFT(K76, 1)="[", RIGHT(K76, 1)="]"), AND(ISNUMBER(K76), OR(K76&gt;=I76, I76=""), OR(K76&lt;=J76, J76=""))))</f>
        <v>0</v>
      </c>
    </row>
    <row r="77">
      <c r="A77" t="inlineStr">
        <is>
          <t>Calibration Curve</t>
        </is>
      </c>
      <c r="B77" t="inlineStr">
        <is>
          <t>Sample Ct values within calibration curve limits [covN1]</t>
        </is>
      </c>
      <c r="C77" t="inlineStr">
        <is>
          <t>High</t>
        </is>
      </c>
      <c r="E77" t="inlineStr">
        <is>
          <t>evc1.07.16.21</t>
        </is>
      </c>
      <c r="F77" t="inlineStr">
        <is>
          <t>covN1</t>
        </is>
      </c>
      <c r="G77" s="50" t="str">
        <f>HYPERLINK("#'Main'!J21", "'Main'!J21")</f>
        <v>'Main'!J21</v>
      </c>
      <c r="I77">
        <f>'Cal'!Y29</f>
        <v>30.84333333333333</v>
      </c>
      <c r="J77">
        <f>'Cal'!Y44</f>
        <v>35.465</v>
      </c>
      <c r="K77" t="str">
        <f>'Main'!J21</f>
        <v>&lt;ND&gt;</v>
      </c>
      <c r="L77">
        <f>IF(OR(ISERROR(K77), ISERROR(I77), ISERROR(J77)), FALSE, OR(AND(LEFT(K77, 1)="[", RIGHT(K77, 1)="]"), AND(ISNUMBER(K77), OR(K77&gt;=I77, I77=""), OR(K77&lt;=J77, J77=""))))</f>
        <v>0</v>
      </c>
    </row>
    <row r="78">
      <c r="A78" t="inlineStr">
        <is>
          <t>Calibration Curve</t>
        </is>
      </c>
      <c r="B78" t="inlineStr">
        <is>
          <t>Sample Ct values within calibration curve limits [covN1]</t>
        </is>
      </c>
      <c r="C78" t="inlineStr">
        <is>
          <t>High</t>
        </is>
      </c>
      <c r="E78" t="inlineStr">
        <is>
          <t>evc1.07.16.21</t>
        </is>
      </c>
      <c r="F78" t="inlineStr">
        <is>
          <t>covN1</t>
        </is>
      </c>
      <c r="G78" s="50" t="str">
        <f>HYPERLINK("#'Main'!K21", "'Main'!K21")</f>
        <v>'Main'!K21</v>
      </c>
      <c r="I78">
        <f>'Cal'!Y29</f>
        <v>30.84333333333333</v>
      </c>
      <c r="J78">
        <f>'Cal'!Y44</f>
        <v>35.465</v>
      </c>
      <c r="K78">
        <f>'Main'!K21</f>
        <v>42.6</v>
      </c>
      <c r="L78">
        <f>IF(OR(ISERROR(K78), ISERROR(I78), ISERROR(J78)), FALSE, OR(AND(LEFT(K78, 1)="[", RIGHT(K78, 1)="]"), AND(ISNUMBER(K78), OR(K78&gt;=I78, I78=""), OR(K78&lt;=J78, J78=""))))</f>
        <v>0</v>
      </c>
    </row>
    <row r="79">
      <c r="A79" t="inlineStr">
        <is>
          <t>Calibration Curve</t>
        </is>
      </c>
      <c r="B79" t="inlineStr">
        <is>
          <t>Sample Ct values within calibration curve limits [covN1]</t>
        </is>
      </c>
      <c r="C79" t="inlineStr">
        <is>
          <t>High</t>
        </is>
      </c>
      <c r="E79" t="inlineStr">
        <is>
          <t>evc1.07.16.21</t>
        </is>
      </c>
      <c r="F79" t="inlineStr">
        <is>
          <t>covN1</t>
        </is>
      </c>
      <c r="G79" s="50" t="str">
        <f>HYPERLINK("#'Main'!L21", "'Main'!L21")</f>
        <v>'Main'!L21</v>
      </c>
      <c r="I79">
        <f>'Cal'!Y29</f>
        <v>30.84333333333333</v>
      </c>
      <c r="J79">
        <f>'Cal'!Y44</f>
        <v>35.465</v>
      </c>
      <c r="K79">
        <f>'Main'!L21</f>
        <v>39.16</v>
      </c>
      <c r="L79">
        <f>IF(OR(ISERROR(K79), ISERROR(I79), ISERROR(J79)), FALSE, OR(AND(LEFT(K79, 1)="[", RIGHT(K79, 1)="]"), AND(ISNUMBER(K79), OR(K79&gt;=I79, I79=""), OR(K79&lt;=J79, J79=""))))</f>
        <v>0</v>
      </c>
    </row>
    <row r="80">
      <c r="A80" t="inlineStr">
        <is>
          <t>Calibration Curve</t>
        </is>
      </c>
      <c r="B80" t="inlineStr">
        <is>
          <t>Sample Ct values within calibration curve limits [covN2]</t>
        </is>
      </c>
      <c r="C80" t="inlineStr">
        <is>
          <t>High</t>
        </is>
      </c>
      <c r="E80" t="inlineStr">
        <is>
          <t>evc1.07.16.21</t>
        </is>
      </c>
      <c r="F80" t="inlineStr">
        <is>
          <t>covN2</t>
        </is>
      </c>
      <c r="G80" s="50" t="str">
        <f>HYPERLINK("#'Main'!V21", "'Main'!V21")</f>
        <v>'Main'!V21</v>
      </c>
      <c r="I80">
        <f>'Cal'!AI29</f>
        <v>30.71333333333333</v>
      </c>
      <c r="J80">
        <f>'Cal'!AI44</f>
        <v>35.28666666666666</v>
      </c>
      <c r="K80">
        <f>'Main'!V21</f>
        <v>36.67</v>
      </c>
      <c r="L80">
        <f>IF(OR(ISERROR(K80), ISERROR(I80), ISERROR(J80)), FALSE, OR(AND(LEFT(K80, 1)="[", RIGHT(K80, 1)="]"), AND(ISNUMBER(K80), OR(K80&gt;=I80, I80=""), OR(K80&lt;=J80, J80=""))))</f>
        <v>0</v>
      </c>
    </row>
    <row r="81">
      <c r="A81" t="inlineStr">
        <is>
          <t>Calibration Curve</t>
        </is>
      </c>
      <c r="B81" t="inlineStr">
        <is>
          <t>Sample Ct values within calibration curve limits [covN2]</t>
        </is>
      </c>
      <c r="C81" t="inlineStr">
        <is>
          <t>High</t>
        </is>
      </c>
      <c r="E81" t="inlineStr">
        <is>
          <t>evc1.07.16.21</t>
        </is>
      </c>
      <c r="F81" t="inlineStr">
        <is>
          <t>covN2</t>
        </is>
      </c>
      <c r="G81" s="50" t="str">
        <f>HYPERLINK("#'Main'!W21", "'Main'!W21")</f>
        <v>'Main'!W21</v>
      </c>
      <c r="I81">
        <f>'Cal'!AI29</f>
        <v>30.71333333333333</v>
      </c>
      <c r="J81">
        <f>'Cal'!AI44</f>
        <v>35.28666666666666</v>
      </c>
      <c r="K81">
        <f>'Main'!W21</f>
        <v>36.01</v>
      </c>
      <c r="L81">
        <f>IF(OR(ISERROR(K81), ISERROR(I81), ISERROR(J81)), FALSE, OR(AND(LEFT(K81, 1)="[", RIGHT(K81, 1)="]"), AND(ISNUMBER(K81), OR(K81&gt;=I81, I81=""), OR(K81&lt;=J81, J81=""))))</f>
        <v>0</v>
      </c>
    </row>
    <row r="82">
      <c r="A82" t="inlineStr">
        <is>
          <t>Calibration Curve</t>
        </is>
      </c>
      <c r="B82" t="inlineStr">
        <is>
          <t>Sample Ct values within calibration curve limits [covN2]</t>
        </is>
      </c>
      <c r="C82" t="inlineStr">
        <is>
          <t>High</t>
        </is>
      </c>
      <c r="E82" t="inlineStr">
        <is>
          <t>evc1.07.16.21</t>
        </is>
      </c>
      <c r="F82" t="inlineStr">
        <is>
          <t>covN2</t>
        </is>
      </c>
      <c r="G82" s="50" t="str">
        <f>HYPERLINK("#'Main'!X21", "'Main'!X21")</f>
        <v>'Main'!X21</v>
      </c>
      <c r="I82">
        <f>'Cal'!AI29</f>
        <v>30.71333333333333</v>
      </c>
      <c r="J82">
        <f>'Cal'!AI44</f>
        <v>35.28666666666666</v>
      </c>
      <c r="K82" t="str">
        <f>'Main'!X21</f>
        <v>&lt;ND&gt;</v>
      </c>
      <c r="L82">
        <f>IF(OR(ISERROR(K82), ISERROR(I82), ISERROR(J82)), FALSE, OR(AND(LEFT(K82, 1)="[", RIGHT(K82, 1)="]"), AND(ISNUMBER(K82), OR(K82&gt;=I82, I82=""), OR(K82&lt;=J82, J82=""))))</f>
        <v>0</v>
      </c>
    </row>
    <row r="83">
      <c r="A83" t="inlineStr">
        <is>
          <t>Calibration Curve</t>
        </is>
      </c>
      <c r="B83" t="inlineStr">
        <is>
          <t>Sample Ct values within calibration curve limits [covN1]</t>
        </is>
      </c>
      <c r="C83" t="inlineStr">
        <is>
          <t>High</t>
        </is>
      </c>
      <c r="E83" t="inlineStr">
        <is>
          <t>evc3.07.16.21</t>
        </is>
      </c>
      <c r="F83" t="inlineStr">
        <is>
          <t>covN1</t>
        </is>
      </c>
      <c r="G83" s="50" t="str">
        <f>HYPERLINK("#'Main'!J22", "'Main'!J22")</f>
        <v>'Main'!J22</v>
      </c>
      <c r="I83">
        <f>'Cal'!Y29</f>
        <v>30.84333333333333</v>
      </c>
      <c r="J83">
        <f>'Cal'!Y44</f>
        <v>35.465</v>
      </c>
      <c r="K83">
        <f>'Main'!J22</f>
        <v>38.44</v>
      </c>
      <c r="L83">
        <f>IF(OR(ISERROR(K83), ISERROR(I83), ISERROR(J83)), FALSE, OR(AND(LEFT(K83, 1)="[", RIGHT(K83, 1)="]"), AND(ISNUMBER(K83), OR(K83&gt;=I83, I83=""), OR(K83&lt;=J83, J83=""))))</f>
        <v>0</v>
      </c>
    </row>
    <row r="84">
      <c r="A84" t="inlineStr">
        <is>
          <t>Calibration Curve</t>
        </is>
      </c>
      <c r="B84" t="inlineStr">
        <is>
          <t>Sample Ct values within calibration curve limits [covN1]</t>
        </is>
      </c>
      <c r="C84" t="inlineStr">
        <is>
          <t>High</t>
        </is>
      </c>
      <c r="E84" t="inlineStr">
        <is>
          <t>evc3.07.16.21</t>
        </is>
      </c>
      <c r="F84" t="inlineStr">
        <is>
          <t>covN1</t>
        </is>
      </c>
      <c r="G84" s="50" t="str">
        <f>HYPERLINK("#'Main'!K22", "'Main'!K22")</f>
        <v>'Main'!K22</v>
      </c>
      <c r="I84">
        <f>'Cal'!Y29</f>
        <v>30.84333333333333</v>
      </c>
      <c r="J84">
        <f>'Cal'!Y44</f>
        <v>35.465</v>
      </c>
      <c r="K84">
        <f>'Main'!K22</f>
        <v>39.68</v>
      </c>
      <c r="L84">
        <f>IF(OR(ISERROR(K84), ISERROR(I84), ISERROR(J84)), FALSE, OR(AND(LEFT(K84, 1)="[", RIGHT(K84, 1)="]"), AND(ISNUMBER(K84), OR(K84&gt;=I84, I84=""), OR(K84&lt;=J84, J84=""))))</f>
        <v>0</v>
      </c>
    </row>
    <row r="85">
      <c r="A85" t="inlineStr">
        <is>
          <t>Calibration Curve</t>
        </is>
      </c>
      <c r="B85" t="inlineStr">
        <is>
          <t>Sample Ct values within calibration curve limits [covN1]</t>
        </is>
      </c>
      <c r="C85" t="inlineStr">
        <is>
          <t>High</t>
        </is>
      </c>
      <c r="E85" t="inlineStr">
        <is>
          <t>evc3.07.16.21</t>
        </is>
      </c>
      <c r="F85" t="inlineStr">
        <is>
          <t>covN1</t>
        </is>
      </c>
      <c r="G85" s="50" t="str">
        <f>HYPERLINK("#'Main'!L22", "'Main'!L22")</f>
        <v>'Main'!L22</v>
      </c>
      <c r="I85">
        <f>'Cal'!Y29</f>
        <v>30.84333333333333</v>
      </c>
      <c r="J85">
        <f>'Cal'!Y44</f>
        <v>35.465</v>
      </c>
      <c r="K85" t="str">
        <f>'Main'!L22</f>
        <v>&lt;ND&gt;</v>
      </c>
      <c r="L85">
        <f>IF(OR(ISERROR(K85), ISERROR(I85), ISERROR(J85)), FALSE, OR(AND(LEFT(K85, 1)="[", RIGHT(K85, 1)="]"), AND(ISNUMBER(K85), OR(K85&gt;=I85, I85=""), OR(K85&lt;=J85, J85=""))))</f>
        <v>0</v>
      </c>
    </row>
    <row r="86">
      <c r="A86" t="inlineStr">
        <is>
          <t>Calibration Curve</t>
        </is>
      </c>
      <c r="B86" t="inlineStr">
        <is>
          <t>Sample Ct values within calibration curve limits [covN2]</t>
        </is>
      </c>
      <c r="C86" t="inlineStr">
        <is>
          <t>High</t>
        </is>
      </c>
      <c r="E86" t="inlineStr">
        <is>
          <t>evc3.07.16.21</t>
        </is>
      </c>
      <c r="F86" t="inlineStr">
        <is>
          <t>covN2</t>
        </is>
      </c>
      <c r="G86" s="50" t="str">
        <f>HYPERLINK("#'Main'!V22", "'Main'!V22")</f>
        <v>'Main'!V22</v>
      </c>
      <c r="I86">
        <f>'Cal'!AI29</f>
        <v>30.71333333333333</v>
      </c>
      <c r="J86">
        <f>'Cal'!AI44</f>
        <v>35.28666666666666</v>
      </c>
      <c r="K86">
        <f>'Main'!V22</f>
        <v>35.59</v>
      </c>
      <c r="L86">
        <f>IF(OR(ISERROR(K86), ISERROR(I86), ISERROR(J86)), FALSE, OR(AND(LEFT(K86, 1)="[", RIGHT(K86, 1)="]"), AND(ISNUMBER(K86), OR(K86&gt;=I86, I86=""), OR(K86&lt;=J86, J86=""))))</f>
        <v>0</v>
      </c>
    </row>
    <row r="87">
      <c r="A87" t="inlineStr">
        <is>
          <t>Calibration Curve</t>
        </is>
      </c>
      <c r="B87" t="inlineStr">
        <is>
          <t>Sample Ct values within calibration curve limits [covN2]</t>
        </is>
      </c>
      <c r="C87" t="inlineStr">
        <is>
          <t>High</t>
        </is>
      </c>
      <c r="E87" t="inlineStr">
        <is>
          <t>evc3.07.16.21</t>
        </is>
      </c>
      <c r="F87" t="inlineStr">
        <is>
          <t>covN2</t>
        </is>
      </c>
      <c r="G87" s="50" t="str">
        <f>HYPERLINK("#'Main'!W22", "'Main'!W22")</f>
        <v>'Main'!W22</v>
      </c>
      <c r="I87">
        <f>'Cal'!AI29</f>
        <v>30.71333333333333</v>
      </c>
      <c r="J87">
        <f>'Cal'!AI44</f>
        <v>35.28666666666666</v>
      </c>
      <c r="K87" t="str">
        <f>'Main'!W22</f>
        <v>[38.25]</v>
      </c>
      <c r="L87">
        <f>IF(OR(ISERROR(K87), ISERROR(I87), ISERROR(J87)), FALSE, OR(AND(LEFT(K87, 1)="[", RIGHT(K87, 1)="]"), AND(ISNUMBER(K87), OR(K87&gt;=I87, I87=""), OR(K87&lt;=J87, J87=""))))</f>
        <v>1</v>
      </c>
    </row>
    <row r="88">
      <c r="A88" t="inlineStr">
        <is>
          <t>Calibration Curve</t>
        </is>
      </c>
      <c r="B88" t="inlineStr">
        <is>
          <t>Sample Ct values within calibration curve limits [covN2]</t>
        </is>
      </c>
      <c r="C88" t="inlineStr">
        <is>
          <t>High</t>
        </is>
      </c>
      <c r="E88" t="inlineStr">
        <is>
          <t>evc3.07.16.21</t>
        </is>
      </c>
      <c r="F88" t="inlineStr">
        <is>
          <t>covN2</t>
        </is>
      </c>
      <c r="G88" s="50" t="str">
        <f>HYPERLINK("#'Main'!X22", "'Main'!X22")</f>
        <v>'Main'!X22</v>
      </c>
      <c r="I88">
        <f>'Cal'!AI29</f>
        <v>30.71333333333333</v>
      </c>
      <c r="J88">
        <f>'Cal'!AI44</f>
        <v>35.28666666666666</v>
      </c>
      <c r="K88">
        <f>'Main'!X22</f>
        <v>36.34</v>
      </c>
      <c r="L88">
        <f>IF(OR(ISERROR(K88), ISERROR(I88), ISERROR(J88)), FALSE, OR(AND(LEFT(K88, 1)="[", RIGHT(K88, 1)="]"), AND(ISNUMBER(K88), OR(K88&gt;=I88, I88=""), OR(K88&lt;=J88, J88=""))))</f>
        <v>0</v>
      </c>
    </row>
    <row r="89">
      <c r="A89" t="inlineStr">
        <is>
          <t>LOQ</t>
        </is>
      </c>
      <c r="B89" t="inlineStr">
        <is>
          <t>Test above LOQ [copies per well, covN1]</t>
        </is>
      </c>
      <c r="C89" t="inlineStr">
        <is>
          <t>High</t>
        </is>
      </c>
      <c r="E89" t="inlineStr">
        <is>
          <t>aw_b97.08.09.21</t>
        </is>
      </c>
      <c r="F89" t="inlineStr">
        <is>
          <t>covN1</t>
        </is>
      </c>
      <c r="G89" s="50" t="str">
        <f>HYPERLINK("#'Main'!O15", "'Main'!O15")</f>
        <v>'Main'!O15</v>
      </c>
      <c r="I89" t="n">
        <v>4</v>
      </c>
      <c r="K89">
        <f>'Main'!O15</f>
        <v>1.117607776098615</v>
      </c>
      <c r="L89">
        <f>IF(OR(ISERROR(K89), ISERROR(I89), ISERROR(J89)), FALSE, OR(OR(AND(LEFT(K89, 1)="[", RIGHT(K89, 1)="]"), AND(ISNUMBER(K89), OR(K89&gt;=I89, I89=""), OR(K89&lt;=J89, J89=""))), K89=""))</f>
        <v>0</v>
      </c>
    </row>
    <row r="90">
      <c r="A90" t="inlineStr">
        <is>
          <t>LOQ</t>
        </is>
      </c>
      <c r="B90" t="inlineStr">
        <is>
          <t>Test above LOQ [copies per well, covN1]</t>
        </is>
      </c>
      <c r="C90" t="inlineStr">
        <is>
          <t>High</t>
        </is>
      </c>
      <c r="E90" t="inlineStr">
        <is>
          <t>aw_b97.08.09.21</t>
        </is>
      </c>
      <c r="F90" t="inlineStr">
        <is>
          <t>covN1</t>
        </is>
      </c>
      <c r="G90" s="50" t="str">
        <f>HYPERLINK("#'Main'!P15", "'Main'!P15")</f>
        <v>'Main'!P15</v>
      </c>
      <c r="I90" t="n">
        <v>4</v>
      </c>
      <c r="K90">
        <f>'Main'!P15</f>
        <v>0.495019628658991</v>
      </c>
      <c r="L90">
        <f>IF(OR(ISERROR(K90), ISERROR(I90), ISERROR(J90)), FALSE, OR(OR(AND(LEFT(K90, 1)="[", RIGHT(K90, 1)="]"), AND(ISNUMBER(K90), OR(K90&gt;=I90, I90=""), OR(K90&lt;=J90, J90=""))), K90=""))</f>
        <v>0</v>
      </c>
    </row>
    <row r="91">
      <c r="A91" t="inlineStr">
        <is>
          <t>LOQ</t>
        </is>
      </c>
      <c r="B91" t="inlineStr">
        <is>
          <t>Test above LOQ [copies per well, covN1]</t>
        </is>
      </c>
      <c r="C91" t="inlineStr">
        <is>
          <t>High</t>
        </is>
      </c>
      <c r="E91" t="inlineStr">
        <is>
          <t>aw_b97.08.09.21</t>
        </is>
      </c>
      <c r="F91" t="inlineStr">
        <is>
          <t>covN1</t>
        </is>
      </c>
      <c r="G91" s="50" t="str">
        <f>HYPERLINK("#'Main'!Q15", "'Main'!Q15")</f>
        <v>'Main'!Q15</v>
      </c>
      <c r="I91" t="n">
        <v>4</v>
      </c>
      <c r="K91">
        <f>'Main'!Q15</f>
        <v>1.13169773202731</v>
      </c>
      <c r="L91">
        <f>IF(OR(ISERROR(K91), ISERROR(I91), ISERROR(J91)), FALSE, OR(OR(AND(LEFT(K91, 1)="[", RIGHT(K91, 1)="]"), AND(ISNUMBER(K91), OR(K91&gt;=I91, I91=""), OR(K91&lt;=J91, J91=""))), K91=""))</f>
        <v>0</v>
      </c>
    </row>
    <row r="92">
      <c r="A92" t="inlineStr">
        <is>
          <t>LOQ</t>
        </is>
      </c>
      <c r="B92" t="inlineStr">
        <is>
          <t>Test above LOQ [copies per well, covN1]</t>
        </is>
      </c>
      <c r="C92" t="inlineStr">
        <is>
          <t>High</t>
        </is>
      </c>
      <c r="E92" t="inlineStr">
        <is>
          <t>aw_sr.08.09.21</t>
        </is>
      </c>
      <c r="F92" t="inlineStr">
        <is>
          <t>covN1</t>
        </is>
      </c>
      <c r="G92" s="50" t="str">
        <f>HYPERLINK("#'Main'!O16", "'Main'!O16")</f>
        <v>'Main'!O16</v>
      </c>
      <c r="I92" t="n">
        <v>4</v>
      </c>
      <c r="K92">
        <f>'Main'!O16</f>
        <v>3.408326146552576</v>
      </c>
      <c r="L92">
        <f>IF(OR(ISERROR(K92), ISERROR(I92), ISERROR(J92)), FALSE, OR(OR(AND(LEFT(K92, 1)="[", RIGHT(K92, 1)="]"), AND(ISNUMBER(K92), OR(K92&gt;=I92, I92=""), OR(K92&lt;=J92, J92=""))), K92=""))</f>
        <v>0</v>
      </c>
    </row>
    <row r="93">
      <c r="A93" t="inlineStr">
        <is>
          <t>LOQ</t>
        </is>
      </c>
      <c r="B93" t="inlineStr">
        <is>
          <t>Test above LOQ [copies per well, covN1]</t>
        </is>
      </c>
      <c r="C93" t="inlineStr">
        <is>
          <t>High</t>
        </is>
      </c>
      <c r="E93" t="inlineStr">
        <is>
          <t>aw_sr.08.09.21</t>
        </is>
      </c>
      <c r="F93" t="inlineStr">
        <is>
          <t>covN1</t>
        </is>
      </c>
      <c r="G93" s="50" t="str">
        <f>HYPERLINK("#'Main'!P16", "'Main'!P16")</f>
        <v>'Main'!P16</v>
      </c>
      <c r="I93" t="n">
        <v>4</v>
      </c>
      <c r="K93">
        <f>'Main'!P16</f>
        <v>2.652897878428074</v>
      </c>
      <c r="L93">
        <f>IF(OR(ISERROR(K93), ISERROR(I93), ISERROR(J93)), FALSE, OR(OR(AND(LEFT(K93, 1)="[", RIGHT(K93, 1)="]"), AND(ISNUMBER(K93), OR(K93&gt;=I93, I93=""), OR(K93&lt;=J93, J93=""))), K93=""))</f>
        <v>0</v>
      </c>
    </row>
    <row r="94">
      <c r="A94" t="inlineStr">
        <is>
          <t>LOQ</t>
        </is>
      </c>
      <c r="B94" t="inlineStr">
        <is>
          <t>Test above LOQ [copies per well, covN1]</t>
        </is>
      </c>
      <c r="C94" t="inlineStr">
        <is>
          <t>High</t>
        </is>
      </c>
      <c r="E94" t="inlineStr">
        <is>
          <t>aw_sr.08.09.21</t>
        </is>
      </c>
      <c r="F94" t="inlineStr">
        <is>
          <t>covN1</t>
        </is>
      </c>
      <c r="G94" s="50" t="str">
        <f>HYPERLINK("#'Main'!Q16", "'Main'!Q16")</f>
        <v>'Main'!Q16</v>
      </c>
      <c r="I94" t="n">
        <v>4</v>
      </c>
      <c r="K94">
        <f>'Main'!Q16</f>
        <v>1.891527692233157</v>
      </c>
      <c r="L94">
        <f>IF(OR(ISERROR(K94), ISERROR(I94), ISERROR(J94)), FALSE, OR(OR(AND(LEFT(K94, 1)="[", RIGHT(K94, 1)="]"), AND(ISNUMBER(K94), OR(K94&gt;=I94, I94=""), OR(K94&lt;=J94, J94=""))), K94=""))</f>
        <v>0</v>
      </c>
    </row>
    <row r="95">
      <c r="A95" t="inlineStr">
        <is>
          <t>LOQ</t>
        </is>
      </c>
      <c r="B95" t="inlineStr">
        <is>
          <t>Test above LOQ [copies per well, covN1]</t>
        </is>
      </c>
      <c r="C95" t="inlineStr">
        <is>
          <t>High</t>
        </is>
      </c>
      <c r="E95" t="inlineStr">
        <is>
          <t>ebmi.07.25</t>
        </is>
      </c>
      <c r="F95" t="inlineStr">
        <is>
          <t>covN1</t>
        </is>
      </c>
      <c r="G95" s="50" t="str">
        <f>HYPERLINK("#'Main'!O17", "'Main'!O17")</f>
        <v>'Main'!O17</v>
      </c>
      <c r="I95" t="n">
        <v>4</v>
      </c>
      <c r="K95" t="str">
        <f>'Main'!O17</f>
        <v/>
      </c>
      <c r="L95">
        <f>IF(OR(ISERROR(K95), ISERROR(I95), ISERROR(J95)), FALSE, OR(OR(AND(LEFT(K95, 1)="[", RIGHT(K95, 1)="]"), AND(ISNUMBER(K95), OR(K95&gt;=I95, I95=""), OR(K95&lt;=J95, J95=""))), K95=""))</f>
        <v>1</v>
      </c>
    </row>
    <row r="96">
      <c r="A96" t="inlineStr">
        <is>
          <t>LOQ</t>
        </is>
      </c>
      <c r="B96" t="inlineStr">
        <is>
          <t>Test above LOQ [copies per well, covN1]</t>
        </is>
      </c>
      <c r="C96" t="inlineStr">
        <is>
          <t>High</t>
        </is>
      </c>
      <c r="E96" t="inlineStr">
        <is>
          <t>ebmi.07.25</t>
        </is>
      </c>
      <c r="F96" t="inlineStr">
        <is>
          <t>covN1</t>
        </is>
      </c>
      <c r="G96" s="50" t="str">
        <f>HYPERLINK("#'Main'!P17", "'Main'!P17")</f>
        <v>'Main'!P17</v>
      </c>
      <c r="I96" t="n">
        <v>4</v>
      </c>
      <c r="K96">
        <f>'Main'!P17</f>
        <v>0.1450111552702267</v>
      </c>
      <c r="L96">
        <f>IF(OR(ISERROR(K96), ISERROR(I96), ISERROR(J96)), FALSE, OR(OR(AND(LEFT(K96, 1)="[", RIGHT(K96, 1)="]"), AND(ISNUMBER(K96), OR(K96&gt;=I96, I96=""), OR(K96&lt;=J96, J96=""))), K96=""))</f>
        <v>0</v>
      </c>
    </row>
    <row r="97">
      <c r="A97" t="inlineStr">
        <is>
          <t>LOQ</t>
        </is>
      </c>
      <c r="B97" t="inlineStr">
        <is>
          <t>Test above LOQ [copies per well, covN1]</t>
        </is>
      </c>
      <c r="C97" t="inlineStr">
        <is>
          <t>High</t>
        </is>
      </c>
      <c r="E97" t="inlineStr">
        <is>
          <t>ebmi.07.25</t>
        </is>
      </c>
      <c r="F97" t="inlineStr">
        <is>
          <t>covN1</t>
        </is>
      </c>
      <c r="G97" s="50" t="str">
        <f>HYPERLINK("#'Main'!Q17", "'Main'!Q17")</f>
        <v>'Main'!Q17</v>
      </c>
      <c r="I97" t="n">
        <v>4</v>
      </c>
      <c r="K97">
        <f>'Main'!Q17</f>
        <v>0.005177108288269274</v>
      </c>
      <c r="L97">
        <f>IF(OR(ISERROR(K97), ISERROR(I97), ISERROR(J97)), FALSE, OR(OR(AND(LEFT(K97, 1)="[", RIGHT(K97, 1)="]"), AND(ISNUMBER(K97), OR(K97&gt;=I97, I97=""), OR(K97&lt;=J97, J97=""))), K97=""))</f>
        <v>0</v>
      </c>
    </row>
    <row r="98">
      <c r="A98" t="inlineStr">
        <is>
          <t>LOQ</t>
        </is>
      </c>
      <c r="B98" t="inlineStr">
        <is>
          <t>Test above LOQ [copies per well, covN1]</t>
        </is>
      </c>
      <c r="C98" t="inlineStr">
        <is>
          <t>High</t>
        </is>
      </c>
      <c r="E98" t="inlineStr">
        <is>
          <t>eh.07.20.21</t>
        </is>
      </c>
      <c r="F98" t="inlineStr">
        <is>
          <t>covN1</t>
        </is>
      </c>
      <c r="G98" s="50" t="str">
        <f>HYPERLINK("#'Main'!O18", "'Main'!O18")</f>
        <v>'Main'!O18</v>
      </c>
      <c r="I98" t="n">
        <v>4</v>
      </c>
      <c r="K98">
        <f>'Main'!O18</f>
        <v>0.0003372427009069548</v>
      </c>
      <c r="L98">
        <f>IF(OR(ISERROR(K98), ISERROR(I98), ISERROR(J98)), FALSE, OR(OR(AND(LEFT(K98, 1)="[", RIGHT(K98, 1)="]"), AND(ISNUMBER(K98), OR(K98&gt;=I98, I98=""), OR(K98&lt;=J98, J98=""))), K98=""))</f>
        <v>0</v>
      </c>
    </row>
    <row r="99">
      <c r="A99" t="inlineStr">
        <is>
          <t>LOQ</t>
        </is>
      </c>
      <c r="B99" t="inlineStr">
        <is>
          <t>Test above LOQ [copies per well, covN1]</t>
        </is>
      </c>
      <c r="C99" t="inlineStr">
        <is>
          <t>High</t>
        </is>
      </c>
      <c r="E99" t="inlineStr">
        <is>
          <t>eh.07.20.21</t>
        </is>
      </c>
      <c r="F99" t="inlineStr">
        <is>
          <t>covN1</t>
        </is>
      </c>
      <c r="G99" s="50" t="str">
        <f>HYPERLINK("#'Main'!P18", "'Main'!P18")</f>
        <v>'Main'!P18</v>
      </c>
      <c r="I99" t="n">
        <v>4</v>
      </c>
      <c r="K99" t="str">
        <f>'Main'!P18</f>
        <v/>
      </c>
      <c r="L99">
        <f>IF(OR(ISERROR(K99), ISERROR(I99), ISERROR(J99)), FALSE, OR(OR(AND(LEFT(K99, 1)="[", RIGHT(K99, 1)="]"), AND(ISNUMBER(K99), OR(K99&gt;=I99, I99=""), OR(K99&lt;=J99, J99=""))), K99=""))</f>
        <v>1</v>
      </c>
    </row>
    <row r="100">
      <c r="A100" t="inlineStr">
        <is>
          <t>LOQ</t>
        </is>
      </c>
      <c r="B100" t="inlineStr">
        <is>
          <t>Test above LOQ [copies per well, covN1]</t>
        </is>
      </c>
      <c r="C100" t="inlineStr">
        <is>
          <t>High</t>
        </is>
      </c>
      <c r="E100" t="inlineStr">
        <is>
          <t>eh.07.20.21</t>
        </is>
      </c>
      <c r="F100" t="inlineStr">
        <is>
          <t>covN1</t>
        </is>
      </c>
      <c r="G100" s="50" t="str">
        <f>HYPERLINK("#'Main'!Q18", "'Main'!Q18")</f>
        <v>'Main'!Q18</v>
      </c>
      <c r="I100" t="n">
        <v>4</v>
      </c>
      <c r="K100">
        <f>'Main'!Q18</f>
        <v>0.003339267225747333</v>
      </c>
      <c r="L100">
        <f>IF(OR(ISERROR(K100), ISERROR(I100), ISERROR(J100)), FALSE, OR(OR(AND(LEFT(K100, 1)="[", RIGHT(K100, 1)="]"), AND(ISNUMBER(K100), OR(K100&gt;=I100, I100=""), OR(K100&lt;=J100, J100=""))), K100=""))</f>
        <v>0</v>
      </c>
    </row>
    <row r="101">
      <c r="A101" t="inlineStr">
        <is>
          <t>LOQ</t>
        </is>
      </c>
      <c r="B101" t="inlineStr">
        <is>
          <t>Test above LOQ [copies per well, covN1]</t>
        </is>
      </c>
      <c r="C101" t="inlineStr">
        <is>
          <t>High</t>
        </is>
      </c>
      <c r="E101" t="inlineStr">
        <is>
          <t>emh.07.21.21</t>
        </is>
      </c>
      <c r="F101" t="inlineStr">
        <is>
          <t>covN1</t>
        </is>
      </c>
      <c r="G101" s="50" t="str">
        <f>HYPERLINK("#'Main'!O19", "'Main'!O19")</f>
        <v>'Main'!O19</v>
      </c>
      <c r="I101" t="n">
        <v>4</v>
      </c>
      <c r="K101">
        <f>'Main'!O19</f>
        <v>0.02953864129331623</v>
      </c>
      <c r="L101">
        <f>IF(OR(ISERROR(K101), ISERROR(I101), ISERROR(J101)), FALSE, OR(OR(AND(LEFT(K101, 1)="[", RIGHT(K101, 1)="]"), AND(ISNUMBER(K101), OR(K101&gt;=I101, I101=""), OR(K101&lt;=J101, J101=""))), K101=""))</f>
        <v>0</v>
      </c>
    </row>
    <row r="102">
      <c r="A102" t="inlineStr">
        <is>
          <t>LOQ</t>
        </is>
      </c>
      <c r="B102" t="inlineStr">
        <is>
          <t>Test above LOQ [copies per well, covN1]</t>
        </is>
      </c>
      <c r="C102" t="inlineStr">
        <is>
          <t>High</t>
        </is>
      </c>
      <c r="E102" t="inlineStr">
        <is>
          <t>emh.07.21.21</t>
        </is>
      </c>
      <c r="F102" t="inlineStr">
        <is>
          <t>covN1</t>
        </is>
      </c>
      <c r="G102" s="50" t="str">
        <f>HYPERLINK("#'Main'!P19", "'Main'!P19")</f>
        <v>'Main'!P19</v>
      </c>
      <c r="I102" t="n">
        <v>4</v>
      </c>
      <c r="K102">
        <f>'Main'!P19</f>
        <v>0.08567973676331046</v>
      </c>
      <c r="L102">
        <f>IF(OR(ISERROR(K102), ISERROR(I102), ISERROR(J102)), FALSE, OR(OR(AND(LEFT(K102, 1)="[", RIGHT(K102, 1)="]"), AND(ISNUMBER(K102), OR(K102&gt;=I102, I102=""), OR(K102&lt;=J102, J102=""))), K102=""))</f>
        <v>0</v>
      </c>
    </row>
    <row r="103">
      <c r="A103" t="inlineStr">
        <is>
          <t>LOQ</t>
        </is>
      </c>
      <c r="B103" t="inlineStr">
        <is>
          <t>Test above LOQ [copies per well, covN1]</t>
        </is>
      </c>
      <c r="C103" t="inlineStr">
        <is>
          <t>High</t>
        </is>
      </c>
      <c r="E103" t="inlineStr">
        <is>
          <t>emh.07.21.21</t>
        </is>
      </c>
      <c r="F103" t="inlineStr">
        <is>
          <t>covN1</t>
        </is>
      </c>
      <c r="G103" s="50" t="str">
        <f>HYPERLINK("#'Main'!Q19", "'Main'!Q19")</f>
        <v>'Main'!Q19</v>
      </c>
      <c r="I103" t="n">
        <v>4</v>
      </c>
      <c r="K103" t="str">
        <f>'Main'!Q19</f>
        <v/>
      </c>
      <c r="L103">
        <f>IF(OR(ISERROR(K103), ISERROR(I103), ISERROR(J103)), FALSE, OR(OR(AND(LEFT(K103, 1)="[", RIGHT(K103, 1)="]"), AND(ISNUMBER(K103), OR(K103&gt;=I103, I103=""), OR(K103&lt;=J103, J103=""))), K103=""))</f>
        <v>1</v>
      </c>
    </row>
    <row r="104">
      <c r="A104" t="inlineStr">
        <is>
          <t>LOQ</t>
        </is>
      </c>
      <c r="B104" t="inlineStr">
        <is>
          <t>Test above LOQ [copies per well, covN1]</t>
        </is>
      </c>
      <c r="C104" t="inlineStr">
        <is>
          <t>High</t>
        </is>
      </c>
      <c r="E104" t="inlineStr">
        <is>
          <t>evc1.07.02.21</t>
        </is>
      </c>
      <c r="F104" t="inlineStr">
        <is>
          <t>covN1</t>
        </is>
      </c>
      <c r="G104" s="50" t="str">
        <f>HYPERLINK("#'Main'!O20", "'Main'!O20")</f>
        <v>'Main'!O20</v>
      </c>
      <c r="I104" t="n">
        <v>4</v>
      </c>
      <c r="K104">
        <f>'Main'!O20</f>
        <v>4.764223471979452e-06</v>
      </c>
      <c r="L104">
        <f>IF(OR(ISERROR(K104), ISERROR(I104), ISERROR(J104)), FALSE, OR(OR(AND(LEFT(K104, 1)="[", RIGHT(K104, 1)="]"), AND(ISNUMBER(K104), OR(K104&gt;=I104, I104=""), OR(K104&lt;=J104, J104=""))), K104=""))</f>
        <v>0</v>
      </c>
    </row>
    <row r="105">
      <c r="A105" t="inlineStr">
        <is>
          <t>LOQ</t>
        </is>
      </c>
      <c r="B105" t="inlineStr">
        <is>
          <t>Test above LOQ [copies per well, covN1]</t>
        </is>
      </c>
      <c r="C105" t="inlineStr">
        <is>
          <t>High</t>
        </is>
      </c>
      <c r="E105" t="inlineStr">
        <is>
          <t>evc1.07.02.21</t>
        </is>
      </c>
      <c r="F105" t="inlineStr">
        <is>
          <t>covN1</t>
        </is>
      </c>
      <c r="G105" s="50" t="str">
        <f>HYPERLINK("#'Main'!P20", "'Main'!P20")</f>
        <v>'Main'!P20</v>
      </c>
      <c r="I105" t="n">
        <v>4</v>
      </c>
      <c r="K105" t="str">
        <f>'Main'!P20</f>
        <v/>
      </c>
      <c r="L105">
        <f>IF(OR(ISERROR(K105), ISERROR(I105), ISERROR(J105)), FALSE, OR(OR(AND(LEFT(K105, 1)="[", RIGHT(K105, 1)="]"), AND(ISNUMBER(K105), OR(K105&gt;=I105, I105=""), OR(K105&lt;=J105, J105=""))), K105=""))</f>
        <v>1</v>
      </c>
    </row>
    <row r="106">
      <c r="A106" t="inlineStr">
        <is>
          <t>LOQ</t>
        </is>
      </c>
      <c r="B106" t="inlineStr">
        <is>
          <t>Test above LOQ [copies per well, covN1]</t>
        </is>
      </c>
      <c r="C106" t="inlineStr">
        <is>
          <t>High</t>
        </is>
      </c>
      <c r="E106" t="inlineStr">
        <is>
          <t>evc1.07.02.21</t>
        </is>
      </c>
      <c r="F106" t="inlineStr">
        <is>
          <t>covN1</t>
        </is>
      </c>
      <c r="G106" s="50" t="str">
        <f>HYPERLINK("#'Main'!Q20", "'Main'!Q20")</f>
        <v>'Main'!Q20</v>
      </c>
      <c r="I106" t="n">
        <v>4</v>
      </c>
      <c r="K106" t="str">
        <f>'Main'!Q20</f>
        <v/>
      </c>
      <c r="L106">
        <f>IF(OR(ISERROR(K106), ISERROR(I106), ISERROR(J106)), FALSE, OR(OR(AND(LEFT(K106, 1)="[", RIGHT(K106, 1)="]"), AND(ISNUMBER(K106), OR(K106&gt;=I106, I106=""), OR(K106&lt;=J106, J106=""))), K106=""))</f>
        <v>1</v>
      </c>
    </row>
    <row r="107">
      <c r="A107" t="inlineStr">
        <is>
          <t>LOQ</t>
        </is>
      </c>
      <c r="B107" t="inlineStr">
        <is>
          <t>Test above LOQ [copies per well, covN1]</t>
        </is>
      </c>
      <c r="C107" t="inlineStr">
        <is>
          <t>High</t>
        </is>
      </c>
      <c r="E107" t="inlineStr">
        <is>
          <t>evc1.07.16.21</t>
        </is>
      </c>
      <c r="F107" t="inlineStr">
        <is>
          <t>covN1</t>
        </is>
      </c>
      <c r="G107" s="50" t="str">
        <f>HYPERLINK("#'Main'!O21", "'Main'!O21")</f>
        <v>'Main'!O21</v>
      </c>
      <c r="I107" t="n">
        <v>4</v>
      </c>
      <c r="K107" t="str">
        <f>'Main'!O21</f>
        <v/>
      </c>
      <c r="L107">
        <f>IF(OR(ISERROR(K107), ISERROR(I107), ISERROR(J107)), FALSE, OR(OR(AND(LEFT(K107, 1)="[", RIGHT(K107, 1)="]"), AND(ISNUMBER(K107), OR(K107&gt;=I107, I107=""), OR(K107&lt;=J107, J107=""))), K107=""))</f>
        <v>1</v>
      </c>
    </row>
    <row r="108">
      <c r="A108" t="inlineStr">
        <is>
          <t>LOQ</t>
        </is>
      </c>
      <c r="B108" t="inlineStr">
        <is>
          <t>Test above LOQ [copies per well, covN1]</t>
        </is>
      </c>
      <c r="C108" t="inlineStr">
        <is>
          <t>High</t>
        </is>
      </c>
      <c r="E108" t="inlineStr">
        <is>
          <t>evc1.07.16.21</t>
        </is>
      </c>
      <c r="F108" t="inlineStr">
        <is>
          <t>covN1</t>
        </is>
      </c>
      <c r="G108" s="50" t="str">
        <f>HYPERLINK("#'Main'!P21", "'Main'!P21")</f>
        <v>'Main'!P21</v>
      </c>
      <c r="I108" t="n">
        <v>4</v>
      </c>
      <c r="K108">
        <f>'Main'!P21</f>
        <v>3.363511461864854e-05</v>
      </c>
      <c r="L108">
        <f>IF(OR(ISERROR(K108), ISERROR(I108), ISERROR(J108)), FALSE, OR(OR(AND(LEFT(K108, 1)="[", RIGHT(K108, 1)="]"), AND(ISNUMBER(K108), OR(K108&gt;=I108, I108=""), OR(K108&lt;=J108, J108=""))), K108=""))</f>
        <v>0</v>
      </c>
    </row>
    <row r="109">
      <c r="A109" t="inlineStr">
        <is>
          <t>LOQ</t>
        </is>
      </c>
      <c r="B109" t="inlineStr">
        <is>
          <t>Test above LOQ [copies per well, covN1]</t>
        </is>
      </c>
      <c r="C109" t="inlineStr">
        <is>
          <t>High</t>
        </is>
      </c>
      <c r="E109" t="inlineStr">
        <is>
          <t>evc1.07.16.21</t>
        </is>
      </c>
      <c r="F109" t="inlineStr">
        <is>
          <t>covN1</t>
        </is>
      </c>
      <c r="G109" s="50" t="str">
        <f>HYPERLINK("#'Main'!Q21", "'Main'!Q21")</f>
        <v>'Main'!Q21</v>
      </c>
      <c r="I109" t="n">
        <v>4</v>
      </c>
      <c r="K109">
        <f>'Main'!Q21</f>
        <v>0.002503268699942445</v>
      </c>
      <c r="L109">
        <f>IF(OR(ISERROR(K109), ISERROR(I109), ISERROR(J109)), FALSE, OR(OR(AND(LEFT(K109, 1)="[", RIGHT(K109, 1)="]"), AND(ISNUMBER(K109), OR(K109&gt;=I109, I109=""), OR(K109&lt;=J109, J109=""))), K109=""))</f>
        <v>0</v>
      </c>
    </row>
    <row r="110">
      <c r="A110" t="inlineStr">
        <is>
          <t>LOQ</t>
        </is>
      </c>
      <c r="B110" t="inlineStr">
        <is>
          <t>Test above LOQ [copies per well, covN1]</t>
        </is>
      </c>
      <c r="C110" t="inlineStr">
        <is>
          <t>High</t>
        </is>
      </c>
      <c r="E110" t="inlineStr">
        <is>
          <t>evc3.07.16.21</t>
        </is>
      </c>
      <c r="F110" t="inlineStr">
        <is>
          <t>covN1</t>
        </is>
      </c>
      <c r="G110" s="50" t="str">
        <f>HYPERLINK("#'Main'!O22", "'Main'!O22")</f>
        <v>'Main'!O22</v>
      </c>
      <c r="I110" t="n">
        <v>4</v>
      </c>
      <c r="K110">
        <f>'Main'!O22</f>
        <v>0.006169666354869076</v>
      </c>
      <c r="L110">
        <f>IF(OR(ISERROR(K110), ISERROR(I110), ISERROR(J110)), FALSE, OR(OR(AND(LEFT(K110, 1)="[", RIGHT(K110, 1)="]"), AND(ISNUMBER(K110), OR(K110&gt;=I110, I110=""), OR(K110&lt;=J110, J110=""))), K110=""))</f>
        <v>0</v>
      </c>
    </row>
    <row r="111">
      <c r="A111" t="inlineStr">
        <is>
          <t>LOQ</t>
        </is>
      </c>
      <c r="B111" t="inlineStr">
        <is>
          <t>Test above LOQ [copies per well, covN1]</t>
        </is>
      </c>
      <c r="C111" t="inlineStr">
        <is>
          <t>High</t>
        </is>
      </c>
      <c r="E111" t="inlineStr">
        <is>
          <t>evc3.07.16.21</t>
        </is>
      </c>
      <c r="F111" t="inlineStr">
        <is>
          <t>covN1</t>
        </is>
      </c>
      <c r="G111" s="50" t="str">
        <f>HYPERLINK("#'Main'!P22", "'Main'!P22")</f>
        <v>'Main'!P22</v>
      </c>
      <c r="I111" t="n">
        <v>4</v>
      </c>
      <c r="K111">
        <f>'Main'!P22</f>
        <v>0.001304889910878337</v>
      </c>
      <c r="L111">
        <f>IF(OR(ISERROR(K111), ISERROR(I111), ISERROR(J111)), FALSE, OR(OR(AND(LEFT(K111, 1)="[", RIGHT(K111, 1)="]"), AND(ISNUMBER(K111), OR(K111&gt;=I111, I111=""), OR(K111&lt;=J111, J111=""))), K111=""))</f>
        <v>0</v>
      </c>
    </row>
    <row r="112">
      <c r="A112" t="inlineStr">
        <is>
          <t>LOQ</t>
        </is>
      </c>
      <c r="B112" t="inlineStr">
        <is>
          <t>Test above LOQ [copies per well, covN1]</t>
        </is>
      </c>
      <c r="C112" t="inlineStr">
        <is>
          <t>High</t>
        </is>
      </c>
      <c r="E112" t="inlineStr">
        <is>
          <t>evc3.07.16.21</t>
        </is>
      </c>
      <c r="F112" t="inlineStr">
        <is>
          <t>covN1</t>
        </is>
      </c>
      <c r="G112" s="50" t="str">
        <f>HYPERLINK("#'Main'!Q22", "'Main'!Q22")</f>
        <v>'Main'!Q22</v>
      </c>
      <c r="I112" t="n">
        <v>4</v>
      </c>
      <c r="K112" t="str">
        <f>'Main'!Q22</f>
        <v/>
      </c>
      <c r="L112">
        <f>IF(OR(ISERROR(K112), ISERROR(I112), ISERROR(J112)), FALSE, OR(OR(AND(LEFT(K112, 1)="[", RIGHT(K112, 1)="]"), AND(ISNUMBER(K112), OR(K112&gt;=I112, I112=""), OR(K112&lt;=J112, J112=""))), K112=""))</f>
        <v>1</v>
      </c>
    </row>
    <row r="113">
      <c r="A113" t="inlineStr">
        <is>
          <t>LOQ</t>
        </is>
      </c>
      <c r="B113" t="inlineStr">
        <is>
          <t>Test above LOQ [copies per well, covN2]</t>
        </is>
      </c>
      <c r="C113" t="inlineStr">
        <is>
          <t>High</t>
        </is>
      </c>
      <c r="E113" t="inlineStr">
        <is>
          <t>aw_b97.08.09.21</t>
        </is>
      </c>
      <c r="F113" t="inlineStr">
        <is>
          <t>covN2</t>
        </is>
      </c>
      <c r="G113" s="50" t="str">
        <f>HYPERLINK("#'Main'!AA15", "'Main'!AA15")</f>
        <v>'Main'!AA15</v>
      </c>
      <c r="I113" t="n">
        <v>6</v>
      </c>
      <c r="K113">
        <f>'Main'!AA15</f>
        <v>3.174850257249024</v>
      </c>
      <c r="L113">
        <f>IF(OR(ISERROR(K113), ISERROR(I113), ISERROR(J113)), FALSE, OR(OR(AND(LEFT(K113, 1)="[", RIGHT(K113, 1)="]"), AND(ISNUMBER(K113), OR(K113&gt;=I113, I113=""), OR(K113&lt;=J113, J113=""))), K113=""))</f>
        <v>0</v>
      </c>
    </row>
    <row r="114">
      <c r="A114" t="inlineStr">
        <is>
          <t>LOQ</t>
        </is>
      </c>
      <c r="B114" t="inlineStr">
        <is>
          <t>Test above LOQ [copies per well, covN2]</t>
        </is>
      </c>
      <c r="C114" t="inlineStr">
        <is>
          <t>High</t>
        </is>
      </c>
      <c r="E114" t="inlineStr">
        <is>
          <t>aw_b97.08.09.21</t>
        </is>
      </c>
      <c r="F114" t="inlineStr">
        <is>
          <t>covN2</t>
        </is>
      </c>
      <c r="G114" s="50" t="str">
        <f>HYPERLINK("#'Main'!AB15", "'Main'!AB15")</f>
        <v>'Main'!AB15</v>
      </c>
      <c r="I114" t="n">
        <v>6</v>
      </c>
      <c r="K114">
        <f>'Main'!AB15</f>
        <v>1.519765256445259</v>
      </c>
      <c r="L114">
        <f>IF(OR(ISERROR(K114), ISERROR(I114), ISERROR(J114)), FALSE, OR(OR(AND(LEFT(K114, 1)="[", RIGHT(K114, 1)="]"), AND(ISNUMBER(K114), OR(K114&gt;=I114, I114=""), OR(K114&lt;=J114, J114=""))), K114=""))</f>
        <v>0</v>
      </c>
    </row>
    <row r="115">
      <c r="A115" t="inlineStr">
        <is>
          <t>LOQ</t>
        </is>
      </c>
      <c r="B115" t="inlineStr">
        <is>
          <t>Test above LOQ [copies per well, covN2]</t>
        </is>
      </c>
      <c r="C115" t="inlineStr">
        <is>
          <t>High</t>
        </is>
      </c>
      <c r="E115" t="inlineStr">
        <is>
          <t>aw_b97.08.09.21</t>
        </is>
      </c>
      <c r="F115" t="inlineStr">
        <is>
          <t>covN2</t>
        </is>
      </c>
      <c r="G115" s="50" t="str">
        <f>HYPERLINK("#'Main'!AC15", "'Main'!AC15")</f>
        <v>'Main'!AC15</v>
      </c>
      <c r="I115" t="n">
        <v>6</v>
      </c>
      <c r="K115">
        <f>'Main'!AC15</f>
        <v>3.174850257249024</v>
      </c>
      <c r="L115">
        <f>IF(OR(ISERROR(K115), ISERROR(I115), ISERROR(J115)), FALSE, OR(OR(AND(LEFT(K115, 1)="[", RIGHT(K115, 1)="]"), AND(ISNUMBER(K115), OR(K115&gt;=I115, I115=""), OR(K115&lt;=J115, J115=""))), K115=""))</f>
        <v>0</v>
      </c>
    </row>
    <row r="116">
      <c r="A116" t="inlineStr">
        <is>
          <t>LOQ</t>
        </is>
      </c>
      <c r="B116" t="inlineStr">
        <is>
          <t>Test above LOQ [copies per well, covN2]</t>
        </is>
      </c>
      <c r="C116" t="inlineStr">
        <is>
          <t>High</t>
        </is>
      </c>
      <c r="E116" t="inlineStr">
        <is>
          <t>aw_sr.08.09.21</t>
        </is>
      </c>
      <c r="F116" t="inlineStr">
        <is>
          <t>covN2</t>
        </is>
      </c>
      <c r="G116" s="50" t="str">
        <f>HYPERLINK("#'Main'!AA16", "'Main'!AA16")</f>
        <v>'Main'!AA16</v>
      </c>
      <c r="I116" t="n">
        <v>6</v>
      </c>
      <c r="K116">
        <f>'Main'!AA16</f>
        <v>5.565346222820554</v>
      </c>
      <c r="L116">
        <f>IF(OR(ISERROR(K116), ISERROR(I116), ISERROR(J116)), FALSE, OR(OR(AND(LEFT(K116, 1)="[", RIGHT(K116, 1)="]"), AND(ISNUMBER(K116), OR(K116&gt;=I116, I116=""), OR(K116&lt;=J116, J116=""))), K116=""))</f>
        <v>0</v>
      </c>
    </row>
    <row r="117">
      <c r="A117" t="inlineStr">
        <is>
          <t>LOQ</t>
        </is>
      </c>
      <c r="B117" t="inlineStr">
        <is>
          <t>Test above LOQ [copies per well, covN2]</t>
        </is>
      </c>
      <c r="C117" t="inlineStr">
        <is>
          <t>High</t>
        </is>
      </c>
      <c r="E117" t="inlineStr">
        <is>
          <t>aw_sr.08.09.21</t>
        </is>
      </c>
      <c r="F117" t="inlineStr">
        <is>
          <t>covN2</t>
        </is>
      </c>
      <c r="G117" s="50" t="str">
        <f>HYPERLINK("#'Main'!AB16", "'Main'!AB16")</f>
        <v>'Main'!AB16</v>
      </c>
      <c r="I117" t="n">
        <v>6</v>
      </c>
      <c r="K117">
        <f>'Main'!AB16</f>
        <v>2.824477051525304</v>
      </c>
      <c r="L117">
        <f>IF(OR(ISERROR(K117), ISERROR(I117), ISERROR(J117)), FALSE, OR(OR(AND(LEFT(K117, 1)="[", RIGHT(K117, 1)="]"), AND(ISNUMBER(K117), OR(K117&gt;=I117, I117=""), OR(K117&lt;=J117, J117=""))), K117=""))</f>
        <v>0</v>
      </c>
    </row>
    <row r="118">
      <c r="A118" t="inlineStr">
        <is>
          <t>LOQ</t>
        </is>
      </c>
      <c r="B118" t="inlineStr">
        <is>
          <t>Test above LOQ [copies per well, covN2]</t>
        </is>
      </c>
      <c r="C118" t="inlineStr">
        <is>
          <t>High</t>
        </is>
      </c>
      <c r="E118" t="inlineStr">
        <is>
          <t>aw_sr.08.09.21</t>
        </is>
      </c>
      <c r="F118" t="inlineStr">
        <is>
          <t>covN2</t>
        </is>
      </c>
      <c r="G118" s="50" t="str">
        <f>HYPERLINK("#'Main'!AC16", "'Main'!AC16")</f>
        <v>'Main'!AC16</v>
      </c>
      <c r="I118" t="n">
        <v>6</v>
      </c>
      <c r="K118">
        <f>'Main'!AC16</f>
        <v>8.578224586062335</v>
      </c>
      <c r="L118">
        <f>IF(OR(ISERROR(K118), ISERROR(I118), ISERROR(J118)), FALSE, OR(OR(AND(LEFT(K118, 1)="[", RIGHT(K118, 1)="]"), AND(ISNUMBER(K118), OR(K118&gt;=I118, I118=""), OR(K118&lt;=J118, J118=""))), K118=""))</f>
        <v>1</v>
      </c>
    </row>
    <row r="119">
      <c r="A119" t="inlineStr">
        <is>
          <t>LOQ</t>
        </is>
      </c>
      <c r="B119" t="inlineStr">
        <is>
          <t>Test above LOQ [copies per well, covN2]</t>
        </is>
      </c>
      <c r="C119" t="inlineStr">
        <is>
          <t>High</t>
        </is>
      </c>
      <c r="E119" t="inlineStr">
        <is>
          <t>ebmi.07.25</t>
        </is>
      </c>
      <c r="F119" t="inlineStr">
        <is>
          <t>covN2</t>
        </is>
      </c>
      <c r="G119" s="50" t="str">
        <f>HYPERLINK("#'Main'!AA17", "'Main'!AA17")</f>
        <v>'Main'!AA17</v>
      </c>
      <c r="I119" t="n">
        <v>6</v>
      </c>
      <c r="K119">
        <f>'Main'!AA17</f>
        <v>0.07439066749883651</v>
      </c>
      <c r="L119">
        <f>IF(OR(ISERROR(K119), ISERROR(I119), ISERROR(J119)), FALSE, OR(OR(AND(LEFT(K119, 1)="[", RIGHT(K119, 1)="]"), AND(ISNUMBER(K119), OR(K119&gt;=I119, I119=""), OR(K119&lt;=J119, J119=""))), K119=""))</f>
        <v>0</v>
      </c>
    </row>
    <row r="120">
      <c r="A120" t="inlineStr">
        <is>
          <t>LOQ</t>
        </is>
      </c>
      <c r="B120" t="inlineStr">
        <is>
          <t>Test above LOQ [copies per well, covN2]</t>
        </is>
      </c>
      <c r="C120" t="inlineStr">
        <is>
          <t>High</t>
        </is>
      </c>
      <c r="E120" t="inlineStr">
        <is>
          <t>ebmi.07.25</t>
        </is>
      </c>
      <c r="F120" t="inlineStr">
        <is>
          <t>covN2</t>
        </is>
      </c>
      <c r="G120" s="50" t="str">
        <f>HYPERLINK("#'Main'!AB17", "'Main'!AB17")</f>
        <v>'Main'!AB17</v>
      </c>
      <c r="I120" t="n">
        <v>6</v>
      </c>
      <c r="K120" t="str">
        <f>'Main'!AB17</f>
        <v/>
      </c>
      <c r="L120">
        <f>IF(OR(ISERROR(K120), ISERROR(I120), ISERROR(J120)), FALSE, OR(OR(AND(LEFT(K120, 1)="[", RIGHT(K120, 1)="]"), AND(ISNUMBER(K120), OR(K120&gt;=I120, I120=""), OR(K120&lt;=J120, J120=""))), K120=""))</f>
        <v>1</v>
      </c>
    </row>
    <row r="121">
      <c r="A121" t="inlineStr">
        <is>
          <t>LOQ</t>
        </is>
      </c>
      <c r="B121" t="inlineStr">
        <is>
          <t>Test above LOQ [copies per well, covN2]</t>
        </is>
      </c>
      <c r="C121" t="inlineStr">
        <is>
          <t>High</t>
        </is>
      </c>
      <c r="E121" t="inlineStr">
        <is>
          <t>ebmi.07.25</t>
        </is>
      </c>
      <c r="F121" t="inlineStr">
        <is>
          <t>covN2</t>
        </is>
      </c>
      <c r="G121" s="50" t="str">
        <f>HYPERLINK("#'Main'!AC17", "'Main'!AC17")</f>
        <v>'Main'!AC17</v>
      </c>
      <c r="I121" t="n">
        <v>6</v>
      </c>
      <c r="K121">
        <f>'Main'!AC17</f>
        <v>0.610452649765586</v>
      </c>
      <c r="L121">
        <f>IF(OR(ISERROR(K121), ISERROR(I121), ISERROR(J121)), FALSE, OR(OR(AND(LEFT(K121, 1)="[", RIGHT(K121, 1)="]"), AND(ISNUMBER(K121), OR(K121&gt;=I121, I121=""), OR(K121&lt;=J121, J121=""))), K121=""))</f>
        <v>0</v>
      </c>
    </row>
    <row r="122">
      <c r="A122" t="inlineStr">
        <is>
          <t>LOQ</t>
        </is>
      </c>
      <c r="B122" t="inlineStr">
        <is>
          <t>Test above LOQ [copies per well, covN2]</t>
        </is>
      </c>
      <c r="C122" t="inlineStr">
        <is>
          <t>High</t>
        </is>
      </c>
      <c r="E122" t="inlineStr">
        <is>
          <t>eh.07.20.21</t>
        </is>
      </c>
      <c r="F122" t="inlineStr">
        <is>
          <t>covN2</t>
        </is>
      </c>
      <c r="G122" s="50" t="str">
        <f>HYPERLINK("#'Main'!AA18", "'Main'!AA18")</f>
        <v>'Main'!AA18</v>
      </c>
      <c r="I122" t="n">
        <v>6</v>
      </c>
      <c r="K122">
        <f>'Main'!AA18</f>
        <v>0.1647622781423857</v>
      </c>
      <c r="L122">
        <f>IF(OR(ISERROR(K122), ISERROR(I122), ISERROR(J122)), FALSE, OR(OR(AND(LEFT(K122, 1)="[", RIGHT(K122, 1)="]"), AND(ISNUMBER(K122), OR(K122&gt;=I122, I122=""), OR(K122&lt;=J122, J122=""))), K122=""))</f>
        <v>0</v>
      </c>
    </row>
    <row r="123">
      <c r="A123" t="inlineStr">
        <is>
          <t>LOQ</t>
        </is>
      </c>
      <c r="B123" t="inlineStr">
        <is>
          <t>Test above LOQ [copies per well, covN2]</t>
        </is>
      </c>
      <c r="C123" t="inlineStr">
        <is>
          <t>High</t>
        </is>
      </c>
      <c r="E123" t="inlineStr">
        <is>
          <t>eh.07.20.21</t>
        </is>
      </c>
      <c r="F123" t="inlineStr">
        <is>
          <t>covN2</t>
        </is>
      </c>
      <c r="G123" s="50" t="str">
        <f>HYPERLINK("#'Main'!AB18", "'Main'!AB18")</f>
        <v>'Main'!AB18</v>
      </c>
      <c r="I123" t="n">
        <v>6</v>
      </c>
      <c r="K123" t="str">
        <f>'Main'!AB18</f>
        <v/>
      </c>
      <c r="L123">
        <f>IF(OR(ISERROR(K123), ISERROR(I123), ISERROR(J123)), FALSE, OR(OR(AND(LEFT(K123, 1)="[", RIGHT(K123, 1)="]"), AND(ISNUMBER(K123), OR(K123&gt;=I123, I123=""), OR(K123&lt;=J123, J123=""))), K123=""))</f>
        <v>1</v>
      </c>
    </row>
    <row r="124">
      <c r="A124" t="inlineStr">
        <is>
          <t>LOQ</t>
        </is>
      </c>
      <c r="B124" t="inlineStr">
        <is>
          <t>Test above LOQ [copies per well, covN2]</t>
        </is>
      </c>
      <c r="C124" t="inlineStr">
        <is>
          <t>High</t>
        </is>
      </c>
      <c r="E124" t="inlineStr">
        <is>
          <t>eh.07.20.21</t>
        </is>
      </c>
      <c r="F124" t="inlineStr">
        <is>
          <t>covN2</t>
        </is>
      </c>
      <c r="G124" s="50" t="str">
        <f>HYPERLINK("#'Main'!AC18", "'Main'!AC18")</f>
        <v>'Main'!AC18</v>
      </c>
      <c r="I124" t="n">
        <v>6</v>
      </c>
      <c r="K124">
        <f>'Main'!AC18</f>
        <v>0.5003998260327136</v>
      </c>
      <c r="L124">
        <f>IF(OR(ISERROR(K124), ISERROR(I124), ISERROR(J124)), FALSE, OR(OR(AND(LEFT(K124, 1)="[", RIGHT(K124, 1)="]"), AND(ISNUMBER(K124), OR(K124&gt;=I124, I124=""), OR(K124&lt;=J124, J124=""))), K124=""))</f>
        <v>0</v>
      </c>
    </row>
    <row r="125">
      <c r="A125" t="inlineStr">
        <is>
          <t>LOQ</t>
        </is>
      </c>
      <c r="B125" t="inlineStr">
        <is>
          <t>Test above LOQ [copies per well, covN2]</t>
        </is>
      </c>
      <c r="C125" t="inlineStr">
        <is>
          <t>High</t>
        </is>
      </c>
      <c r="E125" t="inlineStr">
        <is>
          <t>emh.07.21.21</t>
        </is>
      </c>
      <c r="F125" t="inlineStr">
        <is>
          <t>covN2</t>
        </is>
      </c>
      <c r="G125" s="50" t="str">
        <f>HYPERLINK("#'Main'!AA19", "'Main'!AA19")</f>
        <v>'Main'!AA19</v>
      </c>
      <c r="I125" t="n">
        <v>6</v>
      </c>
      <c r="K125">
        <f>'Main'!AA19</f>
        <v>0.251006225908033</v>
      </c>
      <c r="L125">
        <f>IF(OR(ISERROR(K125), ISERROR(I125), ISERROR(J125)), FALSE, OR(OR(AND(LEFT(K125, 1)="[", RIGHT(K125, 1)="]"), AND(ISNUMBER(K125), OR(K125&gt;=I125, I125=""), OR(K125&lt;=J125, J125=""))), K125=""))</f>
        <v>0</v>
      </c>
    </row>
    <row r="126">
      <c r="A126" t="inlineStr">
        <is>
          <t>LOQ</t>
        </is>
      </c>
      <c r="B126" t="inlineStr">
        <is>
          <t>Test above LOQ [copies per well, covN2]</t>
        </is>
      </c>
      <c r="C126" t="inlineStr">
        <is>
          <t>High</t>
        </is>
      </c>
      <c r="E126" t="inlineStr">
        <is>
          <t>emh.07.21.21</t>
        </is>
      </c>
      <c r="F126" t="inlineStr">
        <is>
          <t>covN2</t>
        </is>
      </c>
      <c r="G126" s="50" t="str">
        <f>HYPERLINK("#'Main'!AB19", "'Main'!AB19")</f>
        <v>'Main'!AB19</v>
      </c>
      <c r="I126" t="n">
        <v>6</v>
      </c>
      <c r="K126">
        <f>'Main'!AB19</f>
        <v>0.1767375807181066</v>
      </c>
      <c r="L126">
        <f>IF(OR(ISERROR(K126), ISERROR(I126), ISERROR(J126)), FALSE, OR(OR(AND(LEFT(K126, 1)="[", RIGHT(K126, 1)="]"), AND(ISNUMBER(K126), OR(K126&gt;=I126, I126=""), OR(K126&lt;=J126, J126=""))), K126=""))</f>
        <v>0</v>
      </c>
    </row>
    <row r="127">
      <c r="A127" t="inlineStr">
        <is>
          <t>LOQ</t>
        </is>
      </c>
      <c r="B127" t="inlineStr">
        <is>
          <t>Test above LOQ [copies per well, covN2]</t>
        </is>
      </c>
      <c r="C127" t="inlineStr">
        <is>
          <t>High</t>
        </is>
      </c>
      <c r="E127" t="inlineStr">
        <is>
          <t>emh.07.21.21</t>
        </is>
      </c>
      <c r="F127" t="inlineStr">
        <is>
          <t>covN2</t>
        </is>
      </c>
      <c r="G127" s="50" t="str">
        <f>HYPERLINK("#'Main'!AC19", "'Main'!AC19")</f>
        <v>'Main'!AC19</v>
      </c>
      <c r="I127" t="n">
        <v>6</v>
      </c>
      <c r="K127">
        <f>'Main'!AC19</f>
        <v>0.2081748115584054</v>
      </c>
      <c r="L127">
        <f>IF(OR(ISERROR(K127), ISERROR(I127), ISERROR(J127)), FALSE, OR(OR(AND(LEFT(K127, 1)="[", RIGHT(K127, 1)="]"), AND(ISNUMBER(K127), OR(K127&gt;=I127, I127=""), OR(K127&lt;=J127, J127=""))), K127=""))</f>
        <v>0</v>
      </c>
    </row>
    <row r="128">
      <c r="A128" t="inlineStr">
        <is>
          <t>LOQ</t>
        </is>
      </c>
      <c r="B128" t="inlineStr">
        <is>
          <t>Test above LOQ [copies per well, covN2]</t>
        </is>
      </c>
      <c r="C128" t="inlineStr">
        <is>
          <t>High</t>
        </is>
      </c>
      <c r="E128" t="inlineStr">
        <is>
          <t>evc1.07.02.21</t>
        </is>
      </c>
      <c r="F128" t="inlineStr">
        <is>
          <t>covN2</t>
        </is>
      </c>
      <c r="G128" s="50" t="str">
        <f>HYPERLINK("#'Main'!AA20", "'Main'!AA20")</f>
        <v>'Main'!AA20</v>
      </c>
      <c r="I128" t="n">
        <v>6</v>
      </c>
      <c r="K128" t="str">
        <f>'Main'!AA20</f>
        <v/>
      </c>
      <c r="L128">
        <f>IF(OR(ISERROR(K128), ISERROR(I128), ISERROR(J128)), FALSE, OR(OR(AND(LEFT(K128, 1)="[", RIGHT(K128, 1)="]"), AND(ISNUMBER(K128), OR(K128&gt;=I128, I128=""), OR(K128&lt;=J128, J128=""))), K128=""))</f>
        <v>1</v>
      </c>
    </row>
    <row r="129">
      <c r="A129" t="inlineStr">
        <is>
          <t>LOQ</t>
        </is>
      </c>
      <c r="B129" t="inlineStr">
        <is>
          <t>Test above LOQ [copies per well, covN2]</t>
        </is>
      </c>
      <c r="C129" t="inlineStr">
        <is>
          <t>High</t>
        </is>
      </c>
      <c r="E129" t="inlineStr">
        <is>
          <t>evc1.07.02.21</t>
        </is>
      </c>
      <c r="F129" t="inlineStr">
        <is>
          <t>covN2</t>
        </is>
      </c>
      <c r="G129" s="50" t="str">
        <f>HYPERLINK("#'Main'!AB20", "'Main'!AB20")</f>
        <v>'Main'!AB20</v>
      </c>
      <c r="I129" t="n">
        <v>6</v>
      </c>
      <c r="K129">
        <f>'Main'!AB20</f>
        <v>0.001568942358631928</v>
      </c>
      <c r="L129">
        <f>IF(OR(ISERROR(K129), ISERROR(I129), ISERROR(J129)), FALSE, OR(OR(AND(LEFT(K129, 1)="[", RIGHT(K129, 1)="]"), AND(ISNUMBER(K129), OR(K129&gt;=I129, I129=""), OR(K129&lt;=J129, J129=""))), K129=""))</f>
        <v>0</v>
      </c>
    </row>
    <row r="130">
      <c r="A130" t="inlineStr">
        <is>
          <t>LOQ</t>
        </is>
      </c>
      <c r="B130" t="inlineStr">
        <is>
          <t>Test above LOQ [copies per well, covN2]</t>
        </is>
      </c>
      <c r="C130" t="inlineStr">
        <is>
          <t>High</t>
        </is>
      </c>
      <c r="E130" t="inlineStr">
        <is>
          <t>evc1.07.02.21</t>
        </is>
      </c>
      <c r="F130" t="inlineStr">
        <is>
          <t>covN2</t>
        </is>
      </c>
      <c r="G130" s="50" t="str">
        <f>HYPERLINK("#'Main'!AC20", "'Main'!AC20")</f>
        <v>'Main'!AC20</v>
      </c>
      <c r="I130" t="n">
        <v>6</v>
      </c>
      <c r="K130" t="str">
        <f>'Main'!AC20</f>
        <v/>
      </c>
      <c r="L130">
        <f>IF(OR(ISERROR(K130), ISERROR(I130), ISERROR(J130)), FALSE, OR(OR(AND(LEFT(K130, 1)="[", RIGHT(K130, 1)="]"), AND(ISNUMBER(K130), OR(K130&gt;=I130, I130=""), OR(K130&lt;=J130, J130=""))), K130=""))</f>
        <v>1</v>
      </c>
    </row>
    <row r="131">
      <c r="A131" t="inlineStr">
        <is>
          <t>LOQ</t>
        </is>
      </c>
      <c r="B131" t="inlineStr">
        <is>
          <t>Test above LOQ [copies per well, covN2]</t>
        </is>
      </c>
      <c r="C131" t="inlineStr">
        <is>
          <t>High</t>
        </is>
      </c>
      <c r="E131" t="inlineStr">
        <is>
          <t>evc1.07.16.21</t>
        </is>
      </c>
      <c r="F131" t="inlineStr">
        <is>
          <t>covN2</t>
        </is>
      </c>
      <c r="G131" s="50" t="str">
        <f>HYPERLINK("#'Main'!AA21", "'Main'!AA21")</f>
        <v>'Main'!AA21</v>
      </c>
      <c r="I131" t="n">
        <v>6</v>
      </c>
      <c r="K131">
        <f>'Main'!AA21</f>
        <v>0.1187570058658461</v>
      </c>
      <c r="L131">
        <f>IF(OR(ISERROR(K131), ISERROR(I131), ISERROR(J131)), FALSE, OR(OR(AND(LEFT(K131, 1)="[", RIGHT(K131, 1)="]"), AND(ISNUMBER(K131), OR(K131&gt;=I131, I131=""), OR(K131&lt;=J131, J131=""))), K131=""))</f>
        <v>0</v>
      </c>
    </row>
    <row r="132">
      <c r="A132" t="inlineStr">
        <is>
          <t>LOQ</t>
        </is>
      </c>
      <c r="B132" t="inlineStr">
        <is>
          <t>Test above LOQ [copies per well, covN2]</t>
        </is>
      </c>
      <c r="C132" t="inlineStr">
        <is>
          <t>High</t>
        </is>
      </c>
      <c r="E132" t="inlineStr">
        <is>
          <t>evc1.07.16.21</t>
        </is>
      </c>
      <c r="F132" t="inlineStr">
        <is>
          <t>covN2</t>
        </is>
      </c>
      <c r="G132" s="50" t="str">
        <f>HYPERLINK("#'Main'!AB21", "'Main'!AB21")</f>
        <v>'Main'!AB21</v>
      </c>
      <c r="I132" t="n">
        <v>6</v>
      </c>
      <c r="K132">
        <f>'Main'!AB21</f>
        <v>0.2569458057985252</v>
      </c>
      <c r="L132">
        <f>IF(OR(ISERROR(K132), ISERROR(I132), ISERROR(J132)), FALSE, OR(OR(AND(LEFT(K132, 1)="[", RIGHT(K132, 1)="]"), AND(ISNUMBER(K132), OR(K132&gt;=I132, I132=""), OR(K132&lt;=J132, J132=""))), K132=""))</f>
        <v>0</v>
      </c>
    </row>
    <row r="133">
      <c r="A133" t="inlineStr">
        <is>
          <t>LOQ</t>
        </is>
      </c>
      <c r="B133" t="inlineStr">
        <is>
          <t>Test above LOQ [copies per well, covN2]</t>
        </is>
      </c>
      <c r="C133" t="inlineStr">
        <is>
          <t>High</t>
        </is>
      </c>
      <c r="E133" t="inlineStr">
        <is>
          <t>evc1.07.16.21</t>
        </is>
      </c>
      <c r="F133" t="inlineStr">
        <is>
          <t>covN2</t>
        </is>
      </c>
      <c r="G133" s="50" t="str">
        <f>HYPERLINK("#'Main'!AC21", "'Main'!AC21")</f>
        <v>'Main'!AC21</v>
      </c>
      <c r="I133" t="n">
        <v>6</v>
      </c>
      <c r="K133" t="str">
        <f>'Main'!AC21</f>
        <v/>
      </c>
      <c r="L133">
        <f>IF(OR(ISERROR(K133), ISERROR(I133), ISERROR(J133)), FALSE, OR(OR(AND(LEFT(K133, 1)="[", RIGHT(K133, 1)="]"), AND(ISNUMBER(K133), OR(K133&gt;=I133, I133=""), OR(K133&lt;=J133, J133=""))), K133=""))</f>
        <v>1</v>
      </c>
    </row>
    <row r="134">
      <c r="A134" t="inlineStr">
        <is>
          <t>LOQ</t>
        </is>
      </c>
      <c r="B134" t="inlineStr">
        <is>
          <t>Test above LOQ [copies per well, covN2]</t>
        </is>
      </c>
      <c r="C134" t="inlineStr">
        <is>
          <t>High</t>
        </is>
      </c>
      <c r="E134" t="inlineStr">
        <is>
          <t>evc3.07.16.21</t>
        </is>
      </c>
      <c r="F134" t="inlineStr">
        <is>
          <t>covN2</t>
        </is>
      </c>
      <c r="G134" s="50" t="str">
        <f>HYPERLINK("#'Main'!AA22", "'Main'!AA22")</f>
        <v>'Main'!AA22</v>
      </c>
      <c r="I134" t="n">
        <v>6</v>
      </c>
      <c r="K134">
        <f>'Main'!AA22</f>
        <v>0.4198936975337335</v>
      </c>
      <c r="L134">
        <f>IF(OR(ISERROR(K134), ISERROR(I134), ISERROR(J134)), FALSE, OR(OR(AND(LEFT(K134, 1)="[", RIGHT(K134, 1)="]"), AND(ISNUMBER(K134), OR(K134&gt;=I134, I134=""), OR(K134&lt;=J134, J134=""))), K134=""))</f>
        <v>0</v>
      </c>
    </row>
    <row r="135">
      <c r="A135" t="inlineStr">
        <is>
          <t>LOQ</t>
        </is>
      </c>
      <c r="B135" t="inlineStr">
        <is>
          <t>Test above LOQ [copies per well, covN2]</t>
        </is>
      </c>
      <c r="C135" t="inlineStr">
        <is>
          <t>High</t>
        </is>
      </c>
      <c r="E135" t="inlineStr">
        <is>
          <t>evc3.07.16.21</t>
        </is>
      </c>
      <c r="F135" t="inlineStr">
        <is>
          <t>covN2</t>
        </is>
      </c>
      <c r="G135" s="50" t="str">
        <f>HYPERLINK("#'Main'!AB22", "'Main'!AB22")</f>
        <v>'Main'!AB22</v>
      </c>
      <c r="I135" t="n">
        <v>6</v>
      </c>
      <c r="K135" t="str">
        <f>'Main'!AB22</f>
        <v/>
      </c>
      <c r="L135">
        <f>IF(OR(ISERROR(K135), ISERROR(I135), ISERROR(J135)), FALSE, OR(OR(AND(LEFT(K135, 1)="[", RIGHT(K135, 1)="]"), AND(ISNUMBER(K135), OR(K135&gt;=I135, I135=""), OR(K135&lt;=J135, J135=""))), K135=""))</f>
        <v>1</v>
      </c>
    </row>
    <row r="136">
      <c r="A136" t="inlineStr">
        <is>
          <t>LOQ</t>
        </is>
      </c>
      <c r="B136" t="inlineStr">
        <is>
          <t>Test above LOQ [copies per well, covN2]</t>
        </is>
      </c>
      <c r="C136" t="inlineStr">
        <is>
          <t>High</t>
        </is>
      </c>
      <c r="E136" t="inlineStr">
        <is>
          <t>evc3.07.16.21</t>
        </is>
      </c>
      <c r="F136" t="inlineStr">
        <is>
          <t>covN2</t>
        </is>
      </c>
      <c r="G136" s="50" t="str">
        <f>HYPERLINK("#'Main'!AC22", "'Main'!AC22")</f>
        <v>'Main'!AC22</v>
      </c>
      <c r="I136" t="n">
        <v>6</v>
      </c>
      <c r="K136">
        <f>'Main'!AC22</f>
        <v>0.1746828971777711</v>
      </c>
      <c r="L136">
        <f>IF(OR(ISERROR(K136), ISERROR(I136), ISERROR(J136)), FALSE, OR(OR(AND(LEFT(K136, 1)="[", RIGHT(K136, 1)="]"), AND(ISNUMBER(K136), OR(K136&gt;=I136, I136=""), OR(K136&lt;=J136, J136=""))), K136=""))</f>
        <v>0</v>
      </c>
    </row>
    <row r="137">
      <c r="A137" t="inlineStr">
        <is>
          <t>Copies Outliers</t>
        </is>
      </c>
      <c r="B137" t="inlineStr">
        <is>
          <t>Copies per mass outliers [covN1]</t>
        </is>
      </c>
      <c r="C137" t="inlineStr">
        <is>
          <t>Medium Low</t>
        </is>
      </c>
      <c r="E137" t="inlineStr">
        <is>
          <t>aw_b97.08.09.21</t>
        </is>
      </c>
      <c r="F137" t="inlineStr">
        <is>
          <t>covN1</t>
        </is>
      </c>
      <c r="G137" s="50" t="str">
        <f>HYPERLINK("#'Main'!BA15", "'Main'!BA15")</f>
        <v>'Main'!BA15</v>
      </c>
      <c r="I137" t="e">
        <f>AVERAGE('Main'!$BA$15:$BC$15)-1*STDEV('Main'!$BA$15:$BC$15)</f>
        <v>#DIV/0!</v>
      </c>
      <c r="J137" t="e">
        <f>AVERAGE('Main'!$BA$15:$BC$15)+1*STDEV('Main'!$BA$15:$BC$15)</f>
        <v>#DIV/0!</v>
      </c>
      <c r="K137" t="str">
        <f>'Main'!BA15</f>
        <v/>
      </c>
      <c r="L137">
        <f>IF(OR(ISERROR(K137), ISERROR(I137), ISERROR(J137)), TRUE, OR(OR(AND(LEFT(K137, 1)="[", RIGHT(K137, 1)="]"), AND(ISNUMBER(K137), OR(K137&gt;=I137, I137=""), OR(K137&lt;=J137, J137=""))), K137=""))</f>
        <v>1</v>
      </c>
      <c r="M137" t="e">
        <f>"Avg="&amp;ROUND(AVERAGE('Main'!$BA$15:$BC$15),4)&amp;", Stdev="&amp;ROUND(STDEV('Main'!$BA$15:$BC$15),4)&amp;", MaxStdev="&amp;1</f>
        <v>#DIV/0!</v>
      </c>
    </row>
    <row r="138">
      <c r="A138" t="inlineStr">
        <is>
          <t>Copies Outliers</t>
        </is>
      </c>
      <c r="B138" t="inlineStr">
        <is>
          <t>Copies per mass outliers [covN1]</t>
        </is>
      </c>
      <c r="C138" t="inlineStr">
        <is>
          <t>Medium Low</t>
        </is>
      </c>
      <c r="E138" t="inlineStr">
        <is>
          <t>aw_b97.08.09.21</t>
        </is>
      </c>
      <c r="F138" t="inlineStr">
        <is>
          <t>covN1</t>
        </is>
      </c>
      <c r="G138" s="50" t="str">
        <f>HYPERLINK("#'Main'!BB15", "'Main'!BB15")</f>
        <v>'Main'!BB15</v>
      </c>
      <c r="I138" t="e">
        <f>AVERAGE('Main'!$BA$15:$BC$15)-1*STDEV('Main'!$BA$15:$BC$15)</f>
        <v>#DIV/0!</v>
      </c>
      <c r="J138" t="e">
        <f>AVERAGE('Main'!$BA$15:$BC$15)+1*STDEV('Main'!$BA$15:$BC$15)</f>
        <v>#DIV/0!</v>
      </c>
      <c r="K138" t="str">
        <f>'Main'!BB15</f>
        <v/>
      </c>
      <c r="L138">
        <f>IF(OR(ISERROR(K138), ISERROR(I138), ISERROR(J138)), TRUE, OR(OR(AND(LEFT(K138, 1)="[", RIGHT(K138, 1)="]"), AND(ISNUMBER(K138), OR(K138&gt;=I138, I138=""), OR(K138&lt;=J138, J138=""))), K138=""))</f>
        <v>1</v>
      </c>
      <c r="M138" t="e">
        <f>"Avg="&amp;ROUND(AVERAGE('Main'!$BA$15:$BC$15),4)&amp;", Stdev="&amp;ROUND(STDEV('Main'!$BA$15:$BC$15),4)&amp;", MaxStdev="&amp;1</f>
        <v>#DIV/0!</v>
      </c>
    </row>
    <row r="139">
      <c r="A139" t="inlineStr">
        <is>
          <t>Copies Outliers</t>
        </is>
      </c>
      <c r="B139" t="inlineStr">
        <is>
          <t>Copies per mass outliers [covN1]</t>
        </is>
      </c>
      <c r="C139" t="inlineStr">
        <is>
          <t>Medium Low</t>
        </is>
      </c>
      <c r="E139" t="inlineStr">
        <is>
          <t>aw_b97.08.09.21</t>
        </is>
      </c>
      <c r="F139" t="inlineStr">
        <is>
          <t>covN1</t>
        </is>
      </c>
      <c r="G139" s="50" t="str">
        <f>HYPERLINK("#'Main'!BC15", "'Main'!BC15")</f>
        <v>'Main'!BC15</v>
      </c>
      <c r="I139" t="e">
        <f>AVERAGE('Main'!$BA$15:$BC$15)-1*STDEV('Main'!$BA$15:$BC$15)</f>
        <v>#DIV/0!</v>
      </c>
      <c r="J139" t="e">
        <f>AVERAGE('Main'!$BA$15:$BC$15)+1*STDEV('Main'!$BA$15:$BC$15)</f>
        <v>#DIV/0!</v>
      </c>
      <c r="K139" t="str">
        <f>'Main'!BC15</f>
        <v/>
      </c>
      <c r="L139">
        <f>IF(OR(ISERROR(K139), ISERROR(I139), ISERROR(J139)), TRUE, OR(OR(AND(LEFT(K139, 1)="[", RIGHT(K139, 1)="]"), AND(ISNUMBER(K139), OR(K139&gt;=I139, I139=""), OR(K139&lt;=J139, J139=""))), K139=""))</f>
        <v>1</v>
      </c>
      <c r="M139" t="e">
        <f>"Avg="&amp;ROUND(AVERAGE('Main'!$BA$15:$BC$15),4)&amp;", Stdev="&amp;ROUND(STDEV('Main'!$BA$15:$BC$15),4)&amp;", MaxStdev="&amp;1</f>
        <v>#DIV/0!</v>
      </c>
    </row>
    <row r="140">
      <c r="A140" t="inlineStr">
        <is>
          <t>Copies Outliers</t>
        </is>
      </c>
      <c r="B140" t="inlineStr">
        <is>
          <t>Copies per mass outliers [covN1]</t>
        </is>
      </c>
      <c r="C140" t="inlineStr">
        <is>
          <t>Medium Low</t>
        </is>
      </c>
      <c r="E140" t="inlineStr">
        <is>
          <t>aw_sr.08.09.21</t>
        </is>
      </c>
      <c r="F140" t="inlineStr">
        <is>
          <t>covN1</t>
        </is>
      </c>
      <c r="G140" s="50" t="str">
        <f>HYPERLINK("#'Main'!BA16", "'Main'!BA16")</f>
        <v>'Main'!BA16</v>
      </c>
      <c r="I140" t="e">
        <f>AVERAGE('Main'!$BA$16:$BC$16)-1*STDEV('Main'!$BA$16:$BC$16)</f>
        <v>#DIV/0!</v>
      </c>
      <c r="J140" t="e">
        <f>AVERAGE('Main'!$BA$16:$BC$16)+1*STDEV('Main'!$BA$16:$BC$16)</f>
        <v>#DIV/0!</v>
      </c>
      <c r="K140" t="str">
        <f>'Main'!BA16</f>
        <v/>
      </c>
      <c r="L140">
        <f>IF(OR(ISERROR(K140), ISERROR(I140), ISERROR(J140)), TRUE, OR(OR(AND(LEFT(K140, 1)="[", RIGHT(K140, 1)="]"), AND(ISNUMBER(K140), OR(K140&gt;=I140, I140=""), OR(K140&lt;=J140, J140=""))), K140=""))</f>
        <v>1</v>
      </c>
      <c r="M140" t="e">
        <f>"Avg="&amp;ROUND(AVERAGE('Main'!$BA$16:$BC$16),4)&amp;", Stdev="&amp;ROUND(STDEV('Main'!$BA$16:$BC$16),4)&amp;", MaxStdev="&amp;1</f>
        <v>#DIV/0!</v>
      </c>
    </row>
    <row r="141">
      <c r="A141" t="inlineStr">
        <is>
          <t>Copies Outliers</t>
        </is>
      </c>
      <c r="B141" t="inlineStr">
        <is>
          <t>Copies per mass outliers [covN1]</t>
        </is>
      </c>
      <c r="C141" t="inlineStr">
        <is>
          <t>Medium Low</t>
        </is>
      </c>
      <c r="E141" t="inlineStr">
        <is>
          <t>aw_sr.08.09.21</t>
        </is>
      </c>
      <c r="F141" t="inlineStr">
        <is>
          <t>covN1</t>
        </is>
      </c>
      <c r="G141" s="50" t="str">
        <f>HYPERLINK("#'Main'!BB16", "'Main'!BB16")</f>
        <v>'Main'!BB16</v>
      </c>
      <c r="I141" t="e">
        <f>AVERAGE('Main'!$BA$16:$BC$16)-1*STDEV('Main'!$BA$16:$BC$16)</f>
        <v>#DIV/0!</v>
      </c>
      <c r="J141" t="e">
        <f>AVERAGE('Main'!$BA$16:$BC$16)+1*STDEV('Main'!$BA$16:$BC$16)</f>
        <v>#DIV/0!</v>
      </c>
      <c r="K141" t="str">
        <f>'Main'!BB16</f>
        <v/>
      </c>
      <c r="L141">
        <f>IF(OR(ISERROR(K141), ISERROR(I141), ISERROR(J141)), TRUE, OR(OR(AND(LEFT(K141, 1)="[", RIGHT(K141, 1)="]"), AND(ISNUMBER(K141), OR(K141&gt;=I141, I141=""), OR(K141&lt;=J141, J141=""))), K141=""))</f>
        <v>1</v>
      </c>
      <c r="M141" t="e">
        <f>"Avg="&amp;ROUND(AVERAGE('Main'!$BA$16:$BC$16),4)&amp;", Stdev="&amp;ROUND(STDEV('Main'!$BA$16:$BC$16),4)&amp;", MaxStdev="&amp;1</f>
        <v>#DIV/0!</v>
      </c>
    </row>
    <row r="142">
      <c r="A142" t="inlineStr">
        <is>
          <t>Copies Outliers</t>
        </is>
      </c>
      <c r="B142" t="inlineStr">
        <is>
          <t>Copies per mass outliers [covN1]</t>
        </is>
      </c>
      <c r="C142" t="inlineStr">
        <is>
          <t>Medium Low</t>
        </is>
      </c>
      <c r="E142" t="inlineStr">
        <is>
          <t>aw_sr.08.09.21</t>
        </is>
      </c>
      <c r="F142" t="inlineStr">
        <is>
          <t>covN1</t>
        </is>
      </c>
      <c r="G142" s="50" t="str">
        <f>HYPERLINK("#'Main'!BC16", "'Main'!BC16")</f>
        <v>'Main'!BC16</v>
      </c>
      <c r="I142" t="e">
        <f>AVERAGE('Main'!$BA$16:$BC$16)-1*STDEV('Main'!$BA$16:$BC$16)</f>
        <v>#DIV/0!</v>
      </c>
      <c r="J142" t="e">
        <f>AVERAGE('Main'!$BA$16:$BC$16)+1*STDEV('Main'!$BA$16:$BC$16)</f>
        <v>#DIV/0!</v>
      </c>
      <c r="K142" t="str">
        <f>'Main'!BC16</f>
        <v/>
      </c>
      <c r="L142">
        <f>IF(OR(ISERROR(K142), ISERROR(I142), ISERROR(J142)), TRUE, OR(OR(AND(LEFT(K142, 1)="[", RIGHT(K142, 1)="]"), AND(ISNUMBER(K142), OR(K142&gt;=I142, I142=""), OR(K142&lt;=J142, J142=""))), K142=""))</f>
        <v>1</v>
      </c>
      <c r="M142" t="e">
        <f>"Avg="&amp;ROUND(AVERAGE('Main'!$BA$16:$BC$16),4)&amp;", Stdev="&amp;ROUND(STDEV('Main'!$BA$16:$BC$16),4)&amp;", MaxStdev="&amp;1</f>
        <v>#DIV/0!</v>
      </c>
    </row>
    <row r="143">
      <c r="A143" t="inlineStr">
        <is>
          <t>Copies Outliers</t>
        </is>
      </c>
      <c r="B143" t="inlineStr">
        <is>
          <t>Copies per mass outliers [covN1]</t>
        </is>
      </c>
      <c r="C143" t="inlineStr">
        <is>
          <t>Medium Low</t>
        </is>
      </c>
      <c r="E143" t="inlineStr">
        <is>
          <t>ebmi.07.25</t>
        </is>
      </c>
      <c r="F143" t="inlineStr">
        <is>
          <t>covN1</t>
        </is>
      </c>
      <c r="G143" s="50" t="str">
        <f>HYPERLINK("#'Main'!BA17", "'Main'!BA17")</f>
        <v>'Main'!BA17</v>
      </c>
      <c r="I143" t="e">
        <f>AVERAGE('Main'!$BA$17:$BC$17)-1*STDEV('Main'!$BA$17:$BC$17)</f>
        <v>#DIV/0!</v>
      </c>
      <c r="J143" t="e">
        <f>AVERAGE('Main'!$BA$17:$BC$17)+1*STDEV('Main'!$BA$17:$BC$17)</f>
        <v>#DIV/0!</v>
      </c>
      <c r="K143" t="str">
        <f>'Main'!BA17</f>
        <v/>
      </c>
      <c r="L143">
        <f>IF(OR(ISERROR(K143), ISERROR(I143), ISERROR(J143)), TRUE, OR(OR(AND(LEFT(K143, 1)="[", RIGHT(K143, 1)="]"), AND(ISNUMBER(K143), OR(K143&gt;=I143, I143=""), OR(K143&lt;=J143, J143=""))), K143=""))</f>
        <v>1</v>
      </c>
      <c r="M143" t="e">
        <f>"Avg="&amp;ROUND(AVERAGE('Main'!$BA$17:$BC$17),4)&amp;", Stdev="&amp;ROUND(STDEV('Main'!$BA$17:$BC$17),4)&amp;", MaxStdev="&amp;1</f>
        <v>#DIV/0!</v>
      </c>
    </row>
    <row r="144">
      <c r="A144" t="inlineStr">
        <is>
          <t>Copies Outliers</t>
        </is>
      </c>
      <c r="B144" t="inlineStr">
        <is>
          <t>Copies per mass outliers [covN1]</t>
        </is>
      </c>
      <c r="C144" t="inlineStr">
        <is>
          <t>Medium Low</t>
        </is>
      </c>
      <c r="E144" t="inlineStr">
        <is>
          <t>ebmi.07.25</t>
        </is>
      </c>
      <c r="F144" t="inlineStr">
        <is>
          <t>covN1</t>
        </is>
      </c>
      <c r="G144" s="50" t="str">
        <f>HYPERLINK("#'Main'!BB17", "'Main'!BB17")</f>
        <v>'Main'!BB17</v>
      </c>
      <c r="I144" t="e">
        <f>AVERAGE('Main'!$BA$17:$BC$17)-1*STDEV('Main'!$BA$17:$BC$17)</f>
        <v>#DIV/0!</v>
      </c>
      <c r="J144" t="e">
        <f>AVERAGE('Main'!$BA$17:$BC$17)+1*STDEV('Main'!$BA$17:$BC$17)</f>
        <v>#DIV/0!</v>
      </c>
      <c r="K144" t="str">
        <f>'Main'!BB17</f>
        <v/>
      </c>
      <c r="L144">
        <f>IF(OR(ISERROR(K144), ISERROR(I144), ISERROR(J144)), TRUE, OR(OR(AND(LEFT(K144, 1)="[", RIGHT(K144, 1)="]"), AND(ISNUMBER(K144), OR(K144&gt;=I144, I144=""), OR(K144&lt;=J144, J144=""))), K144=""))</f>
        <v>1</v>
      </c>
      <c r="M144" t="e">
        <f>"Avg="&amp;ROUND(AVERAGE('Main'!$BA$17:$BC$17),4)&amp;", Stdev="&amp;ROUND(STDEV('Main'!$BA$17:$BC$17),4)&amp;", MaxStdev="&amp;1</f>
        <v>#DIV/0!</v>
      </c>
    </row>
    <row r="145">
      <c r="A145" t="inlineStr">
        <is>
          <t>Copies Outliers</t>
        </is>
      </c>
      <c r="B145" t="inlineStr">
        <is>
          <t>Copies per mass outliers [covN1]</t>
        </is>
      </c>
      <c r="C145" t="inlineStr">
        <is>
          <t>Medium Low</t>
        </is>
      </c>
      <c r="E145" t="inlineStr">
        <is>
          <t>ebmi.07.25</t>
        </is>
      </c>
      <c r="F145" t="inlineStr">
        <is>
          <t>covN1</t>
        </is>
      </c>
      <c r="G145" s="50" t="str">
        <f>HYPERLINK("#'Main'!BC17", "'Main'!BC17")</f>
        <v>'Main'!BC17</v>
      </c>
      <c r="I145" t="e">
        <f>AVERAGE('Main'!$BA$17:$BC$17)-1*STDEV('Main'!$BA$17:$BC$17)</f>
        <v>#DIV/0!</v>
      </c>
      <c r="J145" t="e">
        <f>AVERAGE('Main'!$BA$17:$BC$17)+1*STDEV('Main'!$BA$17:$BC$17)</f>
        <v>#DIV/0!</v>
      </c>
      <c r="K145" t="str">
        <f>'Main'!BC17</f>
        <v/>
      </c>
      <c r="L145">
        <f>IF(OR(ISERROR(K145), ISERROR(I145), ISERROR(J145)), TRUE, OR(OR(AND(LEFT(K145, 1)="[", RIGHT(K145, 1)="]"), AND(ISNUMBER(K145), OR(K145&gt;=I145, I145=""), OR(K145&lt;=J145, J145=""))), K145=""))</f>
        <v>1</v>
      </c>
      <c r="M145" t="e">
        <f>"Avg="&amp;ROUND(AVERAGE('Main'!$BA$17:$BC$17),4)&amp;", Stdev="&amp;ROUND(STDEV('Main'!$BA$17:$BC$17),4)&amp;", MaxStdev="&amp;1</f>
        <v>#DIV/0!</v>
      </c>
    </row>
    <row r="146">
      <c r="A146" t="inlineStr">
        <is>
          <t>Copies Outliers</t>
        </is>
      </c>
      <c r="B146" t="inlineStr">
        <is>
          <t>Copies per mass outliers [covN1]</t>
        </is>
      </c>
      <c r="C146" t="inlineStr">
        <is>
          <t>Medium Low</t>
        </is>
      </c>
      <c r="E146" t="inlineStr">
        <is>
          <t>eh.07.20.21</t>
        </is>
      </c>
      <c r="F146" t="inlineStr">
        <is>
          <t>covN1</t>
        </is>
      </c>
      <c r="G146" s="50" t="str">
        <f>HYPERLINK("#'Main'!BA18", "'Main'!BA18")</f>
        <v>'Main'!BA18</v>
      </c>
      <c r="I146" t="e">
        <f>AVERAGE('Main'!$BA$18:$BC$18)-1*STDEV('Main'!$BA$18:$BC$18)</f>
        <v>#DIV/0!</v>
      </c>
      <c r="J146" t="e">
        <f>AVERAGE('Main'!$BA$18:$BC$18)+1*STDEV('Main'!$BA$18:$BC$18)</f>
        <v>#DIV/0!</v>
      </c>
      <c r="K146" t="str">
        <f>'Main'!BA18</f>
        <v/>
      </c>
      <c r="L146">
        <f>IF(OR(ISERROR(K146), ISERROR(I146), ISERROR(J146)), TRUE, OR(OR(AND(LEFT(K146, 1)="[", RIGHT(K146, 1)="]"), AND(ISNUMBER(K146), OR(K146&gt;=I146, I146=""), OR(K146&lt;=J146, J146=""))), K146=""))</f>
        <v>1</v>
      </c>
      <c r="M146" t="e">
        <f>"Avg="&amp;ROUND(AVERAGE('Main'!$BA$18:$BC$18),4)&amp;", Stdev="&amp;ROUND(STDEV('Main'!$BA$18:$BC$18),4)&amp;", MaxStdev="&amp;1</f>
        <v>#DIV/0!</v>
      </c>
    </row>
    <row r="147">
      <c r="A147" t="inlineStr">
        <is>
          <t>Copies Outliers</t>
        </is>
      </c>
      <c r="B147" t="inlineStr">
        <is>
          <t>Copies per mass outliers [covN1]</t>
        </is>
      </c>
      <c r="C147" t="inlineStr">
        <is>
          <t>Medium Low</t>
        </is>
      </c>
      <c r="E147" t="inlineStr">
        <is>
          <t>eh.07.20.21</t>
        </is>
      </c>
      <c r="F147" t="inlineStr">
        <is>
          <t>covN1</t>
        </is>
      </c>
      <c r="G147" s="50" t="str">
        <f>HYPERLINK("#'Main'!BB18", "'Main'!BB18")</f>
        <v>'Main'!BB18</v>
      </c>
      <c r="I147" t="e">
        <f>AVERAGE('Main'!$BA$18:$BC$18)-1*STDEV('Main'!$BA$18:$BC$18)</f>
        <v>#DIV/0!</v>
      </c>
      <c r="J147" t="e">
        <f>AVERAGE('Main'!$BA$18:$BC$18)+1*STDEV('Main'!$BA$18:$BC$18)</f>
        <v>#DIV/0!</v>
      </c>
      <c r="K147" t="str">
        <f>'Main'!BB18</f>
        <v/>
      </c>
      <c r="L147">
        <f>IF(OR(ISERROR(K147), ISERROR(I147), ISERROR(J147)), TRUE, OR(OR(AND(LEFT(K147, 1)="[", RIGHT(K147, 1)="]"), AND(ISNUMBER(K147), OR(K147&gt;=I147, I147=""), OR(K147&lt;=J147, J147=""))), K147=""))</f>
        <v>1</v>
      </c>
      <c r="M147" t="e">
        <f>"Avg="&amp;ROUND(AVERAGE('Main'!$BA$18:$BC$18),4)&amp;", Stdev="&amp;ROUND(STDEV('Main'!$BA$18:$BC$18),4)&amp;", MaxStdev="&amp;1</f>
        <v>#DIV/0!</v>
      </c>
    </row>
    <row r="148">
      <c r="A148" t="inlineStr">
        <is>
          <t>Copies Outliers</t>
        </is>
      </c>
      <c r="B148" t="inlineStr">
        <is>
          <t>Copies per mass outliers [covN1]</t>
        </is>
      </c>
      <c r="C148" t="inlineStr">
        <is>
          <t>Medium Low</t>
        </is>
      </c>
      <c r="E148" t="inlineStr">
        <is>
          <t>eh.07.20.21</t>
        </is>
      </c>
      <c r="F148" t="inlineStr">
        <is>
          <t>covN1</t>
        </is>
      </c>
      <c r="G148" s="50" t="str">
        <f>HYPERLINK("#'Main'!BC18", "'Main'!BC18")</f>
        <v>'Main'!BC18</v>
      </c>
      <c r="I148" t="e">
        <f>AVERAGE('Main'!$BA$18:$BC$18)-1*STDEV('Main'!$BA$18:$BC$18)</f>
        <v>#DIV/0!</v>
      </c>
      <c r="J148" t="e">
        <f>AVERAGE('Main'!$BA$18:$BC$18)+1*STDEV('Main'!$BA$18:$BC$18)</f>
        <v>#DIV/0!</v>
      </c>
      <c r="K148" t="str">
        <f>'Main'!BC18</f>
        <v/>
      </c>
      <c r="L148">
        <f>IF(OR(ISERROR(K148), ISERROR(I148), ISERROR(J148)), TRUE, OR(OR(AND(LEFT(K148, 1)="[", RIGHT(K148, 1)="]"), AND(ISNUMBER(K148), OR(K148&gt;=I148, I148=""), OR(K148&lt;=J148, J148=""))), K148=""))</f>
        <v>1</v>
      </c>
      <c r="M148" t="e">
        <f>"Avg="&amp;ROUND(AVERAGE('Main'!$BA$18:$BC$18),4)&amp;", Stdev="&amp;ROUND(STDEV('Main'!$BA$18:$BC$18),4)&amp;", MaxStdev="&amp;1</f>
        <v>#DIV/0!</v>
      </c>
    </row>
    <row r="149">
      <c r="A149" t="inlineStr">
        <is>
          <t>Copies Outliers</t>
        </is>
      </c>
      <c r="B149" t="inlineStr">
        <is>
          <t>Copies per mass outliers [covN1]</t>
        </is>
      </c>
      <c r="C149" t="inlineStr">
        <is>
          <t>Medium Low</t>
        </is>
      </c>
      <c r="E149" t="inlineStr">
        <is>
          <t>emh.07.21.21</t>
        </is>
      </c>
      <c r="F149" t="inlineStr">
        <is>
          <t>covN1</t>
        </is>
      </c>
      <c r="G149" s="50" t="str">
        <f>HYPERLINK("#'Main'!BA19", "'Main'!BA19")</f>
        <v>'Main'!BA19</v>
      </c>
      <c r="I149" t="e">
        <f>AVERAGE('Main'!$BA$19:$BC$19)-1*STDEV('Main'!$BA$19:$BC$19)</f>
        <v>#DIV/0!</v>
      </c>
      <c r="J149" t="e">
        <f>AVERAGE('Main'!$BA$19:$BC$19)+1*STDEV('Main'!$BA$19:$BC$19)</f>
        <v>#DIV/0!</v>
      </c>
      <c r="K149" t="str">
        <f>'Main'!BA19</f>
        <v/>
      </c>
      <c r="L149">
        <f>IF(OR(ISERROR(K149), ISERROR(I149), ISERROR(J149)), TRUE, OR(OR(AND(LEFT(K149, 1)="[", RIGHT(K149, 1)="]"), AND(ISNUMBER(K149), OR(K149&gt;=I149, I149=""), OR(K149&lt;=J149, J149=""))), K149=""))</f>
        <v>1</v>
      </c>
      <c r="M149" t="e">
        <f>"Avg="&amp;ROUND(AVERAGE('Main'!$BA$19:$BC$19),4)&amp;", Stdev="&amp;ROUND(STDEV('Main'!$BA$19:$BC$19),4)&amp;", MaxStdev="&amp;1</f>
        <v>#DIV/0!</v>
      </c>
    </row>
    <row r="150">
      <c r="A150" t="inlineStr">
        <is>
          <t>Copies Outliers</t>
        </is>
      </c>
      <c r="B150" t="inlineStr">
        <is>
          <t>Copies per mass outliers [covN1]</t>
        </is>
      </c>
      <c r="C150" t="inlineStr">
        <is>
          <t>Medium Low</t>
        </is>
      </c>
      <c r="E150" t="inlineStr">
        <is>
          <t>emh.07.21.21</t>
        </is>
      </c>
      <c r="F150" t="inlineStr">
        <is>
          <t>covN1</t>
        </is>
      </c>
      <c r="G150" s="50" t="str">
        <f>HYPERLINK("#'Main'!BB19", "'Main'!BB19")</f>
        <v>'Main'!BB19</v>
      </c>
      <c r="I150" t="e">
        <f>AVERAGE('Main'!$BA$19:$BC$19)-1*STDEV('Main'!$BA$19:$BC$19)</f>
        <v>#DIV/0!</v>
      </c>
      <c r="J150" t="e">
        <f>AVERAGE('Main'!$BA$19:$BC$19)+1*STDEV('Main'!$BA$19:$BC$19)</f>
        <v>#DIV/0!</v>
      </c>
      <c r="K150" t="str">
        <f>'Main'!BB19</f>
        <v/>
      </c>
      <c r="L150">
        <f>IF(OR(ISERROR(K150), ISERROR(I150), ISERROR(J150)), TRUE, OR(OR(AND(LEFT(K150, 1)="[", RIGHT(K150, 1)="]"), AND(ISNUMBER(K150), OR(K150&gt;=I150, I150=""), OR(K150&lt;=J150, J150=""))), K150=""))</f>
        <v>1</v>
      </c>
      <c r="M150" t="e">
        <f>"Avg="&amp;ROUND(AVERAGE('Main'!$BA$19:$BC$19),4)&amp;", Stdev="&amp;ROUND(STDEV('Main'!$BA$19:$BC$19),4)&amp;", MaxStdev="&amp;1</f>
        <v>#DIV/0!</v>
      </c>
    </row>
    <row r="151">
      <c r="A151" t="inlineStr">
        <is>
          <t>Copies Outliers</t>
        </is>
      </c>
      <c r="B151" t="inlineStr">
        <is>
          <t>Copies per mass outliers [covN1]</t>
        </is>
      </c>
      <c r="C151" t="inlineStr">
        <is>
          <t>Medium Low</t>
        </is>
      </c>
      <c r="E151" t="inlineStr">
        <is>
          <t>emh.07.21.21</t>
        </is>
      </c>
      <c r="F151" t="inlineStr">
        <is>
          <t>covN1</t>
        </is>
      </c>
      <c r="G151" s="50" t="str">
        <f>HYPERLINK("#'Main'!BC19", "'Main'!BC19")</f>
        <v>'Main'!BC19</v>
      </c>
      <c r="I151" t="e">
        <f>AVERAGE('Main'!$BA$19:$BC$19)-1*STDEV('Main'!$BA$19:$BC$19)</f>
        <v>#DIV/0!</v>
      </c>
      <c r="J151" t="e">
        <f>AVERAGE('Main'!$BA$19:$BC$19)+1*STDEV('Main'!$BA$19:$BC$19)</f>
        <v>#DIV/0!</v>
      </c>
      <c r="K151" t="str">
        <f>'Main'!BC19</f>
        <v/>
      </c>
      <c r="L151">
        <f>IF(OR(ISERROR(K151), ISERROR(I151), ISERROR(J151)), TRUE, OR(OR(AND(LEFT(K151, 1)="[", RIGHT(K151, 1)="]"), AND(ISNUMBER(K151), OR(K151&gt;=I151, I151=""), OR(K151&lt;=J151, J151=""))), K151=""))</f>
        <v>1</v>
      </c>
      <c r="M151" t="e">
        <f>"Avg="&amp;ROUND(AVERAGE('Main'!$BA$19:$BC$19),4)&amp;", Stdev="&amp;ROUND(STDEV('Main'!$BA$19:$BC$19),4)&amp;", MaxStdev="&amp;1</f>
        <v>#DIV/0!</v>
      </c>
    </row>
    <row r="152">
      <c r="A152" t="inlineStr">
        <is>
          <t>Copies Outliers</t>
        </is>
      </c>
      <c r="B152" t="inlineStr">
        <is>
          <t>Copies per mass outliers [covN1]</t>
        </is>
      </c>
      <c r="C152" t="inlineStr">
        <is>
          <t>Medium Low</t>
        </is>
      </c>
      <c r="E152" t="inlineStr">
        <is>
          <t>evc1.07.02.21</t>
        </is>
      </c>
      <c r="F152" t="inlineStr">
        <is>
          <t>covN1</t>
        </is>
      </c>
      <c r="G152" s="50" t="str">
        <f>HYPERLINK("#'Main'!BA20", "'Main'!BA20")</f>
        <v>'Main'!BA20</v>
      </c>
      <c r="I152" t="e">
        <f>AVERAGE('Main'!$BA$20:$BC$20)-1*STDEV('Main'!$BA$20:$BC$20)</f>
        <v>#DIV/0!</v>
      </c>
      <c r="J152" t="e">
        <f>AVERAGE('Main'!$BA$20:$BC$20)+1*STDEV('Main'!$BA$20:$BC$20)</f>
        <v>#DIV/0!</v>
      </c>
      <c r="K152" t="str">
        <f>'Main'!BA20</f>
        <v/>
      </c>
      <c r="L152">
        <f>IF(OR(ISERROR(K152), ISERROR(I152), ISERROR(J152)), TRUE, OR(OR(AND(LEFT(K152, 1)="[", RIGHT(K152, 1)="]"), AND(ISNUMBER(K152), OR(K152&gt;=I152, I152=""), OR(K152&lt;=J152, J152=""))), K152=""))</f>
        <v>1</v>
      </c>
      <c r="M152" t="e">
        <f>"Avg="&amp;ROUND(AVERAGE('Main'!$BA$20:$BC$20),4)&amp;", Stdev="&amp;ROUND(STDEV('Main'!$BA$20:$BC$20),4)&amp;", MaxStdev="&amp;1</f>
        <v>#DIV/0!</v>
      </c>
    </row>
    <row r="153">
      <c r="A153" t="inlineStr">
        <is>
          <t>Copies Outliers</t>
        </is>
      </c>
      <c r="B153" t="inlineStr">
        <is>
          <t>Copies per mass outliers [covN1]</t>
        </is>
      </c>
      <c r="C153" t="inlineStr">
        <is>
          <t>Medium Low</t>
        </is>
      </c>
      <c r="E153" t="inlineStr">
        <is>
          <t>evc1.07.02.21</t>
        </is>
      </c>
      <c r="F153" t="inlineStr">
        <is>
          <t>covN1</t>
        </is>
      </c>
      <c r="G153" s="50" t="str">
        <f>HYPERLINK("#'Main'!BB20", "'Main'!BB20")</f>
        <v>'Main'!BB20</v>
      </c>
      <c r="I153" t="e">
        <f>AVERAGE('Main'!$BA$20:$BC$20)-1*STDEV('Main'!$BA$20:$BC$20)</f>
        <v>#DIV/0!</v>
      </c>
      <c r="J153" t="e">
        <f>AVERAGE('Main'!$BA$20:$BC$20)+1*STDEV('Main'!$BA$20:$BC$20)</f>
        <v>#DIV/0!</v>
      </c>
      <c r="K153" t="str">
        <f>'Main'!BB20</f>
        <v/>
      </c>
      <c r="L153">
        <f>IF(OR(ISERROR(K153), ISERROR(I153), ISERROR(J153)), TRUE, OR(OR(AND(LEFT(K153, 1)="[", RIGHT(K153, 1)="]"), AND(ISNUMBER(K153), OR(K153&gt;=I153, I153=""), OR(K153&lt;=J153, J153=""))), K153=""))</f>
        <v>1</v>
      </c>
      <c r="M153" t="e">
        <f>"Avg="&amp;ROUND(AVERAGE('Main'!$BA$20:$BC$20),4)&amp;", Stdev="&amp;ROUND(STDEV('Main'!$BA$20:$BC$20),4)&amp;", MaxStdev="&amp;1</f>
        <v>#DIV/0!</v>
      </c>
    </row>
    <row r="154">
      <c r="A154" t="inlineStr">
        <is>
          <t>Copies Outliers</t>
        </is>
      </c>
      <c r="B154" t="inlineStr">
        <is>
          <t>Copies per mass outliers [covN1]</t>
        </is>
      </c>
      <c r="C154" t="inlineStr">
        <is>
          <t>Medium Low</t>
        </is>
      </c>
      <c r="E154" t="inlineStr">
        <is>
          <t>evc1.07.02.21</t>
        </is>
      </c>
      <c r="F154" t="inlineStr">
        <is>
          <t>covN1</t>
        </is>
      </c>
      <c r="G154" s="50" t="str">
        <f>HYPERLINK("#'Main'!BC20", "'Main'!BC20")</f>
        <v>'Main'!BC20</v>
      </c>
      <c r="I154" t="e">
        <f>AVERAGE('Main'!$BA$20:$BC$20)-1*STDEV('Main'!$BA$20:$BC$20)</f>
        <v>#DIV/0!</v>
      </c>
      <c r="J154" t="e">
        <f>AVERAGE('Main'!$BA$20:$BC$20)+1*STDEV('Main'!$BA$20:$BC$20)</f>
        <v>#DIV/0!</v>
      </c>
      <c r="K154" t="str">
        <f>'Main'!BC20</f>
        <v/>
      </c>
      <c r="L154">
        <f>IF(OR(ISERROR(K154), ISERROR(I154), ISERROR(J154)), TRUE, OR(OR(AND(LEFT(K154, 1)="[", RIGHT(K154, 1)="]"), AND(ISNUMBER(K154), OR(K154&gt;=I154, I154=""), OR(K154&lt;=J154, J154=""))), K154=""))</f>
        <v>1</v>
      </c>
      <c r="M154" t="e">
        <f>"Avg="&amp;ROUND(AVERAGE('Main'!$BA$20:$BC$20),4)&amp;", Stdev="&amp;ROUND(STDEV('Main'!$BA$20:$BC$20),4)&amp;", MaxStdev="&amp;1</f>
        <v>#DIV/0!</v>
      </c>
    </row>
    <row r="155">
      <c r="A155" t="inlineStr">
        <is>
          <t>Copies Outliers</t>
        </is>
      </c>
      <c r="B155" t="inlineStr">
        <is>
          <t>Copies per mass outliers [covN1]</t>
        </is>
      </c>
      <c r="C155" t="inlineStr">
        <is>
          <t>Medium Low</t>
        </is>
      </c>
      <c r="E155" t="inlineStr">
        <is>
          <t>evc1.07.16.21</t>
        </is>
      </c>
      <c r="F155" t="inlineStr">
        <is>
          <t>covN1</t>
        </is>
      </c>
      <c r="G155" s="50" t="str">
        <f>HYPERLINK("#'Main'!BA21", "'Main'!BA21")</f>
        <v>'Main'!BA21</v>
      </c>
      <c r="I155" t="e">
        <f>AVERAGE('Main'!$BA$21:$BC$21)-1*STDEV('Main'!$BA$21:$BC$21)</f>
        <v>#DIV/0!</v>
      </c>
      <c r="J155" t="e">
        <f>AVERAGE('Main'!$BA$21:$BC$21)+1*STDEV('Main'!$BA$21:$BC$21)</f>
        <v>#DIV/0!</v>
      </c>
      <c r="K155" t="str">
        <f>'Main'!BA21</f>
        <v/>
      </c>
      <c r="L155">
        <f>IF(OR(ISERROR(K155), ISERROR(I155), ISERROR(J155)), TRUE, OR(OR(AND(LEFT(K155, 1)="[", RIGHT(K155, 1)="]"), AND(ISNUMBER(K155), OR(K155&gt;=I155, I155=""), OR(K155&lt;=J155, J155=""))), K155=""))</f>
        <v>1</v>
      </c>
      <c r="M155" t="e">
        <f>"Avg="&amp;ROUND(AVERAGE('Main'!$BA$21:$BC$21),4)&amp;", Stdev="&amp;ROUND(STDEV('Main'!$BA$21:$BC$21),4)&amp;", MaxStdev="&amp;1</f>
        <v>#DIV/0!</v>
      </c>
    </row>
    <row r="156">
      <c r="A156" t="inlineStr">
        <is>
          <t>Copies Outliers</t>
        </is>
      </c>
      <c r="B156" t="inlineStr">
        <is>
          <t>Copies per mass outliers [covN1]</t>
        </is>
      </c>
      <c r="C156" t="inlineStr">
        <is>
          <t>Medium Low</t>
        </is>
      </c>
      <c r="E156" t="inlineStr">
        <is>
          <t>evc1.07.16.21</t>
        </is>
      </c>
      <c r="F156" t="inlineStr">
        <is>
          <t>covN1</t>
        </is>
      </c>
      <c r="G156" s="50" t="str">
        <f>HYPERLINK("#'Main'!BB21", "'Main'!BB21")</f>
        <v>'Main'!BB21</v>
      </c>
      <c r="I156" t="e">
        <f>AVERAGE('Main'!$BA$21:$BC$21)-1*STDEV('Main'!$BA$21:$BC$21)</f>
        <v>#DIV/0!</v>
      </c>
      <c r="J156" t="e">
        <f>AVERAGE('Main'!$BA$21:$BC$21)+1*STDEV('Main'!$BA$21:$BC$21)</f>
        <v>#DIV/0!</v>
      </c>
      <c r="K156" t="str">
        <f>'Main'!BB21</f>
        <v/>
      </c>
      <c r="L156">
        <f>IF(OR(ISERROR(K156), ISERROR(I156), ISERROR(J156)), TRUE, OR(OR(AND(LEFT(K156, 1)="[", RIGHT(K156, 1)="]"), AND(ISNUMBER(K156), OR(K156&gt;=I156, I156=""), OR(K156&lt;=J156, J156=""))), K156=""))</f>
        <v>1</v>
      </c>
      <c r="M156" t="e">
        <f>"Avg="&amp;ROUND(AVERAGE('Main'!$BA$21:$BC$21),4)&amp;", Stdev="&amp;ROUND(STDEV('Main'!$BA$21:$BC$21),4)&amp;", MaxStdev="&amp;1</f>
        <v>#DIV/0!</v>
      </c>
    </row>
    <row r="157">
      <c r="A157" t="inlineStr">
        <is>
          <t>Copies Outliers</t>
        </is>
      </c>
      <c r="B157" t="inlineStr">
        <is>
          <t>Copies per mass outliers [covN1]</t>
        </is>
      </c>
      <c r="C157" t="inlineStr">
        <is>
          <t>Medium Low</t>
        </is>
      </c>
      <c r="E157" t="inlineStr">
        <is>
          <t>evc1.07.16.21</t>
        </is>
      </c>
      <c r="F157" t="inlineStr">
        <is>
          <t>covN1</t>
        </is>
      </c>
      <c r="G157" s="50" t="str">
        <f>HYPERLINK("#'Main'!BC21", "'Main'!BC21")</f>
        <v>'Main'!BC21</v>
      </c>
      <c r="I157" t="e">
        <f>AVERAGE('Main'!$BA$21:$BC$21)-1*STDEV('Main'!$BA$21:$BC$21)</f>
        <v>#DIV/0!</v>
      </c>
      <c r="J157" t="e">
        <f>AVERAGE('Main'!$BA$21:$BC$21)+1*STDEV('Main'!$BA$21:$BC$21)</f>
        <v>#DIV/0!</v>
      </c>
      <c r="K157" t="str">
        <f>'Main'!BC21</f>
        <v/>
      </c>
      <c r="L157">
        <f>IF(OR(ISERROR(K157), ISERROR(I157), ISERROR(J157)), TRUE, OR(OR(AND(LEFT(K157, 1)="[", RIGHT(K157, 1)="]"), AND(ISNUMBER(K157), OR(K157&gt;=I157, I157=""), OR(K157&lt;=J157, J157=""))), K157=""))</f>
        <v>1</v>
      </c>
      <c r="M157" t="e">
        <f>"Avg="&amp;ROUND(AVERAGE('Main'!$BA$21:$BC$21),4)&amp;", Stdev="&amp;ROUND(STDEV('Main'!$BA$21:$BC$21),4)&amp;", MaxStdev="&amp;1</f>
        <v>#DIV/0!</v>
      </c>
    </row>
    <row r="158">
      <c r="A158" t="inlineStr">
        <is>
          <t>Copies Outliers</t>
        </is>
      </c>
      <c r="B158" t="inlineStr">
        <is>
          <t>Copies per mass outliers [covN1]</t>
        </is>
      </c>
      <c r="C158" t="inlineStr">
        <is>
          <t>Medium Low</t>
        </is>
      </c>
      <c r="E158" t="inlineStr">
        <is>
          <t>evc3.07.16.21</t>
        </is>
      </c>
      <c r="F158" t="inlineStr">
        <is>
          <t>covN1</t>
        </is>
      </c>
      <c r="G158" s="50" t="str">
        <f>HYPERLINK("#'Main'!BA22", "'Main'!BA22")</f>
        <v>'Main'!BA22</v>
      </c>
      <c r="I158" t="e">
        <f>AVERAGE('Main'!$BA$22:$BC$22)-1*STDEV('Main'!$BA$22:$BC$22)</f>
        <v>#DIV/0!</v>
      </c>
      <c r="J158" t="e">
        <f>AVERAGE('Main'!$BA$22:$BC$22)+1*STDEV('Main'!$BA$22:$BC$22)</f>
        <v>#DIV/0!</v>
      </c>
      <c r="K158" t="str">
        <f>'Main'!BA22</f>
        <v/>
      </c>
      <c r="L158">
        <f>IF(OR(ISERROR(K158), ISERROR(I158), ISERROR(J158)), TRUE, OR(OR(AND(LEFT(K158, 1)="[", RIGHT(K158, 1)="]"), AND(ISNUMBER(K158), OR(K158&gt;=I158, I158=""), OR(K158&lt;=J158, J158=""))), K158=""))</f>
        <v>1</v>
      </c>
      <c r="M158" t="e">
        <f>"Avg="&amp;ROUND(AVERAGE('Main'!$BA$22:$BC$22),4)&amp;", Stdev="&amp;ROUND(STDEV('Main'!$BA$22:$BC$22),4)&amp;", MaxStdev="&amp;1</f>
        <v>#DIV/0!</v>
      </c>
    </row>
    <row r="159">
      <c r="A159" t="inlineStr">
        <is>
          <t>Copies Outliers</t>
        </is>
      </c>
      <c r="B159" t="inlineStr">
        <is>
          <t>Copies per mass outliers [covN1]</t>
        </is>
      </c>
      <c r="C159" t="inlineStr">
        <is>
          <t>Medium Low</t>
        </is>
      </c>
      <c r="E159" t="inlineStr">
        <is>
          <t>evc3.07.16.21</t>
        </is>
      </c>
      <c r="F159" t="inlineStr">
        <is>
          <t>covN1</t>
        </is>
      </c>
      <c r="G159" s="50" t="str">
        <f>HYPERLINK("#'Main'!BB22", "'Main'!BB22")</f>
        <v>'Main'!BB22</v>
      </c>
      <c r="I159" t="e">
        <f>AVERAGE('Main'!$BA$22:$BC$22)-1*STDEV('Main'!$BA$22:$BC$22)</f>
        <v>#DIV/0!</v>
      </c>
      <c r="J159" t="e">
        <f>AVERAGE('Main'!$BA$22:$BC$22)+1*STDEV('Main'!$BA$22:$BC$22)</f>
        <v>#DIV/0!</v>
      </c>
      <c r="K159" t="str">
        <f>'Main'!BB22</f>
        <v/>
      </c>
      <c r="L159">
        <f>IF(OR(ISERROR(K159), ISERROR(I159), ISERROR(J159)), TRUE, OR(OR(AND(LEFT(K159, 1)="[", RIGHT(K159, 1)="]"), AND(ISNUMBER(K159), OR(K159&gt;=I159, I159=""), OR(K159&lt;=J159, J159=""))), K159=""))</f>
        <v>1</v>
      </c>
      <c r="M159" t="e">
        <f>"Avg="&amp;ROUND(AVERAGE('Main'!$BA$22:$BC$22),4)&amp;", Stdev="&amp;ROUND(STDEV('Main'!$BA$22:$BC$22),4)&amp;", MaxStdev="&amp;1</f>
        <v>#DIV/0!</v>
      </c>
    </row>
    <row r="160">
      <c r="A160" t="inlineStr">
        <is>
          <t>Copies Outliers</t>
        </is>
      </c>
      <c r="B160" t="inlineStr">
        <is>
          <t>Copies per mass outliers [covN1]</t>
        </is>
      </c>
      <c r="C160" t="inlineStr">
        <is>
          <t>Medium Low</t>
        </is>
      </c>
      <c r="E160" t="inlineStr">
        <is>
          <t>evc3.07.16.21</t>
        </is>
      </c>
      <c r="F160" t="inlineStr">
        <is>
          <t>covN1</t>
        </is>
      </c>
      <c r="G160" s="50" t="str">
        <f>HYPERLINK("#'Main'!BC22", "'Main'!BC22")</f>
        <v>'Main'!BC22</v>
      </c>
      <c r="I160" t="e">
        <f>AVERAGE('Main'!$BA$22:$BC$22)-1*STDEV('Main'!$BA$22:$BC$22)</f>
        <v>#DIV/0!</v>
      </c>
      <c r="J160" t="e">
        <f>AVERAGE('Main'!$BA$22:$BC$22)+1*STDEV('Main'!$BA$22:$BC$22)</f>
        <v>#DIV/0!</v>
      </c>
      <c r="K160" t="str">
        <f>'Main'!BC22</f>
        <v/>
      </c>
      <c r="L160">
        <f>IF(OR(ISERROR(K160), ISERROR(I160), ISERROR(J160)), TRUE, OR(OR(AND(LEFT(K160, 1)="[", RIGHT(K160, 1)="]"), AND(ISNUMBER(K160), OR(K160&gt;=I160, I160=""), OR(K160&lt;=J160, J160=""))), K160=""))</f>
        <v>1</v>
      </c>
      <c r="M160" t="e">
        <f>"Avg="&amp;ROUND(AVERAGE('Main'!$BA$22:$BC$22),4)&amp;", Stdev="&amp;ROUND(STDEV('Main'!$BA$22:$BC$22),4)&amp;", MaxStdev="&amp;1</f>
        <v>#DIV/0!</v>
      </c>
    </row>
    <row r="161">
      <c r="A161" t="inlineStr">
        <is>
          <t>Copies Outliers</t>
        </is>
      </c>
      <c r="B161" t="inlineStr">
        <is>
          <t>Copies per mass outliers [covN2]</t>
        </is>
      </c>
      <c r="C161" t="inlineStr">
        <is>
          <t>Medium Low</t>
        </is>
      </c>
      <c r="E161" t="inlineStr">
        <is>
          <t>aw_b97.08.09.21</t>
        </is>
      </c>
      <c r="F161" t="inlineStr">
        <is>
          <t>covN2</t>
        </is>
      </c>
      <c r="G161" s="50" t="str">
        <f>HYPERLINK("#'Main'!BD15", "'Main'!BD15")</f>
        <v>'Main'!BD15</v>
      </c>
      <c r="I161">
        <f>AVERAGE('Main'!$BD$15:$BF$15)-1*STDEV('Main'!$BD$15:$BF$15)</f>
        <v>18.52879429150374</v>
      </c>
      <c r="J161">
        <f>AVERAGE('Main'!$BD$15:$BF$15)+1*STDEV('Main'!$BD$15:$BF$15)</f>
        <v>39.76354475252076</v>
      </c>
      <c r="K161">
        <f>'Main'!BD15</f>
        <v>35.2761139694336</v>
      </c>
      <c r="L161">
        <f>IF(OR(ISERROR(K161), ISERROR(I161), ISERROR(J161)), TRUE, OR(OR(AND(LEFT(K161, 1)="[", RIGHT(K161, 1)="]"), AND(ISNUMBER(K161), OR(K161&gt;=I161, I161=""), OR(K161&lt;=J161, J161=""))), K161=""))</f>
        <v>1</v>
      </c>
      <c r="M161" t="str">
        <f>"Avg="&amp;ROUND(AVERAGE('Main'!$BD$15:$BF$15),4)&amp;", Stdev="&amp;ROUND(STDEV('Main'!$BD$15:$BF$15),4)&amp;", MaxStdev="&amp;1</f>
        <v>Avg=29.1462, Stdev=10.6174, MaxStdev=1</v>
      </c>
    </row>
    <row r="162">
      <c r="A162" t="inlineStr">
        <is>
          <t>Copies Outliers</t>
        </is>
      </c>
      <c r="B162" t="inlineStr">
        <is>
          <t>Copies per mass outliers [covN2]</t>
        </is>
      </c>
      <c r="C162" t="inlineStr">
        <is>
          <t>Medium Low</t>
        </is>
      </c>
      <c r="E162" t="inlineStr">
        <is>
          <t>aw_b97.08.09.21</t>
        </is>
      </c>
      <c r="F162" t="inlineStr">
        <is>
          <t>covN2</t>
        </is>
      </c>
      <c r="G162" s="50" t="str">
        <f>HYPERLINK("#'Main'!BE15", "'Main'!BE15")</f>
        <v>'Main'!BE15</v>
      </c>
      <c r="I162">
        <f>AVERAGE('Main'!$BD$15:$BF$15)-1*STDEV('Main'!$BD$15:$BF$15)</f>
        <v>18.52879429150374</v>
      </c>
      <c r="J162">
        <f>AVERAGE('Main'!$BD$15:$BF$15)+1*STDEV('Main'!$BD$15:$BF$15)</f>
        <v>39.76354475252076</v>
      </c>
      <c r="K162">
        <f>'Main'!BE15</f>
        <v>16.88628062716954</v>
      </c>
      <c r="L162">
        <f>IF(OR(ISERROR(K162), ISERROR(I162), ISERROR(J162)), TRUE, OR(OR(AND(LEFT(K162, 1)="[", RIGHT(K162, 1)="]"), AND(ISNUMBER(K162), OR(K162&gt;=I162, I162=""), OR(K162&lt;=J162, J162=""))), K162=""))</f>
        <v>0</v>
      </c>
      <c r="M162" t="str">
        <f>"Avg="&amp;ROUND(AVERAGE('Main'!$BD$15:$BF$15),4)&amp;", Stdev="&amp;ROUND(STDEV('Main'!$BD$15:$BF$15),4)&amp;", MaxStdev="&amp;1</f>
        <v>Avg=29.1462, Stdev=10.6174, MaxStdev=1</v>
      </c>
    </row>
    <row r="163">
      <c r="A163" t="inlineStr">
        <is>
          <t>Copies Outliers</t>
        </is>
      </c>
      <c r="B163" t="inlineStr">
        <is>
          <t>Copies per mass outliers [covN2]</t>
        </is>
      </c>
      <c r="C163" t="inlineStr">
        <is>
          <t>Medium Low</t>
        </is>
      </c>
      <c r="E163" t="inlineStr">
        <is>
          <t>aw_b97.08.09.21</t>
        </is>
      </c>
      <c r="F163" t="inlineStr">
        <is>
          <t>covN2</t>
        </is>
      </c>
      <c r="G163" s="50" t="str">
        <f>HYPERLINK("#'Main'!BF15", "'Main'!BF15")</f>
        <v>'Main'!BF15</v>
      </c>
      <c r="I163">
        <f>AVERAGE('Main'!$BD$15:$BF$15)-1*STDEV('Main'!$BD$15:$BF$15)</f>
        <v>18.52879429150374</v>
      </c>
      <c r="J163">
        <f>AVERAGE('Main'!$BD$15:$BF$15)+1*STDEV('Main'!$BD$15:$BF$15)</f>
        <v>39.76354475252076</v>
      </c>
      <c r="K163">
        <f>'Main'!BF15</f>
        <v>35.2761139694336</v>
      </c>
      <c r="L163">
        <f>IF(OR(ISERROR(K163), ISERROR(I163), ISERROR(J163)), TRUE, OR(OR(AND(LEFT(K163, 1)="[", RIGHT(K163, 1)="]"), AND(ISNUMBER(K163), OR(K163&gt;=I163, I163=""), OR(K163&lt;=J163, J163=""))), K163=""))</f>
        <v>1</v>
      </c>
      <c r="M163" t="str">
        <f>"Avg="&amp;ROUND(AVERAGE('Main'!$BD$15:$BF$15),4)&amp;", Stdev="&amp;ROUND(STDEV('Main'!$BD$15:$BF$15),4)&amp;", MaxStdev="&amp;1</f>
        <v>Avg=29.1462, Stdev=10.6174, MaxStdev=1</v>
      </c>
    </row>
    <row r="164">
      <c r="A164" t="inlineStr">
        <is>
          <t>Copies Outliers</t>
        </is>
      </c>
      <c r="B164" t="inlineStr">
        <is>
          <t>Copies per mass outliers [covN2]</t>
        </is>
      </c>
      <c r="C164" t="inlineStr">
        <is>
          <t>Medium Low</t>
        </is>
      </c>
      <c r="E164" t="inlineStr">
        <is>
          <t>aw_sr.08.09.21</t>
        </is>
      </c>
      <c r="F164" t="inlineStr">
        <is>
          <t>covN2</t>
        </is>
      </c>
      <c r="G164" s="50" t="str">
        <f>HYPERLINK("#'Main'!BD16", "'Main'!BD16")</f>
        <v>'Main'!BD16</v>
      </c>
      <c r="I164">
        <f>AVERAGE('Main'!$BD$16:$BF$16)-1*STDEV('Main'!$BD$16:$BF$16)</f>
        <v>30.86745310851688</v>
      </c>
      <c r="J164">
        <f>AVERAGE('Main'!$BD$16:$BF$16)+1*STDEV('Main'!$BD$16:$BF$16)</f>
        <v>94.82179030191416</v>
      </c>
      <c r="K164">
        <f>'Main'!BD16</f>
        <v>61.83718025356171</v>
      </c>
      <c r="L164">
        <f>IF(OR(ISERROR(K164), ISERROR(I164), ISERROR(J164)), TRUE, OR(OR(AND(LEFT(K164, 1)="[", RIGHT(K164, 1)="]"), AND(ISNUMBER(K164), OR(K164&gt;=I164, I164=""), OR(K164&lt;=J164, J164=""))), K164=""))</f>
        <v>1</v>
      </c>
      <c r="M164" t="str">
        <f>"Avg="&amp;ROUND(AVERAGE('Main'!$BD$16:$BF$16),4)&amp;", Stdev="&amp;ROUND(STDEV('Main'!$BD$16:$BF$16),4)&amp;", MaxStdev="&amp;1</f>
        <v>Avg=62.8446, Stdev=31.9772, MaxStdev=1</v>
      </c>
    </row>
    <row r="165">
      <c r="A165" t="inlineStr">
        <is>
          <t>Copies Outliers</t>
        </is>
      </c>
      <c r="B165" t="inlineStr">
        <is>
          <t>Copies per mass outliers [covN2]</t>
        </is>
      </c>
      <c r="C165" t="inlineStr">
        <is>
          <t>Medium Low</t>
        </is>
      </c>
      <c r="E165" t="inlineStr">
        <is>
          <t>aw_sr.08.09.21</t>
        </is>
      </c>
      <c r="F165" t="inlineStr">
        <is>
          <t>covN2</t>
        </is>
      </c>
      <c r="G165" s="50" t="str">
        <f>HYPERLINK("#'Main'!BE16", "'Main'!BE16")</f>
        <v>'Main'!BE16</v>
      </c>
      <c r="I165">
        <f>AVERAGE('Main'!$BD$16:$BF$16)-1*STDEV('Main'!$BD$16:$BF$16)</f>
        <v>30.86745310851688</v>
      </c>
      <c r="J165">
        <f>AVERAGE('Main'!$BD$16:$BF$16)+1*STDEV('Main'!$BD$16:$BF$16)</f>
        <v>94.82179030191416</v>
      </c>
      <c r="K165">
        <f>'Main'!BE16</f>
        <v>31.38307835028115</v>
      </c>
      <c r="L165">
        <f>IF(OR(ISERROR(K165), ISERROR(I165), ISERROR(J165)), TRUE, OR(OR(AND(LEFT(K165, 1)="[", RIGHT(K165, 1)="]"), AND(ISNUMBER(K165), OR(K165&gt;=I165, I165=""), OR(K165&lt;=J165, J165=""))), K165=""))</f>
        <v>1</v>
      </c>
      <c r="M165" t="str">
        <f>"Avg="&amp;ROUND(AVERAGE('Main'!$BD$16:$BF$16),4)&amp;", Stdev="&amp;ROUND(STDEV('Main'!$BD$16:$BF$16),4)&amp;", MaxStdev="&amp;1</f>
        <v>Avg=62.8446, Stdev=31.9772, MaxStdev=1</v>
      </c>
    </row>
    <row r="166">
      <c r="A166" t="inlineStr">
        <is>
          <t>Copies Outliers</t>
        </is>
      </c>
      <c r="B166" t="inlineStr">
        <is>
          <t>Copies per mass outliers [covN2]</t>
        </is>
      </c>
      <c r="C166" t="inlineStr">
        <is>
          <t>Medium Low</t>
        </is>
      </c>
      <c r="E166" t="inlineStr">
        <is>
          <t>aw_sr.08.09.21</t>
        </is>
      </c>
      <c r="F166" t="inlineStr">
        <is>
          <t>covN2</t>
        </is>
      </c>
      <c r="G166" s="50" t="str">
        <f>HYPERLINK("#'Main'!BF16", "'Main'!BF16")</f>
        <v>'Main'!BF16</v>
      </c>
      <c r="I166">
        <f>AVERAGE('Main'!$BD$16:$BF$16)-1*STDEV('Main'!$BD$16:$BF$16)</f>
        <v>30.86745310851688</v>
      </c>
      <c r="J166">
        <f>AVERAGE('Main'!$BD$16:$BF$16)+1*STDEV('Main'!$BD$16:$BF$16)</f>
        <v>94.82179030191416</v>
      </c>
      <c r="K166">
        <f>'Main'!BF16</f>
        <v>95.31360651180371</v>
      </c>
      <c r="L166">
        <f>IF(OR(ISERROR(K166), ISERROR(I166), ISERROR(J166)), TRUE, OR(OR(AND(LEFT(K166, 1)="[", RIGHT(K166, 1)="]"), AND(ISNUMBER(K166), OR(K166&gt;=I166, I166=""), OR(K166&lt;=J166, J166=""))), K166=""))</f>
        <v>0</v>
      </c>
      <c r="M166" t="str">
        <f>"Avg="&amp;ROUND(AVERAGE('Main'!$BD$16:$BF$16),4)&amp;", Stdev="&amp;ROUND(STDEV('Main'!$BD$16:$BF$16),4)&amp;", MaxStdev="&amp;1</f>
        <v>Avg=62.8446, Stdev=31.9772, MaxStdev=1</v>
      </c>
    </row>
    <row r="167">
      <c r="A167" t="inlineStr">
        <is>
          <t>Copies Outliers</t>
        </is>
      </c>
      <c r="B167" t="inlineStr">
        <is>
          <t>Copies per mass outliers [covN2]</t>
        </is>
      </c>
      <c r="C167" t="inlineStr">
        <is>
          <t>Medium Low</t>
        </is>
      </c>
      <c r="E167" t="inlineStr">
        <is>
          <t>ebmi.07.25</t>
        </is>
      </c>
      <c r="F167" t="inlineStr">
        <is>
          <t>covN2</t>
        </is>
      </c>
      <c r="G167" s="50" t="str">
        <f>HYPERLINK("#'Main'!BD17", "'Main'!BD17")</f>
        <v>'Main'!BD17</v>
      </c>
      <c r="I167">
        <f>AVERAGE('Main'!$BD$17:$BF$17)-1*STDEV('Main'!$BD$17:$BF$17)</f>
        <v>-0.4070156018323345</v>
      </c>
      <c r="J167">
        <f>AVERAGE('Main'!$BD$17:$BF$17)+1*STDEV('Main'!$BD$17:$BF$17)</f>
        <v>8.016385793659252</v>
      </c>
      <c r="K167">
        <f>'Main'!BD17</f>
        <v>0.8265629722092945</v>
      </c>
      <c r="L167">
        <f>IF(OR(ISERROR(K167), ISERROR(I167), ISERROR(J167)), TRUE, OR(OR(AND(LEFT(K167, 1)="[", RIGHT(K167, 1)="]"), AND(ISNUMBER(K167), OR(K167&gt;=I167, I167=""), OR(K167&lt;=J167, J167=""))), K167=""))</f>
        <v>1</v>
      </c>
      <c r="M167" t="str">
        <f>"Avg="&amp;ROUND(AVERAGE('Main'!$BD$17:$BF$17),4)&amp;", Stdev="&amp;ROUND(STDEV('Main'!$BD$17:$BF$17),4)&amp;", MaxStdev="&amp;1</f>
        <v>Avg=3.8047, Stdev=4.2117, MaxStdev=1</v>
      </c>
    </row>
    <row r="168">
      <c r="A168" t="inlineStr">
        <is>
          <t>Copies Outliers</t>
        </is>
      </c>
      <c r="B168" t="inlineStr">
        <is>
          <t>Copies per mass outliers [covN2]</t>
        </is>
      </c>
      <c r="C168" t="inlineStr">
        <is>
          <t>Medium Low</t>
        </is>
      </c>
      <c r="E168" t="inlineStr">
        <is>
          <t>ebmi.07.25</t>
        </is>
      </c>
      <c r="F168" t="inlineStr">
        <is>
          <t>covN2</t>
        </is>
      </c>
      <c r="G168" s="50" t="str">
        <f>HYPERLINK("#'Main'!BE17", "'Main'!BE17")</f>
        <v>'Main'!BE17</v>
      </c>
      <c r="I168">
        <f>AVERAGE('Main'!$BD$17:$BF$17)-1*STDEV('Main'!$BD$17:$BF$17)</f>
        <v>-0.4070156018323345</v>
      </c>
      <c r="J168">
        <f>AVERAGE('Main'!$BD$17:$BF$17)+1*STDEV('Main'!$BD$17:$BF$17)</f>
        <v>8.016385793659252</v>
      </c>
      <c r="K168" t="str">
        <f>'Main'!BE17</f>
        <v/>
      </c>
      <c r="L168">
        <f>IF(OR(ISERROR(K168), ISERROR(I168), ISERROR(J168)), TRUE, OR(OR(AND(LEFT(K168, 1)="[", RIGHT(K168, 1)="]"), AND(ISNUMBER(K168), OR(K168&gt;=I168, I168=""), OR(K168&lt;=J168, J168=""))), K168=""))</f>
        <v>1</v>
      </c>
      <c r="M168" t="str">
        <f>"Avg="&amp;ROUND(AVERAGE('Main'!$BD$17:$BF$17),4)&amp;", Stdev="&amp;ROUND(STDEV('Main'!$BD$17:$BF$17),4)&amp;", MaxStdev="&amp;1</f>
        <v>Avg=3.8047, Stdev=4.2117, MaxStdev=1</v>
      </c>
    </row>
    <row r="169">
      <c r="A169" t="inlineStr">
        <is>
          <t>Copies Outliers</t>
        </is>
      </c>
      <c r="B169" t="inlineStr">
        <is>
          <t>Copies per mass outliers [covN2]</t>
        </is>
      </c>
      <c r="C169" t="inlineStr">
        <is>
          <t>Medium Low</t>
        </is>
      </c>
      <c r="E169" t="inlineStr">
        <is>
          <t>ebmi.07.25</t>
        </is>
      </c>
      <c r="F169" t="inlineStr">
        <is>
          <t>covN2</t>
        </is>
      </c>
      <c r="G169" s="50" t="str">
        <f>HYPERLINK("#'Main'!BF17", "'Main'!BF17")</f>
        <v>'Main'!BF17</v>
      </c>
      <c r="I169">
        <f>AVERAGE('Main'!$BD$17:$BF$17)-1*STDEV('Main'!$BD$17:$BF$17)</f>
        <v>-0.4070156018323345</v>
      </c>
      <c r="J169">
        <f>AVERAGE('Main'!$BD$17:$BF$17)+1*STDEV('Main'!$BD$17:$BF$17)</f>
        <v>8.016385793659252</v>
      </c>
      <c r="K169">
        <f>'Main'!BF17</f>
        <v>6.782807219617623</v>
      </c>
      <c r="L169">
        <f>IF(OR(ISERROR(K169), ISERROR(I169), ISERROR(J169)), TRUE, OR(OR(AND(LEFT(K169, 1)="[", RIGHT(K169, 1)="]"), AND(ISNUMBER(K169), OR(K169&gt;=I169, I169=""), OR(K169&lt;=J169, J169=""))), K169=""))</f>
        <v>1</v>
      </c>
      <c r="M169" t="str">
        <f>"Avg="&amp;ROUND(AVERAGE('Main'!$BD$17:$BF$17),4)&amp;", Stdev="&amp;ROUND(STDEV('Main'!$BD$17:$BF$17),4)&amp;", MaxStdev="&amp;1</f>
        <v>Avg=3.8047, Stdev=4.2117, MaxStdev=1</v>
      </c>
    </row>
    <row r="170">
      <c r="A170" t="inlineStr">
        <is>
          <t>Copies Outliers</t>
        </is>
      </c>
      <c r="B170" t="inlineStr">
        <is>
          <t>Copies per mass outliers [covN2]</t>
        </is>
      </c>
      <c r="C170" t="inlineStr">
        <is>
          <t>Medium Low</t>
        </is>
      </c>
      <c r="E170" t="inlineStr">
        <is>
          <t>eh.07.20.21</t>
        </is>
      </c>
      <c r="F170" t="inlineStr">
        <is>
          <t>covN2</t>
        </is>
      </c>
      <c r="G170" s="50" t="str">
        <f>HYPERLINK("#'Main'!BD18", "'Main'!BD18")</f>
        <v>'Main'!BD18</v>
      </c>
      <c r="I170">
        <f>AVERAGE('Main'!$BD$18:$BF$18)-1*STDEV('Main'!$BD$18:$BF$18)</f>
        <v>1.058327399483047</v>
      </c>
      <c r="J170">
        <f>AVERAGE('Main'!$BD$18:$BF$18)+1*STDEV('Main'!$BD$18:$BF$18)</f>
        <v>6.332362646906945</v>
      </c>
      <c r="K170">
        <f>'Main'!BD18</f>
        <v>1.830691979359841</v>
      </c>
      <c r="L170">
        <f>IF(OR(ISERROR(K170), ISERROR(I170), ISERROR(J170)), TRUE, OR(OR(AND(LEFT(K170, 1)="[", RIGHT(K170, 1)="]"), AND(ISNUMBER(K170), OR(K170&gt;=I170, I170=""), OR(K170&lt;=J170, J170=""))), K170=""))</f>
        <v>1</v>
      </c>
      <c r="M170" t="str">
        <f>"Avg="&amp;ROUND(AVERAGE('Main'!$BD$18:$BF$18),4)&amp;", Stdev="&amp;ROUND(STDEV('Main'!$BD$18:$BF$18),4)&amp;", MaxStdev="&amp;1</f>
        <v>Avg=3.6953, Stdev=2.637, MaxStdev=1</v>
      </c>
    </row>
    <row r="171">
      <c r="A171" t="inlineStr">
        <is>
          <t>Copies Outliers</t>
        </is>
      </c>
      <c r="B171" t="inlineStr">
        <is>
          <t>Copies per mass outliers [covN2]</t>
        </is>
      </c>
      <c r="C171" t="inlineStr">
        <is>
          <t>Medium Low</t>
        </is>
      </c>
      <c r="E171" t="inlineStr">
        <is>
          <t>eh.07.20.21</t>
        </is>
      </c>
      <c r="F171" t="inlineStr">
        <is>
          <t>covN2</t>
        </is>
      </c>
      <c r="G171" s="50" t="str">
        <f>HYPERLINK("#'Main'!BE18", "'Main'!BE18")</f>
        <v>'Main'!BE18</v>
      </c>
      <c r="I171">
        <f>AVERAGE('Main'!$BD$18:$BF$18)-1*STDEV('Main'!$BD$18:$BF$18)</f>
        <v>1.058327399483047</v>
      </c>
      <c r="J171">
        <f>AVERAGE('Main'!$BD$18:$BF$18)+1*STDEV('Main'!$BD$18:$BF$18)</f>
        <v>6.332362646906945</v>
      </c>
      <c r="K171" t="str">
        <f>'Main'!BE18</f>
        <v/>
      </c>
      <c r="L171">
        <f>IF(OR(ISERROR(K171), ISERROR(I171), ISERROR(J171)), TRUE, OR(OR(AND(LEFT(K171, 1)="[", RIGHT(K171, 1)="]"), AND(ISNUMBER(K171), OR(K171&gt;=I171, I171=""), OR(K171&lt;=J171, J171=""))), K171=""))</f>
        <v>1</v>
      </c>
      <c r="M171" t="str">
        <f>"Avg="&amp;ROUND(AVERAGE('Main'!$BD$18:$BF$18),4)&amp;", Stdev="&amp;ROUND(STDEV('Main'!$BD$18:$BF$18),4)&amp;", MaxStdev="&amp;1</f>
        <v>Avg=3.6953, Stdev=2.637, MaxStdev=1</v>
      </c>
    </row>
    <row r="172">
      <c r="A172" t="inlineStr">
        <is>
          <t>Copies Outliers</t>
        </is>
      </c>
      <c r="B172" t="inlineStr">
        <is>
          <t>Copies per mass outliers [covN2]</t>
        </is>
      </c>
      <c r="C172" t="inlineStr">
        <is>
          <t>Medium Low</t>
        </is>
      </c>
      <c r="E172" t="inlineStr">
        <is>
          <t>eh.07.20.21</t>
        </is>
      </c>
      <c r="F172" t="inlineStr">
        <is>
          <t>covN2</t>
        </is>
      </c>
      <c r="G172" s="50" t="str">
        <f>HYPERLINK("#'Main'!BF18", "'Main'!BF18")</f>
        <v>'Main'!BF18</v>
      </c>
      <c r="I172">
        <f>AVERAGE('Main'!$BD$18:$BF$18)-1*STDEV('Main'!$BD$18:$BF$18)</f>
        <v>1.058327399483047</v>
      </c>
      <c r="J172">
        <f>AVERAGE('Main'!$BD$18:$BF$18)+1*STDEV('Main'!$BD$18:$BF$18)</f>
        <v>6.332362646906945</v>
      </c>
      <c r="K172">
        <f>'Main'!BF18</f>
        <v>5.559998067030151</v>
      </c>
      <c r="L172">
        <f>IF(OR(ISERROR(K172), ISERROR(I172), ISERROR(J172)), TRUE, OR(OR(AND(LEFT(K172, 1)="[", RIGHT(K172, 1)="]"), AND(ISNUMBER(K172), OR(K172&gt;=I172, I172=""), OR(K172&lt;=J172, J172=""))), K172=""))</f>
        <v>1</v>
      </c>
      <c r="M172" t="str">
        <f>"Avg="&amp;ROUND(AVERAGE('Main'!$BD$18:$BF$18),4)&amp;", Stdev="&amp;ROUND(STDEV('Main'!$BD$18:$BF$18),4)&amp;", MaxStdev="&amp;1</f>
        <v>Avg=3.6953, Stdev=2.637, MaxStdev=1</v>
      </c>
    </row>
    <row r="173">
      <c r="A173" t="inlineStr">
        <is>
          <t>Copies Outliers</t>
        </is>
      </c>
      <c r="B173" t="inlineStr">
        <is>
          <t>Copies per mass outliers [covN2]</t>
        </is>
      </c>
      <c r="C173" t="inlineStr">
        <is>
          <t>Medium Low</t>
        </is>
      </c>
      <c r="E173" t="inlineStr">
        <is>
          <t>emh.07.21.21</t>
        </is>
      </c>
      <c r="F173" t="inlineStr">
        <is>
          <t>covN2</t>
        </is>
      </c>
      <c r="G173" s="50" t="str">
        <f>HYPERLINK("#'Main'!BD19", "'Main'!BD19")</f>
        <v>'Main'!BD19</v>
      </c>
      <c r="I173">
        <f>AVERAGE('Main'!$BD$19:$BF$19)-1*STDEV('Main'!$BD$19:$BF$19)</f>
        <v>1.94103512825209</v>
      </c>
      <c r="J173">
        <f>AVERAGE('Main'!$BD$19:$BF$19)+1*STDEV('Main'!$BD$19:$BF$19)</f>
        <v>2.769473154596392</v>
      </c>
      <c r="K173">
        <f>'Main'!BD19</f>
        <v>2.788958065644811</v>
      </c>
      <c r="L173">
        <f>IF(OR(ISERROR(K173), ISERROR(I173), ISERROR(J173)), TRUE, OR(OR(AND(LEFT(K173, 1)="[", RIGHT(K173, 1)="]"), AND(ISNUMBER(K173), OR(K173&gt;=I173, I173=""), OR(K173&lt;=J173, J173=""))), K173=""))</f>
        <v>0</v>
      </c>
      <c r="M173" t="str">
        <f>"Avg="&amp;ROUND(AVERAGE('Main'!$BD$19:$BF$19),4)&amp;", Stdev="&amp;ROUND(STDEV('Main'!$BD$19:$BF$19),4)&amp;", MaxStdev="&amp;1</f>
        <v>Avg=2.3553, Stdev=0.4142, MaxStdev=1</v>
      </c>
    </row>
    <row r="174">
      <c r="A174" t="inlineStr">
        <is>
          <t>Copies Outliers</t>
        </is>
      </c>
      <c r="B174" t="inlineStr">
        <is>
          <t>Copies per mass outliers [covN2]</t>
        </is>
      </c>
      <c r="C174" t="inlineStr">
        <is>
          <t>Medium Low</t>
        </is>
      </c>
      <c r="E174" t="inlineStr">
        <is>
          <t>emh.07.21.21</t>
        </is>
      </c>
      <c r="F174" t="inlineStr">
        <is>
          <t>covN2</t>
        </is>
      </c>
      <c r="G174" s="50" t="str">
        <f>HYPERLINK("#'Main'!BE19", "'Main'!BE19")</f>
        <v>'Main'!BE19</v>
      </c>
      <c r="I174">
        <f>AVERAGE('Main'!$BD$19:$BF$19)-1*STDEV('Main'!$BD$19:$BF$19)</f>
        <v>1.94103512825209</v>
      </c>
      <c r="J174">
        <f>AVERAGE('Main'!$BD$19:$BF$19)+1*STDEV('Main'!$BD$19:$BF$19)</f>
        <v>2.769473154596392</v>
      </c>
      <c r="K174">
        <f>'Main'!BE19</f>
        <v>1.963750896867851</v>
      </c>
      <c r="L174">
        <f>IF(OR(ISERROR(K174), ISERROR(I174), ISERROR(J174)), TRUE, OR(OR(AND(LEFT(K174, 1)="[", RIGHT(K174, 1)="]"), AND(ISNUMBER(K174), OR(K174&gt;=I174, I174=""), OR(K174&lt;=J174, J174=""))), K174=""))</f>
        <v>1</v>
      </c>
      <c r="M174" t="str">
        <f>"Avg="&amp;ROUND(AVERAGE('Main'!$BD$19:$BF$19),4)&amp;", Stdev="&amp;ROUND(STDEV('Main'!$BD$19:$BF$19),4)&amp;", MaxStdev="&amp;1</f>
        <v>Avg=2.3553, Stdev=0.4142, MaxStdev=1</v>
      </c>
    </row>
    <row r="175">
      <c r="A175" t="inlineStr">
        <is>
          <t>Copies Outliers</t>
        </is>
      </c>
      <c r="B175" t="inlineStr">
        <is>
          <t>Copies per mass outliers [covN2]</t>
        </is>
      </c>
      <c r="C175" t="inlineStr">
        <is>
          <t>Medium Low</t>
        </is>
      </c>
      <c r="E175" t="inlineStr">
        <is>
          <t>emh.07.21.21</t>
        </is>
      </c>
      <c r="F175" t="inlineStr">
        <is>
          <t>covN2</t>
        </is>
      </c>
      <c r="G175" s="50" t="str">
        <f>HYPERLINK("#'Main'!BF19", "'Main'!BF19")</f>
        <v>'Main'!BF19</v>
      </c>
      <c r="I175">
        <f>AVERAGE('Main'!$BD$19:$BF$19)-1*STDEV('Main'!$BD$19:$BF$19)</f>
        <v>1.94103512825209</v>
      </c>
      <c r="J175">
        <f>AVERAGE('Main'!$BD$19:$BF$19)+1*STDEV('Main'!$BD$19:$BF$19)</f>
        <v>2.769473154596392</v>
      </c>
      <c r="K175">
        <f>'Main'!BF19</f>
        <v>2.31305346176006</v>
      </c>
      <c r="L175">
        <f>IF(OR(ISERROR(K175), ISERROR(I175), ISERROR(J175)), TRUE, OR(OR(AND(LEFT(K175, 1)="[", RIGHT(K175, 1)="]"), AND(ISNUMBER(K175), OR(K175&gt;=I175, I175=""), OR(K175&lt;=J175, J175=""))), K175=""))</f>
        <v>1</v>
      </c>
      <c r="M175" t="str">
        <f>"Avg="&amp;ROUND(AVERAGE('Main'!$BD$19:$BF$19),4)&amp;", Stdev="&amp;ROUND(STDEV('Main'!$BD$19:$BF$19),4)&amp;", MaxStdev="&amp;1</f>
        <v>Avg=2.3553, Stdev=0.4142, MaxStdev=1</v>
      </c>
    </row>
    <row r="176">
      <c r="A176" t="inlineStr">
        <is>
          <t>Copies Outliers</t>
        </is>
      </c>
      <c r="B176" t="inlineStr">
        <is>
          <t>Copies per mass outliers [covN2]</t>
        </is>
      </c>
      <c r="C176" t="inlineStr">
        <is>
          <t>Medium Low</t>
        </is>
      </c>
      <c r="E176" t="inlineStr">
        <is>
          <t>evc1.07.02.21</t>
        </is>
      </c>
      <c r="F176" t="inlineStr">
        <is>
          <t>covN2</t>
        </is>
      </c>
      <c r="G176" s="50" t="str">
        <f>HYPERLINK("#'Main'!BD20", "'Main'!BD20")</f>
        <v>'Main'!BD20</v>
      </c>
      <c r="I176">
        <f>AVERAGE('Main'!$BD$20:$BF$20)-1*STDEV('Main'!$BD$20:$BF$20)</f>
        <v/>
      </c>
      <c r="J176">
        <f>AVERAGE('Main'!$BD$20:$BF$20)+1*STDEV('Main'!$BD$20:$BF$20)</f>
        <v/>
      </c>
      <c r="K176" t="str">
        <f>'Main'!BD20</f>
        <v/>
      </c>
      <c r="L176">
        <f>IF(OR(ISERROR(K176), ISERROR(I176), ISERROR(J176)), TRUE, OR(OR(AND(LEFT(K176, 1)="[", RIGHT(K176, 1)="]"), AND(ISNUMBER(K176), OR(K176&gt;=I176, I176=""), OR(K176&lt;=J176, J176=""))), K176=""))</f>
        <v>1</v>
      </c>
      <c r="M176" t="str">
        <f>"Avg="&amp;ROUND(AVERAGE('Main'!$BD$20:$BF$20),4)&amp;", Stdev="&amp;ROUND(STDEV('Main'!$BD$20:$BF$20),4)&amp;", MaxStdev="&amp;1</f>
        <v>Avg=0.0174, Stdev=nan, MaxStdev=1</v>
      </c>
    </row>
    <row r="177">
      <c r="A177" t="inlineStr">
        <is>
          <t>Copies Outliers</t>
        </is>
      </c>
      <c r="B177" t="inlineStr">
        <is>
          <t>Copies per mass outliers [covN2]</t>
        </is>
      </c>
      <c r="C177" t="inlineStr">
        <is>
          <t>Medium Low</t>
        </is>
      </c>
      <c r="E177" t="inlineStr">
        <is>
          <t>evc1.07.02.21</t>
        </is>
      </c>
      <c r="F177" t="inlineStr">
        <is>
          <t>covN2</t>
        </is>
      </c>
      <c r="G177" s="50" t="str">
        <f>HYPERLINK("#'Main'!BE20", "'Main'!BE20")</f>
        <v>'Main'!BE20</v>
      </c>
      <c r="I177">
        <f>AVERAGE('Main'!$BD$20:$BF$20)-1*STDEV('Main'!$BD$20:$BF$20)</f>
        <v/>
      </c>
      <c r="J177">
        <f>AVERAGE('Main'!$BD$20:$BF$20)+1*STDEV('Main'!$BD$20:$BF$20)</f>
        <v/>
      </c>
      <c r="K177">
        <f>'Main'!BE20</f>
        <v>0.0174326928736881</v>
      </c>
      <c r="L177">
        <f>IF(OR(ISERROR(K177), ISERROR(I177), ISERROR(J177)), TRUE, OR(OR(AND(LEFT(K177, 1)="[", RIGHT(K177, 1)="]"), AND(ISNUMBER(K177), OR(K177&gt;=I177, I177=""), OR(K177&lt;=J177, J177=""))), K177=""))</f>
        <v>0</v>
      </c>
      <c r="M177" t="str">
        <f>"Avg="&amp;ROUND(AVERAGE('Main'!$BD$20:$BF$20),4)&amp;", Stdev="&amp;ROUND(STDEV('Main'!$BD$20:$BF$20),4)&amp;", MaxStdev="&amp;1</f>
        <v>Avg=0.0174, Stdev=nan, MaxStdev=1</v>
      </c>
    </row>
    <row r="178">
      <c r="A178" t="inlineStr">
        <is>
          <t>Copies Outliers</t>
        </is>
      </c>
      <c r="B178" t="inlineStr">
        <is>
          <t>Copies per mass outliers [covN2]</t>
        </is>
      </c>
      <c r="C178" t="inlineStr">
        <is>
          <t>Medium Low</t>
        </is>
      </c>
      <c r="E178" t="inlineStr">
        <is>
          <t>evc1.07.02.21</t>
        </is>
      </c>
      <c r="F178" t="inlineStr">
        <is>
          <t>covN2</t>
        </is>
      </c>
      <c r="G178" s="50" t="str">
        <f>HYPERLINK("#'Main'!BF20", "'Main'!BF20")</f>
        <v>'Main'!BF20</v>
      </c>
      <c r="I178">
        <f>AVERAGE('Main'!$BD$20:$BF$20)-1*STDEV('Main'!$BD$20:$BF$20)</f>
        <v/>
      </c>
      <c r="J178">
        <f>AVERAGE('Main'!$BD$20:$BF$20)+1*STDEV('Main'!$BD$20:$BF$20)</f>
        <v/>
      </c>
      <c r="K178" t="str">
        <f>'Main'!BF20</f>
        <v/>
      </c>
      <c r="L178">
        <f>IF(OR(ISERROR(K178), ISERROR(I178), ISERROR(J178)), TRUE, OR(OR(AND(LEFT(K178, 1)="[", RIGHT(K178, 1)="]"), AND(ISNUMBER(K178), OR(K178&gt;=I178, I178=""), OR(K178&lt;=J178, J178=""))), K178=""))</f>
        <v>1</v>
      </c>
      <c r="M178" t="str">
        <f>"Avg="&amp;ROUND(AVERAGE('Main'!$BD$20:$BF$20),4)&amp;", Stdev="&amp;ROUND(STDEV('Main'!$BD$20:$BF$20),4)&amp;", MaxStdev="&amp;1</f>
        <v>Avg=0.0174, Stdev=nan, MaxStdev=1</v>
      </c>
    </row>
    <row r="179">
      <c r="A179" t="inlineStr">
        <is>
          <t>Copies Outliers</t>
        </is>
      </c>
      <c r="B179" t="inlineStr">
        <is>
          <t>Copies per mass outliers [covN2]</t>
        </is>
      </c>
      <c r="C179" t="inlineStr">
        <is>
          <t>Medium Low</t>
        </is>
      </c>
      <c r="E179" t="inlineStr">
        <is>
          <t>evc1.07.16.21</t>
        </is>
      </c>
      <c r="F179" t="inlineStr">
        <is>
          <t>covN2</t>
        </is>
      </c>
      <c r="G179" s="50" t="str">
        <f>HYPERLINK("#'Main'!BD21", "'Main'!BD21")</f>
        <v>'Main'!BD21</v>
      </c>
      <c r="I179">
        <f>AVERAGE('Main'!$BD$21:$BF$21)-1*STDEV('Main'!$BD$21:$BF$21)</f>
        <v>1.001524092397302</v>
      </c>
      <c r="J179">
        <f>AVERAGE('Main'!$BD$21:$BF$21)+1*STDEV('Main'!$BD$21:$BF$21)</f>
        <v>3.172951592762379</v>
      </c>
      <c r="K179">
        <f>'Main'!BD21</f>
        <v>1.31952228739829</v>
      </c>
      <c r="L179">
        <f>IF(OR(ISERROR(K179), ISERROR(I179), ISERROR(J179)), TRUE, OR(OR(AND(LEFT(K179, 1)="[", RIGHT(K179, 1)="]"), AND(ISNUMBER(K179), OR(K179&gt;=I179, I179=""), OR(K179&lt;=J179, J179=""))), K179=""))</f>
        <v>1</v>
      </c>
      <c r="M179" t="str">
        <f>"Avg="&amp;ROUND(AVERAGE('Main'!$BD$21:$BF$21),4)&amp;", Stdev="&amp;ROUND(STDEV('Main'!$BD$21:$BF$21),4)&amp;", MaxStdev="&amp;1</f>
        <v>Avg=2.0872, Stdev=1.0857, MaxStdev=1</v>
      </c>
    </row>
    <row r="180">
      <c r="A180" t="inlineStr">
        <is>
          <t>Copies Outliers</t>
        </is>
      </c>
      <c r="B180" t="inlineStr">
        <is>
          <t>Copies per mass outliers [covN2]</t>
        </is>
      </c>
      <c r="C180" t="inlineStr">
        <is>
          <t>Medium Low</t>
        </is>
      </c>
      <c r="E180" t="inlineStr">
        <is>
          <t>evc1.07.16.21</t>
        </is>
      </c>
      <c r="F180" t="inlineStr">
        <is>
          <t>covN2</t>
        </is>
      </c>
      <c r="G180" s="50" t="str">
        <f>HYPERLINK("#'Main'!BE21", "'Main'!BE21")</f>
        <v>'Main'!BE21</v>
      </c>
      <c r="I180">
        <f>AVERAGE('Main'!$BD$21:$BF$21)-1*STDEV('Main'!$BD$21:$BF$21)</f>
        <v>1.001524092397302</v>
      </c>
      <c r="J180">
        <f>AVERAGE('Main'!$BD$21:$BF$21)+1*STDEV('Main'!$BD$21:$BF$21)</f>
        <v>3.172951592762379</v>
      </c>
      <c r="K180">
        <f>'Main'!BE21</f>
        <v>2.854953397761391</v>
      </c>
      <c r="L180">
        <f>IF(OR(ISERROR(K180), ISERROR(I180), ISERROR(J180)), TRUE, OR(OR(AND(LEFT(K180, 1)="[", RIGHT(K180, 1)="]"), AND(ISNUMBER(K180), OR(K180&gt;=I180, I180=""), OR(K180&lt;=J180, J180=""))), K180=""))</f>
        <v>1</v>
      </c>
      <c r="M180" t="str">
        <f>"Avg="&amp;ROUND(AVERAGE('Main'!$BD$21:$BF$21),4)&amp;", Stdev="&amp;ROUND(STDEV('Main'!$BD$21:$BF$21),4)&amp;", MaxStdev="&amp;1</f>
        <v>Avg=2.0872, Stdev=1.0857, MaxStdev=1</v>
      </c>
    </row>
    <row r="181">
      <c r="A181" t="inlineStr">
        <is>
          <t>Copies Outliers</t>
        </is>
      </c>
      <c r="B181" t="inlineStr">
        <is>
          <t>Copies per mass outliers [covN2]</t>
        </is>
      </c>
      <c r="C181" t="inlineStr">
        <is>
          <t>Medium Low</t>
        </is>
      </c>
      <c r="E181" t="inlineStr">
        <is>
          <t>evc1.07.16.21</t>
        </is>
      </c>
      <c r="F181" t="inlineStr">
        <is>
          <t>covN2</t>
        </is>
      </c>
      <c r="G181" s="50" t="str">
        <f>HYPERLINK("#'Main'!BF21", "'Main'!BF21")</f>
        <v>'Main'!BF21</v>
      </c>
      <c r="I181">
        <f>AVERAGE('Main'!$BD$21:$BF$21)-1*STDEV('Main'!$BD$21:$BF$21)</f>
        <v>1.001524092397302</v>
      </c>
      <c r="J181">
        <f>AVERAGE('Main'!$BD$21:$BF$21)+1*STDEV('Main'!$BD$21:$BF$21)</f>
        <v>3.172951592762379</v>
      </c>
      <c r="K181" t="str">
        <f>'Main'!BF21</f>
        <v/>
      </c>
      <c r="L181">
        <f>IF(OR(ISERROR(K181), ISERROR(I181), ISERROR(J181)), TRUE, OR(OR(AND(LEFT(K181, 1)="[", RIGHT(K181, 1)="]"), AND(ISNUMBER(K181), OR(K181&gt;=I181, I181=""), OR(K181&lt;=J181, J181=""))), K181=""))</f>
        <v>1</v>
      </c>
      <c r="M181" t="str">
        <f>"Avg="&amp;ROUND(AVERAGE('Main'!$BD$21:$BF$21),4)&amp;", Stdev="&amp;ROUND(STDEV('Main'!$BD$21:$BF$21),4)&amp;", MaxStdev="&amp;1</f>
        <v>Avg=2.0872, Stdev=1.0857, MaxStdev=1</v>
      </c>
    </row>
    <row r="182">
      <c r="A182" t="inlineStr">
        <is>
          <t>Copies Outliers</t>
        </is>
      </c>
      <c r="B182" t="inlineStr">
        <is>
          <t>Copies per mass outliers [covN2]</t>
        </is>
      </c>
      <c r="C182" t="inlineStr">
        <is>
          <t>Medium Low</t>
        </is>
      </c>
      <c r="E182" t="inlineStr">
        <is>
          <t>evc3.07.16.21</t>
        </is>
      </c>
      <c r="F182" t="inlineStr">
        <is>
          <t>covN2</t>
        </is>
      </c>
      <c r="G182" s="50" t="str">
        <f>HYPERLINK("#'Main'!BD22", "'Main'!BD22")</f>
        <v>'Main'!BD22</v>
      </c>
      <c r="I182">
        <f>AVERAGE('Main'!$BD$22:$BF$22)-1*STDEV('Main'!$BD$22:$BF$22)</f>
        <v>1.376645306709674</v>
      </c>
      <c r="J182">
        <f>AVERAGE('Main'!$BD$22:$BF$22)+1*STDEV('Main'!$BD$22:$BF$22)</f>
        <v>5.229761301195932</v>
      </c>
      <c r="K182">
        <f>'Main'!BD22</f>
        <v>4.665485528152593</v>
      </c>
      <c r="L182">
        <f>IF(OR(ISERROR(K182), ISERROR(I182), ISERROR(J182)), TRUE, OR(OR(AND(LEFT(K182, 1)="[", RIGHT(K182, 1)="]"), AND(ISNUMBER(K182), OR(K182&gt;=I182, I182=""), OR(K182&lt;=J182, J182=""))), K182=""))</f>
        <v>1</v>
      </c>
      <c r="M182" t="str">
        <f>"Avg="&amp;ROUND(AVERAGE('Main'!$BD$22:$BF$22),4)&amp;", Stdev="&amp;ROUND(STDEV('Main'!$BD$22:$BF$22),4)&amp;", MaxStdev="&amp;1</f>
        <v>Avg=3.3032, Stdev=1.9266, MaxStdev=1</v>
      </c>
    </row>
    <row r="183">
      <c r="A183" t="inlineStr">
        <is>
          <t>Copies Outliers</t>
        </is>
      </c>
      <c r="B183" t="inlineStr">
        <is>
          <t>Copies per mass outliers [covN2]</t>
        </is>
      </c>
      <c r="C183" t="inlineStr">
        <is>
          <t>Medium Low</t>
        </is>
      </c>
      <c r="E183" t="inlineStr">
        <is>
          <t>evc3.07.16.21</t>
        </is>
      </c>
      <c r="F183" t="inlineStr">
        <is>
          <t>covN2</t>
        </is>
      </c>
      <c r="G183" s="50" t="str">
        <f>HYPERLINK("#'Main'!BE22", "'Main'!BE22")</f>
        <v>'Main'!BE22</v>
      </c>
      <c r="I183">
        <f>AVERAGE('Main'!$BD$22:$BF$22)-1*STDEV('Main'!$BD$22:$BF$22)</f>
        <v>1.376645306709674</v>
      </c>
      <c r="J183">
        <f>AVERAGE('Main'!$BD$22:$BF$22)+1*STDEV('Main'!$BD$22:$BF$22)</f>
        <v>5.229761301195932</v>
      </c>
      <c r="K183" t="str">
        <f>'Main'!BE22</f>
        <v/>
      </c>
      <c r="L183">
        <f>IF(OR(ISERROR(K183), ISERROR(I183), ISERROR(J183)), TRUE, OR(OR(AND(LEFT(K183, 1)="[", RIGHT(K183, 1)="]"), AND(ISNUMBER(K183), OR(K183&gt;=I183, I183=""), OR(K183&lt;=J183, J183=""))), K183=""))</f>
        <v>1</v>
      </c>
      <c r="M183" t="str">
        <f>"Avg="&amp;ROUND(AVERAGE('Main'!$BD$22:$BF$22),4)&amp;", Stdev="&amp;ROUND(STDEV('Main'!$BD$22:$BF$22),4)&amp;", MaxStdev="&amp;1</f>
        <v>Avg=3.3032, Stdev=1.9266, MaxStdev=1</v>
      </c>
    </row>
    <row r="184">
      <c r="A184" t="inlineStr">
        <is>
          <t>Copies Outliers</t>
        </is>
      </c>
      <c r="B184" t="inlineStr">
        <is>
          <t>Copies per mass outliers [covN2]</t>
        </is>
      </c>
      <c r="C184" t="inlineStr">
        <is>
          <t>Medium Low</t>
        </is>
      </c>
      <c r="E184" t="inlineStr">
        <is>
          <t>evc3.07.16.21</t>
        </is>
      </c>
      <c r="F184" t="inlineStr">
        <is>
          <t>covN2</t>
        </is>
      </c>
      <c r="G184" s="50" t="str">
        <f>HYPERLINK("#'Main'!BF22", "'Main'!BF22")</f>
        <v>'Main'!BF22</v>
      </c>
      <c r="I184">
        <f>AVERAGE('Main'!$BD$22:$BF$22)-1*STDEV('Main'!$BD$22:$BF$22)</f>
        <v>1.376645306709674</v>
      </c>
      <c r="J184">
        <f>AVERAGE('Main'!$BD$22:$BF$22)+1*STDEV('Main'!$BD$22:$BF$22)</f>
        <v>5.229761301195932</v>
      </c>
      <c r="K184">
        <f>'Main'!BF22</f>
        <v>1.940921079753013</v>
      </c>
      <c r="L184">
        <f>IF(OR(ISERROR(K184), ISERROR(I184), ISERROR(J184)), TRUE, OR(OR(AND(LEFT(K184, 1)="[", RIGHT(K184, 1)="]"), AND(ISNUMBER(K184), OR(K184&gt;=I184, I184=""), OR(K184&lt;=J184, J184=""))), K184=""))</f>
        <v>1</v>
      </c>
      <c r="M184" t="str">
        <f>"Avg="&amp;ROUND(AVERAGE('Main'!$BD$22:$BF$22),4)&amp;", Stdev="&amp;ROUND(STDEV('Main'!$BD$22:$BF$22),4)&amp;", MaxStdev="&amp;1</f>
        <v>Avg=3.3032, Stdev=1.9266, MaxStdev=1</v>
      </c>
    </row>
    <row r="185">
      <c r="A185" t="inlineStr">
        <is>
          <t>Copies Outliers</t>
        </is>
      </c>
      <c r="B185" t="inlineStr">
        <is>
          <t>Copies per copies outliers [covN1]</t>
        </is>
      </c>
      <c r="C185" t="inlineStr">
        <is>
          <t>Medium Low</t>
        </is>
      </c>
      <c r="E185" t="inlineStr">
        <is>
          <t>aw_b97.08.09.21</t>
        </is>
      </c>
      <c r="F185" t="inlineStr">
        <is>
          <t>covN1</t>
        </is>
      </c>
      <c r="G185" s="50" t="str">
        <f>HYPERLINK("#'Main'!BJ15", "'Main'!BJ15")</f>
        <v>'Main'!BJ15</v>
      </c>
      <c r="I185" t="e">
        <f>AVERAGE('Main'!$BJ$15:$BL$15)-1*STDEV('Main'!$BJ$15:$BL$15)</f>
        <v>#DIV/0!</v>
      </c>
      <c r="J185" t="e">
        <f>AVERAGE('Main'!$BJ$15:$BL$15)+1*STDEV('Main'!$BJ$15:$BL$15)</f>
        <v>#DIV/0!</v>
      </c>
      <c r="K185" t="str">
        <f>'Main'!BJ15</f>
        <v/>
      </c>
      <c r="L185">
        <f>IF(OR(ISERROR(K185), ISERROR(I185), ISERROR(J185)), TRUE, OR(OR(AND(LEFT(K185, 1)="[", RIGHT(K185, 1)="]"), AND(ISNUMBER(K185), OR(K185&gt;=I185, I185=""), OR(K185&lt;=J185, J185=""))), K185=""))</f>
        <v>1</v>
      </c>
      <c r="M185" t="e">
        <f>"Avg="&amp;ROUND(AVERAGE('Main'!$BJ$15:$BL$15),4)&amp;", Stdev="&amp;ROUND(STDEV('Main'!$BJ$15:$BL$15),4)&amp;", MaxStdev="&amp;1</f>
        <v>#DIV/0!</v>
      </c>
    </row>
    <row r="186">
      <c r="A186" t="inlineStr">
        <is>
          <t>Copies Outliers</t>
        </is>
      </c>
      <c r="B186" t="inlineStr">
        <is>
          <t>Copies per copies outliers [covN1]</t>
        </is>
      </c>
      <c r="C186" t="inlineStr">
        <is>
          <t>Medium Low</t>
        </is>
      </c>
      <c r="E186" t="inlineStr">
        <is>
          <t>aw_b97.08.09.21</t>
        </is>
      </c>
      <c r="F186" t="inlineStr">
        <is>
          <t>covN1</t>
        </is>
      </c>
      <c r="G186" s="50" t="str">
        <f>HYPERLINK("#'Main'!BK15", "'Main'!BK15")</f>
        <v>'Main'!BK15</v>
      </c>
      <c r="I186" t="e">
        <f>AVERAGE('Main'!$BJ$15:$BL$15)-1*STDEV('Main'!$BJ$15:$BL$15)</f>
        <v>#DIV/0!</v>
      </c>
      <c r="J186" t="e">
        <f>AVERAGE('Main'!$BJ$15:$BL$15)+1*STDEV('Main'!$BJ$15:$BL$15)</f>
        <v>#DIV/0!</v>
      </c>
      <c r="K186" t="str">
        <f>'Main'!BK15</f>
        <v/>
      </c>
      <c r="L186">
        <f>IF(OR(ISERROR(K186), ISERROR(I186), ISERROR(J186)), TRUE, OR(OR(AND(LEFT(K186, 1)="[", RIGHT(K186, 1)="]"), AND(ISNUMBER(K186), OR(K186&gt;=I186, I186=""), OR(K186&lt;=J186, J186=""))), K186=""))</f>
        <v>1</v>
      </c>
      <c r="M186" t="e">
        <f>"Avg="&amp;ROUND(AVERAGE('Main'!$BJ$15:$BL$15),4)&amp;", Stdev="&amp;ROUND(STDEV('Main'!$BJ$15:$BL$15),4)&amp;", MaxStdev="&amp;1</f>
        <v>#DIV/0!</v>
      </c>
    </row>
    <row r="187">
      <c r="A187" t="inlineStr">
        <is>
          <t>Copies Outliers</t>
        </is>
      </c>
      <c r="B187" t="inlineStr">
        <is>
          <t>Copies per copies outliers [covN1]</t>
        </is>
      </c>
      <c r="C187" t="inlineStr">
        <is>
          <t>Medium Low</t>
        </is>
      </c>
      <c r="E187" t="inlineStr">
        <is>
          <t>aw_b97.08.09.21</t>
        </is>
      </c>
      <c r="F187" t="inlineStr">
        <is>
          <t>covN1</t>
        </is>
      </c>
      <c r="G187" s="50" t="str">
        <f>HYPERLINK("#'Main'!BL15", "'Main'!BL15")</f>
        <v>'Main'!BL15</v>
      </c>
      <c r="I187" t="e">
        <f>AVERAGE('Main'!$BJ$15:$BL$15)-1*STDEV('Main'!$BJ$15:$BL$15)</f>
        <v>#DIV/0!</v>
      </c>
      <c r="J187" t="e">
        <f>AVERAGE('Main'!$BJ$15:$BL$15)+1*STDEV('Main'!$BJ$15:$BL$15)</f>
        <v>#DIV/0!</v>
      </c>
      <c r="K187" t="str">
        <f>'Main'!BL15</f>
        <v/>
      </c>
      <c r="L187">
        <f>IF(OR(ISERROR(K187), ISERROR(I187), ISERROR(J187)), TRUE, OR(OR(AND(LEFT(K187, 1)="[", RIGHT(K187, 1)="]"), AND(ISNUMBER(K187), OR(K187&gt;=I187, I187=""), OR(K187&lt;=J187, J187=""))), K187=""))</f>
        <v>1</v>
      </c>
      <c r="M187" t="e">
        <f>"Avg="&amp;ROUND(AVERAGE('Main'!$BJ$15:$BL$15),4)&amp;", Stdev="&amp;ROUND(STDEV('Main'!$BJ$15:$BL$15),4)&amp;", MaxStdev="&amp;1</f>
        <v>#DIV/0!</v>
      </c>
    </row>
    <row r="188">
      <c r="A188" t="inlineStr">
        <is>
          <t>Copies Outliers</t>
        </is>
      </c>
      <c r="B188" t="inlineStr">
        <is>
          <t>Copies per copies outliers [covN1]</t>
        </is>
      </c>
      <c r="C188" t="inlineStr">
        <is>
          <t>Medium Low</t>
        </is>
      </c>
      <c r="E188" t="inlineStr">
        <is>
          <t>aw_sr.08.09.21</t>
        </is>
      </c>
      <c r="F188" t="inlineStr">
        <is>
          <t>covN1</t>
        </is>
      </c>
      <c r="G188" s="50" t="str">
        <f>HYPERLINK("#'Main'!BJ16", "'Main'!BJ16")</f>
        <v>'Main'!BJ16</v>
      </c>
      <c r="I188" t="e">
        <f>AVERAGE('Main'!$BJ$16:$BL$16)-1*STDEV('Main'!$BJ$16:$BL$16)</f>
        <v>#DIV/0!</v>
      </c>
      <c r="J188" t="e">
        <f>AVERAGE('Main'!$BJ$16:$BL$16)+1*STDEV('Main'!$BJ$16:$BL$16)</f>
        <v>#DIV/0!</v>
      </c>
      <c r="K188" t="str">
        <f>'Main'!BJ16</f>
        <v/>
      </c>
      <c r="L188">
        <f>IF(OR(ISERROR(K188), ISERROR(I188), ISERROR(J188)), TRUE, OR(OR(AND(LEFT(K188, 1)="[", RIGHT(K188, 1)="]"), AND(ISNUMBER(K188), OR(K188&gt;=I188, I188=""), OR(K188&lt;=J188, J188=""))), K188=""))</f>
        <v>1</v>
      </c>
      <c r="M188" t="e">
        <f>"Avg="&amp;ROUND(AVERAGE('Main'!$BJ$16:$BL$16),4)&amp;", Stdev="&amp;ROUND(STDEV('Main'!$BJ$16:$BL$16),4)&amp;", MaxStdev="&amp;1</f>
        <v>#DIV/0!</v>
      </c>
    </row>
    <row r="189">
      <c r="A189" t="inlineStr">
        <is>
          <t>Copies Outliers</t>
        </is>
      </c>
      <c r="B189" t="inlineStr">
        <is>
          <t>Copies per copies outliers [covN1]</t>
        </is>
      </c>
      <c r="C189" t="inlineStr">
        <is>
          <t>Medium Low</t>
        </is>
      </c>
      <c r="E189" t="inlineStr">
        <is>
          <t>aw_sr.08.09.21</t>
        </is>
      </c>
      <c r="F189" t="inlineStr">
        <is>
          <t>covN1</t>
        </is>
      </c>
      <c r="G189" s="50" t="str">
        <f>HYPERLINK("#'Main'!BK16", "'Main'!BK16")</f>
        <v>'Main'!BK16</v>
      </c>
      <c r="I189" t="e">
        <f>AVERAGE('Main'!$BJ$16:$BL$16)-1*STDEV('Main'!$BJ$16:$BL$16)</f>
        <v>#DIV/0!</v>
      </c>
      <c r="J189" t="e">
        <f>AVERAGE('Main'!$BJ$16:$BL$16)+1*STDEV('Main'!$BJ$16:$BL$16)</f>
        <v>#DIV/0!</v>
      </c>
      <c r="K189" t="str">
        <f>'Main'!BK16</f>
        <v/>
      </c>
      <c r="L189">
        <f>IF(OR(ISERROR(K189), ISERROR(I189), ISERROR(J189)), TRUE, OR(OR(AND(LEFT(K189, 1)="[", RIGHT(K189, 1)="]"), AND(ISNUMBER(K189), OR(K189&gt;=I189, I189=""), OR(K189&lt;=J189, J189=""))), K189=""))</f>
        <v>1</v>
      </c>
      <c r="M189" t="e">
        <f>"Avg="&amp;ROUND(AVERAGE('Main'!$BJ$16:$BL$16),4)&amp;", Stdev="&amp;ROUND(STDEV('Main'!$BJ$16:$BL$16),4)&amp;", MaxStdev="&amp;1</f>
        <v>#DIV/0!</v>
      </c>
    </row>
    <row r="190">
      <c r="A190" t="inlineStr">
        <is>
          <t>Copies Outliers</t>
        </is>
      </c>
      <c r="B190" t="inlineStr">
        <is>
          <t>Copies per copies outliers [covN1]</t>
        </is>
      </c>
      <c r="C190" t="inlineStr">
        <is>
          <t>Medium Low</t>
        </is>
      </c>
      <c r="E190" t="inlineStr">
        <is>
          <t>aw_sr.08.09.21</t>
        </is>
      </c>
      <c r="F190" t="inlineStr">
        <is>
          <t>covN1</t>
        </is>
      </c>
      <c r="G190" s="50" t="str">
        <f>HYPERLINK("#'Main'!BL16", "'Main'!BL16")</f>
        <v>'Main'!BL16</v>
      </c>
      <c r="I190" t="e">
        <f>AVERAGE('Main'!$BJ$16:$BL$16)-1*STDEV('Main'!$BJ$16:$BL$16)</f>
        <v>#DIV/0!</v>
      </c>
      <c r="J190" t="e">
        <f>AVERAGE('Main'!$BJ$16:$BL$16)+1*STDEV('Main'!$BJ$16:$BL$16)</f>
        <v>#DIV/0!</v>
      </c>
      <c r="K190" t="str">
        <f>'Main'!BL16</f>
        <v/>
      </c>
      <c r="L190">
        <f>IF(OR(ISERROR(K190), ISERROR(I190), ISERROR(J190)), TRUE, OR(OR(AND(LEFT(K190, 1)="[", RIGHT(K190, 1)="]"), AND(ISNUMBER(K190), OR(K190&gt;=I190, I190=""), OR(K190&lt;=J190, J190=""))), K190=""))</f>
        <v>1</v>
      </c>
      <c r="M190" t="e">
        <f>"Avg="&amp;ROUND(AVERAGE('Main'!$BJ$16:$BL$16),4)&amp;", Stdev="&amp;ROUND(STDEV('Main'!$BJ$16:$BL$16),4)&amp;", MaxStdev="&amp;1</f>
        <v>#DIV/0!</v>
      </c>
    </row>
    <row r="191">
      <c r="A191" t="inlineStr">
        <is>
          <t>Copies Outliers</t>
        </is>
      </c>
      <c r="B191" t="inlineStr">
        <is>
          <t>Copies per copies outliers [covN1]</t>
        </is>
      </c>
      <c r="C191" t="inlineStr">
        <is>
          <t>Medium Low</t>
        </is>
      </c>
      <c r="E191" t="inlineStr">
        <is>
          <t>ebmi.07.25</t>
        </is>
      </c>
      <c r="F191" t="inlineStr">
        <is>
          <t>covN1</t>
        </is>
      </c>
      <c r="G191" s="50" t="str">
        <f>HYPERLINK("#'Main'!BJ17", "'Main'!BJ17")</f>
        <v>'Main'!BJ17</v>
      </c>
      <c r="I191" t="e">
        <f>AVERAGE('Main'!$BJ$17:$BL$17)-1*STDEV('Main'!$BJ$17:$BL$17)</f>
        <v>#DIV/0!</v>
      </c>
      <c r="J191" t="e">
        <f>AVERAGE('Main'!$BJ$17:$BL$17)+1*STDEV('Main'!$BJ$17:$BL$17)</f>
        <v>#DIV/0!</v>
      </c>
      <c r="K191" t="str">
        <f>'Main'!BJ17</f>
        <v/>
      </c>
      <c r="L191">
        <f>IF(OR(ISERROR(K191), ISERROR(I191), ISERROR(J191)), TRUE, OR(OR(AND(LEFT(K191, 1)="[", RIGHT(K191, 1)="]"), AND(ISNUMBER(K191), OR(K191&gt;=I191, I191=""), OR(K191&lt;=J191, J191=""))), K191=""))</f>
        <v>1</v>
      </c>
      <c r="M191" t="e">
        <f>"Avg="&amp;ROUND(AVERAGE('Main'!$BJ$17:$BL$17),4)&amp;", Stdev="&amp;ROUND(STDEV('Main'!$BJ$17:$BL$17),4)&amp;", MaxStdev="&amp;1</f>
        <v>#DIV/0!</v>
      </c>
    </row>
    <row r="192">
      <c r="A192" t="inlineStr">
        <is>
          <t>Copies Outliers</t>
        </is>
      </c>
      <c r="B192" t="inlineStr">
        <is>
          <t>Copies per copies outliers [covN1]</t>
        </is>
      </c>
      <c r="C192" t="inlineStr">
        <is>
          <t>Medium Low</t>
        </is>
      </c>
      <c r="E192" t="inlineStr">
        <is>
          <t>ebmi.07.25</t>
        </is>
      </c>
      <c r="F192" t="inlineStr">
        <is>
          <t>covN1</t>
        </is>
      </c>
      <c r="G192" s="50" t="str">
        <f>HYPERLINK("#'Main'!BK17", "'Main'!BK17")</f>
        <v>'Main'!BK17</v>
      </c>
      <c r="I192" t="e">
        <f>AVERAGE('Main'!$BJ$17:$BL$17)-1*STDEV('Main'!$BJ$17:$BL$17)</f>
        <v>#DIV/0!</v>
      </c>
      <c r="J192" t="e">
        <f>AVERAGE('Main'!$BJ$17:$BL$17)+1*STDEV('Main'!$BJ$17:$BL$17)</f>
        <v>#DIV/0!</v>
      </c>
      <c r="K192" t="str">
        <f>'Main'!BK17</f>
        <v/>
      </c>
      <c r="L192">
        <f>IF(OR(ISERROR(K192), ISERROR(I192), ISERROR(J192)), TRUE, OR(OR(AND(LEFT(K192, 1)="[", RIGHT(K192, 1)="]"), AND(ISNUMBER(K192), OR(K192&gt;=I192, I192=""), OR(K192&lt;=J192, J192=""))), K192=""))</f>
        <v>1</v>
      </c>
      <c r="M192" t="e">
        <f>"Avg="&amp;ROUND(AVERAGE('Main'!$BJ$17:$BL$17),4)&amp;", Stdev="&amp;ROUND(STDEV('Main'!$BJ$17:$BL$17),4)&amp;", MaxStdev="&amp;1</f>
        <v>#DIV/0!</v>
      </c>
    </row>
    <row r="193">
      <c r="A193" t="inlineStr">
        <is>
          <t>Copies Outliers</t>
        </is>
      </c>
      <c r="B193" t="inlineStr">
        <is>
          <t>Copies per copies outliers [covN1]</t>
        </is>
      </c>
      <c r="C193" t="inlineStr">
        <is>
          <t>Medium Low</t>
        </is>
      </c>
      <c r="E193" t="inlineStr">
        <is>
          <t>ebmi.07.25</t>
        </is>
      </c>
      <c r="F193" t="inlineStr">
        <is>
          <t>covN1</t>
        </is>
      </c>
      <c r="G193" s="50" t="str">
        <f>HYPERLINK("#'Main'!BL17", "'Main'!BL17")</f>
        <v>'Main'!BL17</v>
      </c>
      <c r="I193" t="e">
        <f>AVERAGE('Main'!$BJ$17:$BL$17)-1*STDEV('Main'!$BJ$17:$BL$17)</f>
        <v>#DIV/0!</v>
      </c>
      <c r="J193" t="e">
        <f>AVERAGE('Main'!$BJ$17:$BL$17)+1*STDEV('Main'!$BJ$17:$BL$17)</f>
        <v>#DIV/0!</v>
      </c>
      <c r="K193" t="str">
        <f>'Main'!BL17</f>
        <v/>
      </c>
      <c r="L193">
        <f>IF(OR(ISERROR(K193), ISERROR(I193), ISERROR(J193)), TRUE, OR(OR(AND(LEFT(K193, 1)="[", RIGHT(K193, 1)="]"), AND(ISNUMBER(K193), OR(K193&gt;=I193, I193=""), OR(K193&lt;=J193, J193=""))), K193=""))</f>
        <v>1</v>
      </c>
      <c r="M193" t="e">
        <f>"Avg="&amp;ROUND(AVERAGE('Main'!$BJ$17:$BL$17),4)&amp;", Stdev="&amp;ROUND(STDEV('Main'!$BJ$17:$BL$17),4)&amp;", MaxStdev="&amp;1</f>
        <v>#DIV/0!</v>
      </c>
    </row>
    <row r="194">
      <c r="A194" t="inlineStr">
        <is>
          <t>Copies Outliers</t>
        </is>
      </c>
      <c r="B194" t="inlineStr">
        <is>
          <t>Copies per copies outliers [covN1]</t>
        </is>
      </c>
      <c r="C194" t="inlineStr">
        <is>
          <t>Medium Low</t>
        </is>
      </c>
      <c r="E194" t="inlineStr">
        <is>
          <t>eh.07.20.21</t>
        </is>
      </c>
      <c r="F194" t="inlineStr">
        <is>
          <t>covN1</t>
        </is>
      </c>
      <c r="G194" s="50" t="str">
        <f>HYPERLINK("#'Main'!BJ18", "'Main'!BJ18")</f>
        <v>'Main'!BJ18</v>
      </c>
      <c r="I194" t="e">
        <f>AVERAGE('Main'!$BJ$18:$BL$18)-1*STDEV('Main'!$BJ$18:$BL$18)</f>
        <v>#DIV/0!</v>
      </c>
      <c r="J194" t="e">
        <f>AVERAGE('Main'!$BJ$18:$BL$18)+1*STDEV('Main'!$BJ$18:$BL$18)</f>
        <v>#DIV/0!</v>
      </c>
      <c r="K194" t="str">
        <f>'Main'!BJ18</f>
        <v/>
      </c>
      <c r="L194">
        <f>IF(OR(ISERROR(K194), ISERROR(I194), ISERROR(J194)), TRUE, OR(OR(AND(LEFT(K194, 1)="[", RIGHT(K194, 1)="]"), AND(ISNUMBER(K194), OR(K194&gt;=I194, I194=""), OR(K194&lt;=J194, J194=""))), K194=""))</f>
        <v>1</v>
      </c>
      <c r="M194" t="e">
        <f>"Avg="&amp;ROUND(AVERAGE('Main'!$BJ$18:$BL$18),4)&amp;", Stdev="&amp;ROUND(STDEV('Main'!$BJ$18:$BL$18),4)&amp;", MaxStdev="&amp;1</f>
        <v>#DIV/0!</v>
      </c>
    </row>
    <row r="195">
      <c r="A195" t="inlineStr">
        <is>
          <t>Copies Outliers</t>
        </is>
      </c>
      <c r="B195" t="inlineStr">
        <is>
          <t>Copies per copies outliers [covN1]</t>
        </is>
      </c>
      <c r="C195" t="inlineStr">
        <is>
          <t>Medium Low</t>
        </is>
      </c>
      <c r="E195" t="inlineStr">
        <is>
          <t>eh.07.20.21</t>
        </is>
      </c>
      <c r="F195" t="inlineStr">
        <is>
          <t>covN1</t>
        </is>
      </c>
      <c r="G195" s="50" t="str">
        <f>HYPERLINK("#'Main'!BK18", "'Main'!BK18")</f>
        <v>'Main'!BK18</v>
      </c>
      <c r="I195" t="e">
        <f>AVERAGE('Main'!$BJ$18:$BL$18)-1*STDEV('Main'!$BJ$18:$BL$18)</f>
        <v>#DIV/0!</v>
      </c>
      <c r="J195" t="e">
        <f>AVERAGE('Main'!$BJ$18:$BL$18)+1*STDEV('Main'!$BJ$18:$BL$18)</f>
        <v>#DIV/0!</v>
      </c>
      <c r="K195" t="str">
        <f>'Main'!BK18</f>
        <v/>
      </c>
      <c r="L195">
        <f>IF(OR(ISERROR(K195), ISERROR(I195), ISERROR(J195)), TRUE, OR(OR(AND(LEFT(K195, 1)="[", RIGHT(K195, 1)="]"), AND(ISNUMBER(K195), OR(K195&gt;=I195, I195=""), OR(K195&lt;=J195, J195=""))), K195=""))</f>
        <v>1</v>
      </c>
      <c r="M195" t="e">
        <f>"Avg="&amp;ROUND(AVERAGE('Main'!$BJ$18:$BL$18),4)&amp;", Stdev="&amp;ROUND(STDEV('Main'!$BJ$18:$BL$18),4)&amp;", MaxStdev="&amp;1</f>
        <v>#DIV/0!</v>
      </c>
    </row>
    <row r="196">
      <c r="A196" t="inlineStr">
        <is>
          <t>Copies Outliers</t>
        </is>
      </c>
      <c r="B196" t="inlineStr">
        <is>
          <t>Copies per copies outliers [covN1]</t>
        </is>
      </c>
      <c r="C196" t="inlineStr">
        <is>
          <t>Medium Low</t>
        </is>
      </c>
      <c r="E196" t="inlineStr">
        <is>
          <t>eh.07.20.21</t>
        </is>
      </c>
      <c r="F196" t="inlineStr">
        <is>
          <t>covN1</t>
        </is>
      </c>
      <c r="G196" s="50" t="str">
        <f>HYPERLINK("#'Main'!BL18", "'Main'!BL18")</f>
        <v>'Main'!BL18</v>
      </c>
      <c r="I196" t="e">
        <f>AVERAGE('Main'!$BJ$18:$BL$18)-1*STDEV('Main'!$BJ$18:$BL$18)</f>
        <v>#DIV/0!</v>
      </c>
      <c r="J196" t="e">
        <f>AVERAGE('Main'!$BJ$18:$BL$18)+1*STDEV('Main'!$BJ$18:$BL$18)</f>
        <v>#DIV/0!</v>
      </c>
      <c r="K196" t="str">
        <f>'Main'!BL18</f>
        <v/>
      </c>
      <c r="L196">
        <f>IF(OR(ISERROR(K196), ISERROR(I196), ISERROR(J196)), TRUE, OR(OR(AND(LEFT(K196, 1)="[", RIGHT(K196, 1)="]"), AND(ISNUMBER(K196), OR(K196&gt;=I196, I196=""), OR(K196&lt;=J196, J196=""))), K196=""))</f>
        <v>1</v>
      </c>
      <c r="M196" t="e">
        <f>"Avg="&amp;ROUND(AVERAGE('Main'!$BJ$18:$BL$18),4)&amp;", Stdev="&amp;ROUND(STDEV('Main'!$BJ$18:$BL$18),4)&amp;", MaxStdev="&amp;1</f>
        <v>#DIV/0!</v>
      </c>
    </row>
    <row r="197">
      <c r="A197" t="inlineStr">
        <is>
          <t>Copies Outliers</t>
        </is>
      </c>
      <c r="B197" t="inlineStr">
        <is>
          <t>Copies per copies outliers [covN1]</t>
        </is>
      </c>
      <c r="C197" t="inlineStr">
        <is>
          <t>Medium Low</t>
        </is>
      </c>
      <c r="E197" t="inlineStr">
        <is>
          <t>emh.07.21.21</t>
        </is>
      </c>
      <c r="F197" t="inlineStr">
        <is>
          <t>covN1</t>
        </is>
      </c>
      <c r="G197" s="50" t="str">
        <f>HYPERLINK("#'Main'!BJ19", "'Main'!BJ19")</f>
        <v>'Main'!BJ19</v>
      </c>
      <c r="I197" t="e">
        <f>AVERAGE('Main'!$BJ$19:$BL$19)-1*STDEV('Main'!$BJ$19:$BL$19)</f>
        <v>#DIV/0!</v>
      </c>
      <c r="J197" t="e">
        <f>AVERAGE('Main'!$BJ$19:$BL$19)+1*STDEV('Main'!$BJ$19:$BL$19)</f>
        <v>#DIV/0!</v>
      </c>
      <c r="K197" t="str">
        <f>'Main'!BJ19</f>
        <v/>
      </c>
      <c r="L197">
        <f>IF(OR(ISERROR(K197), ISERROR(I197), ISERROR(J197)), TRUE, OR(OR(AND(LEFT(K197, 1)="[", RIGHT(K197, 1)="]"), AND(ISNUMBER(K197), OR(K197&gt;=I197, I197=""), OR(K197&lt;=J197, J197=""))), K197=""))</f>
        <v>1</v>
      </c>
      <c r="M197" t="e">
        <f>"Avg="&amp;ROUND(AVERAGE('Main'!$BJ$19:$BL$19),4)&amp;", Stdev="&amp;ROUND(STDEV('Main'!$BJ$19:$BL$19),4)&amp;", MaxStdev="&amp;1</f>
        <v>#DIV/0!</v>
      </c>
    </row>
    <row r="198">
      <c r="A198" t="inlineStr">
        <is>
          <t>Copies Outliers</t>
        </is>
      </c>
      <c r="B198" t="inlineStr">
        <is>
          <t>Copies per copies outliers [covN1]</t>
        </is>
      </c>
      <c r="C198" t="inlineStr">
        <is>
          <t>Medium Low</t>
        </is>
      </c>
      <c r="E198" t="inlineStr">
        <is>
          <t>emh.07.21.21</t>
        </is>
      </c>
      <c r="F198" t="inlineStr">
        <is>
          <t>covN1</t>
        </is>
      </c>
      <c r="G198" s="50" t="str">
        <f>HYPERLINK("#'Main'!BK19", "'Main'!BK19")</f>
        <v>'Main'!BK19</v>
      </c>
      <c r="I198" t="e">
        <f>AVERAGE('Main'!$BJ$19:$BL$19)-1*STDEV('Main'!$BJ$19:$BL$19)</f>
        <v>#DIV/0!</v>
      </c>
      <c r="J198" t="e">
        <f>AVERAGE('Main'!$BJ$19:$BL$19)+1*STDEV('Main'!$BJ$19:$BL$19)</f>
        <v>#DIV/0!</v>
      </c>
      <c r="K198" t="str">
        <f>'Main'!BK19</f>
        <v/>
      </c>
      <c r="L198">
        <f>IF(OR(ISERROR(K198), ISERROR(I198), ISERROR(J198)), TRUE, OR(OR(AND(LEFT(K198, 1)="[", RIGHT(K198, 1)="]"), AND(ISNUMBER(K198), OR(K198&gt;=I198, I198=""), OR(K198&lt;=J198, J198=""))), K198=""))</f>
        <v>1</v>
      </c>
      <c r="M198" t="e">
        <f>"Avg="&amp;ROUND(AVERAGE('Main'!$BJ$19:$BL$19),4)&amp;", Stdev="&amp;ROUND(STDEV('Main'!$BJ$19:$BL$19),4)&amp;", MaxStdev="&amp;1</f>
        <v>#DIV/0!</v>
      </c>
    </row>
    <row r="199">
      <c r="A199" t="inlineStr">
        <is>
          <t>Copies Outliers</t>
        </is>
      </c>
      <c r="B199" t="inlineStr">
        <is>
          <t>Copies per copies outliers [covN1]</t>
        </is>
      </c>
      <c r="C199" t="inlineStr">
        <is>
          <t>Medium Low</t>
        </is>
      </c>
      <c r="E199" t="inlineStr">
        <is>
          <t>emh.07.21.21</t>
        </is>
      </c>
      <c r="F199" t="inlineStr">
        <is>
          <t>covN1</t>
        </is>
      </c>
      <c r="G199" s="50" t="str">
        <f>HYPERLINK("#'Main'!BL19", "'Main'!BL19")</f>
        <v>'Main'!BL19</v>
      </c>
      <c r="I199" t="e">
        <f>AVERAGE('Main'!$BJ$19:$BL$19)-1*STDEV('Main'!$BJ$19:$BL$19)</f>
        <v>#DIV/0!</v>
      </c>
      <c r="J199" t="e">
        <f>AVERAGE('Main'!$BJ$19:$BL$19)+1*STDEV('Main'!$BJ$19:$BL$19)</f>
        <v>#DIV/0!</v>
      </c>
      <c r="K199" t="str">
        <f>'Main'!BL19</f>
        <v/>
      </c>
      <c r="L199">
        <f>IF(OR(ISERROR(K199), ISERROR(I199), ISERROR(J199)), TRUE, OR(OR(AND(LEFT(K199, 1)="[", RIGHT(K199, 1)="]"), AND(ISNUMBER(K199), OR(K199&gt;=I199, I199=""), OR(K199&lt;=J199, J199=""))), K199=""))</f>
        <v>1</v>
      </c>
      <c r="M199" t="e">
        <f>"Avg="&amp;ROUND(AVERAGE('Main'!$BJ$19:$BL$19),4)&amp;", Stdev="&amp;ROUND(STDEV('Main'!$BJ$19:$BL$19),4)&amp;", MaxStdev="&amp;1</f>
        <v>#DIV/0!</v>
      </c>
    </row>
    <row r="200">
      <c r="A200" t="inlineStr">
        <is>
          <t>Copies Outliers</t>
        </is>
      </c>
      <c r="B200" t="inlineStr">
        <is>
          <t>Copies per copies outliers [covN1]</t>
        </is>
      </c>
      <c r="C200" t="inlineStr">
        <is>
          <t>Medium Low</t>
        </is>
      </c>
      <c r="E200" t="inlineStr">
        <is>
          <t>evc1.07.02.21</t>
        </is>
      </c>
      <c r="F200" t="inlineStr">
        <is>
          <t>covN1</t>
        </is>
      </c>
      <c r="G200" s="50" t="str">
        <f>HYPERLINK("#'Main'!BJ20", "'Main'!BJ20")</f>
        <v>'Main'!BJ20</v>
      </c>
      <c r="I200" t="e">
        <f>AVERAGE('Main'!$BJ$20:$BL$20)-1*STDEV('Main'!$BJ$20:$BL$20)</f>
        <v>#DIV/0!</v>
      </c>
      <c r="J200" t="e">
        <f>AVERAGE('Main'!$BJ$20:$BL$20)+1*STDEV('Main'!$BJ$20:$BL$20)</f>
        <v>#DIV/0!</v>
      </c>
      <c r="K200" t="str">
        <f>'Main'!BJ20</f>
        <v/>
      </c>
      <c r="L200">
        <f>IF(OR(ISERROR(K200), ISERROR(I200), ISERROR(J200)), TRUE, OR(OR(AND(LEFT(K200, 1)="[", RIGHT(K200, 1)="]"), AND(ISNUMBER(K200), OR(K200&gt;=I200, I200=""), OR(K200&lt;=J200, J200=""))), K200=""))</f>
        <v>1</v>
      </c>
      <c r="M200" t="e">
        <f>"Avg="&amp;ROUND(AVERAGE('Main'!$BJ$20:$BL$20),4)&amp;", Stdev="&amp;ROUND(STDEV('Main'!$BJ$20:$BL$20),4)&amp;", MaxStdev="&amp;1</f>
        <v>#DIV/0!</v>
      </c>
    </row>
    <row r="201">
      <c r="A201" t="inlineStr">
        <is>
          <t>Copies Outliers</t>
        </is>
      </c>
      <c r="B201" t="inlineStr">
        <is>
          <t>Copies per copies outliers [covN1]</t>
        </is>
      </c>
      <c r="C201" t="inlineStr">
        <is>
          <t>Medium Low</t>
        </is>
      </c>
      <c r="E201" t="inlineStr">
        <is>
          <t>evc1.07.02.21</t>
        </is>
      </c>
      <c r="F201" t="inlineStr">
        <is>
          <t>covN1</t>
        </is>
      </c>
      <c r="G201" s="50" t="str">
        <f>HYPERLINK("#'Main'!BK20", "'Main'!BK20")</f>
        <v>'Main'!BK20</v>
      </c>
      <c r="I201" t="e">
        <f>AVERAGE('Main'!$BJ$20:$BL$20)-1*STDEV('Main'!$BJ$20:$BL$20)</f>
        <v>#DIV/0!</v>
      </c>
      <c r="J201" t="e">
        <f>AVERAGE('Main'!$BJ$20:$BL$20)+1*STDEV('Main'!$BJ$20:$BL$20)</f>
        <v>#DIV/0!</v>
      </c>
      <c r="K201" t="str">
        <f>'Main'!BK20</f>
        <v/>
      </c>
      <c r="L201">
        <f>IF(OR(ISERROR(K201), ISERROR(I201), ISERROR(J201)), TRUE, OR(OR(AND(LEFT(K201, 1)="[", RIGHT(K201, 1)="]"), AND(ISNUMBER(K201), OR(K201&gt;=I201, I201=""), OR(K201&lt;=J201, J201=""))), K201=""))</f>
        <v>1</v>
      </c>
      <c r="M201" t="e">
        <f>"Avg="&amp;ROUND(AVERAGE('Main'!$BJ$20:$BL$20),4)&amp;", Stdev="&amp;ROUND(STDEV('Main'!$BJ$20:$BL$20),4)&amp;", MaxStdev="&amp;1</f>
        <v>#DIV/0!</v>
      </c>
    </row>
    <row r="202">
      <c r="A202" t="inlineStr">
        <is>
          <t>Copies Outliers</t>
        </is>
      </c>
      <c r="B202" t="inlineStr">
        <is>
          <t>Copies per copies outliers [covN1]</t>
        </is>
      </c>
      <c r="C202" t="inlineStr">
        <is>
          <t>Medium Low</t>
        </is>
      </c>
      <c r="E202" t="inlineStr">
        <is>
          <t>evc1.07.02.21</t>
        </is>
      </c>
      <c r="F202" t="inlineStr">
        <is>
          <t>covN1</t>
        </is>
      </c>
      <c r="G202" s="50" t="str">
        <f>HYPERLINK("#'Main'!BL20", "'Main'!BL20")</f>
        <v>'Main'!BL20</v>
      </c>
      <c r="I202" t="e">
        <f>AVERAGE('Main'!$BJ$20:$BL$20)-1*STDEV('Main'!$BJ$20:$BL$20)</f>
        <v>#DIV/0!</v>
      </c>
      <c r="J202" t="e">
        <f>AVERAGE('Main'!$BJ$20:$BL$20)+1*STDEV('Main'!$BJ$20:$BL$20)</f>
        <v>#DIV/0!</v>
      </c>
      <c r="K202" t="str">
        <f>'Main'!BL20</f>
        <v/>
      </c>
      <c r="L202">
        <f>IF(OR(ISERROR(K202), ISERROR(I202), ISERROR(J202)), TRUE, OR(OR(AND(LEFT(K202, 1)="[", RIGHT(K202, 1)="]"), AND(ISNUMBER(K202), OR(K202&gt;=I202, I202=""), OR(K202&lt;=J202, J202=""))), K202=""))</f>
        <v>1</v>
      </c>
      <c r="M202" t="e">
        <f>"Avg="&amp;ROUND(AVERAGE('Main'!$BJ$20:$BL$20),4)&amp;", Stdev="&amp;ROUND(STDEV('Main'!$BJ$20:$BL$20),4)&amp;", MaxStdev="&amp;1</f>
        <v>#DIV/0!</v>
      </c>
    </row>
    <row r="203">
      <c r="A203" t="inlineStr">
        <is>
          <t>Copies Outliers</t>
        </is>
      </c>
      <c r="B203" t="inlineStr">
        <is>
          <t>Copies per copies outliers [covN1]</t>
        </is>
      </c>
      <c r="C203" t="inlineStr">
        <is>
          <t>Medium Low</t>
        </is>
      </c>
      <c r="E203" t="inlineStr">
        <is>
          <t>evc1.07.16.21</t>
        </is>
      </c>
      <c r="F203" t="inlineStr">
        <is>
          <t>covN1</t>
        </is>
      </c>
      <c r="G203" s="50" t="str">
        <f>HYPERLINK("#'Main'!BJ21", "'Main'!BJ21")</f>
        <v>'Main'!BJ21</v>
      </c>
      <c r="I203" t="e">
        <f>AVERAGE('Main'!$BJ$21:$BL$21)-1*STDEV('Main'!$BJ$21:$BL$21)</f>
        <v>#DIV/0!</v>
      </c>
      <c r="J203" t="e">
        <f>AVERAGE('Main'!$BJ$21:$BL$21)+1*STDEV('Main'!$BJ$21:$BL$21)</f>
        <v>#DIV/0!</v>
      </c>
      <c r="K203" t="str">
        <f>'Main'!BJ21</f>
        <v/>
      </c>
      <c r="L203">
        <f>IF(OR(ISERROR(K203), ISERROR(I203), ISERROR(J203)), TRUE, OR(OR(AND(LEFT(K203, 1)="[", RIGHT(K203, 1)="]"), AND(ISNUMBER(K203), OR(K203&gt;=I203, I203=""), OR(K203&lt;=J203, J203=""))), K203=""))</f>
        <v>1</v>
      </c>
      <c r="M203" t="e">
        <f>"Avg="&amp;ROUND(AVERAGE('Main'!$BJ$21:$BL$21),4)&amp;", Stdev="&amp;ROUND(STDEV('Main'!$BJ$21:$BL$21),4)&amp;", MaxStdev="&amp;1</f>
        <v>#DIV/0!</v>
      </c>
    </row>
    <row r="204">
      <c r="A204" t="inlineStr">
        <is>
          <t>Copies Outliers</t>
        </is>
      </c>
      <c r="B204" t="inlineStr">
        <is>
          <t>Copies per copies outliers [covN1]</t>
        </is>
      </c>
      <c r="C204" t="inlineStr">
        <is>
          <t>Medium Low</t>
        </is>
      </c>
      <c r="E204" t="inlineStr">
        <is>
          <t>evc1.07.16.21</t>
        </is>
      </c>
      <c r="F204" t="inlineStr">
        <is>
          <t>covN1</t>
        </is>
      </c>
      <c r="G204" s="50" t="str">
        <f>HYPERLINK("#'Main'!BK21", "'Main'!BK21")</f>
        <v>'Main'!BK21</v>
      </c>
      <c r="I204" t="e">
        <f>AVERAGE('Main'!$BJ$21:$BL$21)-1*STDEV('Main'!$BJ$21:$BL$21)</f>
        <v>#DIV/0!</v>
      </c>
      <c r="J204" t="e">
        <f>AVERAGE('Main'!$BJ$21:$BL$21)+1*STDEV('Main'!$BJ$21:$BL$21)</f>
        <v>#DIV/0!</v>
      </c>
      <c r="K204" t="str">
        <f>'Main'!BK21</f>
        <v/>
      </c>
      <c r="L204">
        <f>IF(OR(ISERROR(K204), ISERROR(I204), ISERROR(J204)), TRUE, OR(OR(AND(LEFT(K204, 1)="[", RIGHT(K204, 1)="]"), AND(ISNUMBER(K204), OR(K204&gt;=I204, I204=""), OR(K204&lt;=J204, J204=""))), K204=""))</f>
        <v>1</v>
      </c>
      <c r="M204" t="e">
        <f>"Avg="&amp;ROUND(AVERAGE('Main'!$BJ$21:$BL$21),4)&amp;", Stdev="&amp;ROUND(STDEV('Main'!$BJ$21:$BL$21),4)&amp;", MaxStdev="&amp;1</f>
        <v>#DIV/0!</v>
      </c>
    </row>
    <row r="205">
      <c r="A205" t="inlineStr">
        <is>
          <t>Copies Outliers</t>
        </is>
      </c>
      <c r="B205" t="inlineStr">
        <is>
          <t>Copies per copies outliers [covN1]</t>
        </is>
      </c>
      <c r="C205" t="inlineStr">
        <is>
          <t>Medium Low</t>
        </is>
      </c>
      <c r="E205" t="inlineStr">
        <is>
          <t>evc1.07.16.21</t>
        </is>
      </c>
      <c r="F205" t="inlineStr">
        <is>
          <t>covN1</t>
        </is>
      </c>
      <c r="G205" s="50" t="str">
        <f>HYPERLINK("#'Main'!BL21", "'Main'!BL21")</f>
        <v>'Main'!BL21</v>
      </c>
      <c r="I205" t="e">
        <f>AVERAGE('Main'!$BJ$21:$BL$21)-1*STDEV('Main'!$BJ$21:$BL$21)</f>
        <v>#DIV/0!</v>
      </c>
      <c r="J205" t="e">
        <f>AVERAGE('Main'!$BJ$21:$BL$21)+1*STDEV('Main'!$BJ$21:$BL$21)</f>
        <v>#DIV/0!</v>
      </c>
      <c r="K205" t="str">
        <f>'Main'!BL21</f>
        <v/>
      </c>
      <c r="L205">
        <f>IF(OR(ISERROR(K205), ISERROR(I205), ISERROR(J205)), TRUE, OR(OR(AND(LEFT(K205, 1)="[", RIGHT(K205, 1)="]"), AND(ISNUMBER(K205), OR(K205&gt;=I205, I205=""), OR(K205&lt;=J205, J205=""))), K205=""))</f>
        <v>1</v>
      </c>
      <c r="M205" t="e">
        <f>"Avg="&amp;ROUND(AVERAGE('Main'!$BJ$21:$BL$21),4)&amp;", Stdev="&amp;ROUND(STDEV('Main'!$BJ$21:$BL$21),4)&amp;", MaxStdev="&amp;1</f>
        <v>#DIV/0!</v>
      </c>
    </row>
    <row r="206">
      <c r="A206" t="inlineStr">
        <is>
          <t>Copies Outliers</t>
        </is>
      </c>
      <c r="B206" t="inlineStr">
        <is>
          <t>Copies per copies outliers [covN1]</t>
        </is>
      </c>
      <c r="C206" t="inlineStr">
        <is>
          <t>Medium Low</t>
        </is>
      </c>
      <c r="E206" t="inlineStr">
        <is>
          <t>evc3.07.16.21</t>
        </is>
      </c>
      <c r="F206" t="inlineStr">
        <is>
          <t>covN1</t>
        </is>
      </c>
      <c r="G206" s="50" t="str">
        <f>HYPERLINK("#'Main'!BJ22", "'Main'!BJ22")</f>
        <v>'Main'!BJ22</v>
      </c>
      <c r="I206" t="e">
        <f>AVERAGE('Main'!$BJ$22:$BL$22)-1*STDEV('Main'!$BJ$22:$BL$22)</f>
        <v>#DIV/0!</v>
      </c>
      <c r="J206" t="e">
        <f>AVERAGE('Main'!$BJ$22:$BL$22)+1*STDEV('Main'!$BJ$22:$BL$22)</f>
        <v>#DIV/0!</v>
      </c>
      <c r="K206" t="str">
        <f>'Main'!BJ22</f>
        <v/>
      </c>
      <c r="L206">
        <f>IF(OR(ISERROR(K206), ISERROR(I206), ISERROR(J206)), TRUE, OR(OR(AND(LEFT(K206, 1)="[", RIGHT(K206, 1)="]"), AND(ISNUMBER(K206), OR(K206&gt;=I206, I206=""), OR(K206&lt;=J206, J206=""))), K206=""))</f>
        <v>1</v>
      </c>
      <c r="M206" t="e">
        <f>"Avg="&amp;ROUND(AVERAGE('Main'!$BJ$22:$BL$22),4)&amp;", Stdev="&amp;ROUND(STDEV('Main'!$BJ$22:$BL$22),4)&amp;", MaxStdev="&amp;1</f>
        <v>#DIV/0!</v>
      </c>
    </row>
    <row r="207">
      <c r="A207" t="inlineStr">
        <is>
          <t>Copies Outliers</t>
        </is>
      </c>
      <c r="B207" t="inlineStr">
        <is>
          <t>Copies per copies outliers [covN1]</t>
        </is>
      </c>
      <c r="C207" t="inlineStr">
        <is>
          <t>Medium Low</t>
        </is>
      </c>
      <c r="E207" t="inlineStr">
        <is>
          <t>evc3.07.16.21</t>
        </is>
      </c>
      <c r="F207" t="inlineStr">
        <is>
          <t>covN1</t>
        </is>
      </c>
      <c r="G207" s="50" t="str">
        <f>HYPERLINK("#'Main'!BK22", "'Main'!BK22")</f>
        <v>'Main'!BK22</v>
      </c>
      <c r="I207" t="e">
        <f>AVERAGE('Main'!$BJ$22:$BL$22)-1*STDEV('Main'!$BJ$22:$BL$22)</f>
        <v>#DIV/0!</v>
      </c>
      <c r="J207" t="e">
        <f>AVERAGE('Main'!$BJ$22:$BL$22)+1*STDEV('Main'!$BJ$22:$BL$22)</f>
        <v>#DIV/0!</v>
      </c>
      <c r="K207" t="str">
        <f>'Main'!BK22</f>
        <v/>
      </c>
      <c r="L207">
        <f>IF(OR(ISERROR(K207), ISERROR(I207), ISERROR(J207)), TRUE, OR(OR(AND(LEFT(K207, 1)="[", RIGHT(K207, 1)="]"), AND(ISNUMBER(K207), OR(K207&gt;=I207, I207=""), OR(K207&lt;=J207, J207=""))), K207=""))</f>
        <v>1</v>
      </c>
      <c r="M207" t="e">
        <f>"Avg="&amp;ROUND(AVERAGE('Main'!$BJ$22:$BL$22),4)&amp;", Stdev="&amp;ROUND(STDEV('Main'!$BJ$22:$BL$22),4)&amp;", MaxStdev="&amp;1</f>
        <v>#DIV/0!</v>
      </c>
    </row>
    <row r="208">
      <c r="A208" t="inlineStr">
        <is>
          <t>Copies Outliers</t>
        </is>
      </c>
      <c r="B208" t="inlineStr">
        <is>
          <t>Copies per copies outliers [covN1]</t>
        </is>
      </c>
      <c r="C208" t="inlineStr">
        <is>
          <t>Medium Low</t>
        </is>
      </c>
      <c r="E208" t="inlineStr">
        <is>
          <t>evc3.07.16.21</t>
        </is>
      </c>
      <c r="F208" t="inlineStr">
        <is>
          <t>covN1</t>
        </is>
      </c>
      <c r="G208" s="50" t="str">
        <f>HYPERLINK("#'Main'!BL22", "'Main'!BL22")</f>
        <v>'Main'!BL22</v>
      </c>
      <c r="I208" t="e">
        <f>AVERAGE('Main'!$BJ$22:$BL$22)-1*STDEV('Main'!$BJ$22:$BL$22)</f>
        <v>#DIV/0!</v>
      </c>
      <c r="J208" t="e">
        <f>AVERAGE('Main'!$BJ$22:$BL$22)+1*STDEV('Main'!$BJ$22:$BL$22)</f>
        <v>#DIV/0!</v>
      </c>
      <c r="K208" t="str">
        <f>'Main'!BL22</f>
        <v/>
      </c>
      <c r="L208">
        <f>IF(OR(ISERROR(K208), ISERROR(I208), ISERROR(J208)), TRUE, OR(OR(AND(LEFT(K208, 1)="[", RIGHT(K208, 1)="]"), AND(ISNUMBER(K208), OR(K208&gt;=I208, I208=""), OR(K208&lt;=J208, J208=""))), K208=""))</f>
        <v>1</v>
      </c>
      <c r="M208" t="e">
        <f>"Avg="&amp;ROUND(AVERAGE('Main'!$BJ$22:$BL$22),4)&amp;", Stdev="&amp;ROUND(STDEV('Main'!$BJ$22:$BL$22),4)&amp;", MaxStdev="&amp;1</f>
        <v>#DIV/0!</v>
      </c>
    </row>
    <row r="209">
      <c r="A209" t="inlineStr">
        <is>
          <t>Copies Outliers</t>
        </is>
      </c>
      <c r="B209" t="inlineStr">
        <is>
          <t>Copies per copies outliers [covN2]</t>
        </is>
      </c>
      <c r="C209" t="inlineStr">
        <is>
          <t>Medium Low</t>
        </is>
      </c>
      <c r="E209" t="inlineStr">
        <is>
          <t>aw_b97.08.09.21</t>
        </is>
      </c>
      <c r="F209" t="inlineStr">
        <is>
          <t>covN2</t>
        </is>
      </c>
      <c r="G209" s="50" t="str">
        <f>HYPERLINK("#'Main'!BO15", "'Main'!BO15")</f>
        <v>'Main'!BO15</v>
      </c>
      <c r="I209" t="e">
        <f>AVERAGE('Main'!$BO$15:$BQ$15)-1*STDEV('Main'!$BO$15:$BQ$15)</f>
        <v>#DIV/0!</v>
      </c>
      <c r="J209" t="e">
        <f>AVERAGE('Main'!$BO$15:$BQ$15)+1*STDEV('Main'!$BO$15:$BQ$15)</f>
        <v>#DIV/0!</v>
      </c>
      <c r="K209" t="str">
        <f>'Main'!BO15</f>
        <v/>
      </c>
      <c r="L209">
        <f>IF(OR(ISERROR(K209), ISERROR(I209), ISERROR(J209)), TRUE, OR(OR(AND(LEFT(K209, 1)="[", RIGHT(K209, 1)="]"), AND(ISNUMBER(K209), OR(K209&gt;=I209, I209=""), OR(K209&lt;=J209, J209=""))), K209=""))</f>
        <v>1</v>
      </c>
      <c r="M209" t="e">
        <f>"Avg="&amp;ROUND(AVERAGE('Main'!$BO$15:$BQ$15),4)&amp;", Stdev="&amp;ROUND(STDEV('Main'!$BO$15:$BQ$15),4)&amp;", MaxStdev="&amp;1</f>
        <v>#DIV/0!</v>
      </c>
    </row>
    <row r="210">
      <c r="A210" t="inlineStr">
        <is>
          <t>Copies Outliers</t>
        </is>
      </c>
      <c r="B210" t="inlineStr">
        <is>
          <t>Copies per copies outliers [covN2]</t>
        </is>
      </c>
      <c r="C210" t="inlineStr">
        <is>
          <t>Medium Low</t>
        </is>
      </c>
      <c r="E210" t="inlineStr">
        <is>
          <t>aw_b97.08.09.21</t>
        </is>
      </c>
      <c r="F210" t="inlineStr">
        <is>
          <t>covN2</t>
        </is>
      </c>
      <c r="G210" s="50" t="str">
        <f>HYPERLINK("#'Main'!BP15", "'Main'!BP15")</f>
        <v>'Main'!BP15</v>
      </c>
      <c r="I210" t="e">
        <f>AVERAGE('Main'!$BO$15:$BQ$15)-1*STDEV('Main'!$BO$15:$BQ$15)</f>
        <v>#DIV/0!</v>
      </c>
      <c r="J210" t="e">
        <f>AVERAGE('Main'!$BO$15:$BQ$15)+1*STDEV('Main'!$BO$15:$BQ$15)</f>
        <v>#DIV/0!</v>
      </c>
      <c r="K210" t="str">
        <f>'Main'!BP15</f>
        <v/>
      </c>
      <c r="L210">
        <f>IF(OR(ISERROR(K210), ISERROR(I210), ISERROR(J210)), TRUE, OR(OR(AND(LEFT(K210, 1)="[", RIGHT(K210, 1)="]"), AND(ISNUMBER(K210), OR(K210&gt;=I210, I210=""), OR(K210&lt;=J210, J210=""))), K210=""))</f>
        <v>1</v>
      </c>
      <c r="M210" t="e">
        <f>"Avg="&amp;ROUND(AVERAGE('Main'!$BO$15:$BQ$15),4)&amp;", Stdev="&amp;ROUND(STDEV('Main'!$BO$15:$BQ$15),4)&amp;", MaxStdev="&amp;1</f>
        <v>#DIV/0!</v>
      </c>
    </row>
    <row r="211">
      <c r="A211" t="inlineStr">
        <is>
          <t>Copies Outliers</t>
        </is>
      </c>
      <c r="B211" t="inlineStr">
        <is>
          <t>Copies per copies outliers [covN2]</t>
        </is>
      </c>
      <c r="C211" t="inlineStr">
        <is>
          <t>Medium Low</t>
        </is>
      </c>
      <c r="E211" t="inlineStr">
        <is>
          <t>aw_b97.08.09.21</t>
        </is>
      </c>
      <c r="F211" t="inlineStr">
        <is>
          <t>covN2</t>
        </is>
      </c>
      <c r="G211" s="50" t="str">
        <f>HYPERLINK("#'Main'!BQ15", "'Main'!BQ15")</f>
        <v>'Main'!BQ15</v>
      </c>
      <c r="I211" t="e">
        <f>AVERAGE('Main'!$BO$15:$BQ$15)-1*STDEV('Main'!$BO$15:$BQ$15)</f>
        <v>#DIV/0!</v>
      </c>
      <c r="J211" t="e">
        <f>AVERAGE('Main'!$BO$15:$BQ$15)+1*STDEV('Main'!$BO$15:$BQ$15)</f>
        <v>#DIV/0!</v>
      </c>
      <c r="K211" t="str">
        <f>'Main'!BQ15</f>
        <v/>
      </c>
      <c r="L211">
        <f>IF(OR(ISERROR(K211), ISERROR(I211), ISERROR(J211)), TRUE, OR(OR(AND(LEFT(K211, 1)="[", RIGHT(K211, 1)="]"), AND(ISNUMBER(K211), OR(K211&gt;=I211, I211=""), OR(K211&lt;=J211, J211=""))), K211=""))</f>
        <v>1</v>
      </c>
      <c r="M211" t="e">
        <f>"Avg="&amp;ROUND(AVERAGE('Main'!$BO$15:$BQ$15),4)&amp;", Stdev="&amp;ROUND(STDEV('Main'!$BO$15:$BQ$15),4)&amp;", MaxStdev="&amp;1</f>
        <v>#DIV/0!</v>
      </c>
    </row>
    <row r="212">
      <c r="A212" t="inlineStr">
        <is>
          <t>Copies Outliers</t>
        </is>
      </c>
      <c r="B212" t="inlineStr">
        <is>
          <t>Copies per copies outliers [covN2]</t>
        </is>
      </c>
      <c r="C212" t="inlineStr">
        <is>
          <t>Medium Low</t>
        </is>
      </c>
      <c r="E212" t="inlineStr">
        <is>
          <t>aw_sr.08.09.21</t>
        </is>
      </c>
      <c r="F212" t="inlineStr">
        <is>
          <t>covN2</t>
        </is>
      </c>
      <c r="G212" s="50" t="str">
        <f>HYPERLINK("#'Main'!BO16", "'Main'!BO16")</f>
        <v>'Main'!BO16</v>
      </c>
      <c r="I212" t="e">
        <f>AVERAGE('Main'!$BO$16:$BQ$16)-1*STDEV('Main'!$BO$16:$BQ$16)</f>
        <v>#DIV/0!</v>
      </c>
      <c r="J212" t="e">
        <f>AVERAGE('Main'!$BO$16:$BQ$16)+1*STDEV('Main'!$BO$16:$BQ$16)</f>
        <v>#DIV/0!</v>
      </c>
      <c r="K212" t="str">
        <f>'Main'!BO16</f>
        <v/>
      </c>
      <c r="L212">
        <f>IF(OR(ISERROR(K212), ISERROR(I212), ISERROR(J212)), TRUE, OR(OR(AND(LEFT(K212, 1)="[", RIGHT(K212, 1)="]"), AND(ISNUMBER(K212), OR(K212&gt;=I212, I212=""), OR(K212&lt;=J212, J212=""))), K212=""))</f>
        <v>1</v>
      </c>
      <c r="M212" t="e">
        <f>"Avg="&amp;ROUND(AVERAGE('Main'!$BO$16:$BQ$16),4)&amp;", Stdev="&amp;ROUND(STDEV('Main'!$BO$16:$BQ$16),4)&amp;", MaxStdev="&amp;1</f>
        <v>#DIV/0!</v>
      </c>
    </row>
    <row r="213">
      <c r="A213" t="inlineStr">
        <is>
          <t>Copies Outliers</t>
        </is>
      </c>
      <c r="B213" t="inlineStr">
        <is>
          <t>Copies per copies outliers [covN2]</t>
        </is>
      </c>
      <c r="C213" t="inlineStr">
        <is>
          <t>Medium Low</t>
        </is>
      </c>
      <c r="E213" t="inlineStr">
        <is>
          <t>aw_sr.08.09.21</t>
        </is>
      </c>
      <c r="F213" t="inlineStr">
        <is>
          <t>covN2</t>
        </is>
      </c>
      <c r="G213" s="50" t="str">
        <f>HYPERLINK("#'Main'!BP16", "'Main'!BP16")</f>
        <v>'Main'!BP16</v>
      </c>
      <c r="I213" t="e">
        <f>AVERAGE('Main'!$BO$16:$BQ$16)-1*STDEV('Main'!$BO$16:$BQ$16)</f>
        <v>#DIV/0!</v>
      </c>
      <c r="J213" t="e">
        <f>AVERAGE('Main'!$BO$16:$BQ$16)+1*STDEV('Main'!$BO$16:$BQ$16)</f>
        <v>#DIV/0!</v>
      </c>
      <c r="K213" t="str">
        <f>'Main'!BP16</f>
        <v/>
      </c>
      <c r="L213">
        <f>IF(OR(ISERROR(K213), ISERROR(I213), ISERROR(J213)), TRUE, OR(OR(AND(LEFT(K213, 1)="[", RIGHT(K213, 1)="]"), AND(ISNUMBER(K213), OR(K213&gt;=I213, I213=""), OR(K213&lt;=J213, J213=""))), K213=""))</f>
        <v>1</v>
      </c>
      <c r="M213" t="e">
        <f>"Avg="&amp;ROUND(AVERAGE('Main'!$BO$16:$BQ$16),4)&amp;", Stdev="&amp;ROUND(STDEV('Main'!$BO$16:$BQ$16),4)&amp;", MaxStdev="&amp;1</f>
        <v>#DIV/0!</v>
      </c>
    </row>
    <row r="214">
      <c r="A214" t="inlineStr">
        <is>
          <t>Copies Outliers</t>
        </is>
      </c>
      <c r="B214" t="inlineStr">
        <is>
          <t>Copies per copies outliers [covN2]</t>
        </is>
      </c>
      <c r="C214" t="inlineStr">
        <is>
          <t>Medium Low</t>
        </is>
      </c>
      <c r="E214" t="inlineStr">
        <is>
          <t>aw_sr.08.09.21</t>
        </is>
      </c>
      <c r="F214" t="inlineStr">
        <is>
          <t>covN2</t>
        </is>
      </c>
      <c r="G214" s="50" t="str">
        <f>HYPERLINK("#'Main'!BQ16", "'Main'!BQ16")</f>
        <v>'Main'!BQ16</v>
      </c>
      <c r="I214" t="e">
        <f>AVERAGE('Main'!$BO$16:$BQ$16)-1*STDEV('Main'!$BO$16:$BQ$16)</f>
        <v>#DIV/0!</v>
      </c>
      <c r="J214" t="e">
        <f>AVERAGE('Main'!$BO$16:$BQ$16)+1*STDEV('Main'!$BO$16:$BQ$16)</f>
        <v>#DIV/0!</v>
      </c>
      <c r="K214" t="str">
        <f>'Main'!BQ16</f>
        <v/>
      </c>
      <c r="L214">
        <f>IF(OR(ISERROR(K214), ISERROR(I214), ISERROR(J214)), TRUE, OR(OR(AND(LEFT(K214, 1)="[", RIGHT(K214, 1)="]"), AND(ISNUMBER(K214), OR(K214&gt;=I214, I214=""), OR(K214&lt;=J214, J214=""))), K214=""))</f>
        <v>1</v>
      </c>
      <c r="M214" t="e">
        <f>"Avg="&amp;ROUND(AVERAGE('Main'!$BO$16:$BQ$16),4)&amp;", Stdev="&amp;ROUND(STDEV('Main'!$BO$16:$BQ$16),4)&amp;", MaxStdev="&amp;1</f>
        <v>#DIV/0!</v>
      </c>
    </row>
    <row r="215">
      <c r="A215" t="inlineStr">
        <is>
          <t>Copies Outliers</t>
        </is>
      </c>
      <c r="B215" t="inlineStr">
        <is>
          <t>Copies per copies outliers [covN2]</t>
        </is>
      </c>
      <c r="C215" t="inlineStr">
        <is>
          <t>Medium Low</t>
        </is>
      </c>
      <c r="E215" t="inlineStr">
        <is>
          <t>ebmi.07.25</t>
        </is>
      </c>
      <c r="F215" t="inlineStr">
        <is>
          <t>covN2</t>
        </is>
      </c>
      <c r="G215" s="50" t="str">
        <f>HYPERLINK("#'Main'!BO17", "'Main'!BO17")</f>
        <v>'Main'!BO17</v>
      </c>
      <c r="I215" t="e">
        <f>AVERAGE('Main'!$BO$17:$BQ$17)-1*STDEV('Main'!$BO$17:$BQ$17)</f>
        <v>#DIV/0!</v>
      </c>
      <c r="J215" t="e">
        <f>AVERAGE('Main'!$BO$17:$BQ$17)+1*STDEV('Main'!$BO$17:$BQ$17)</f>
        <v>#DIV/0!</v>
      </c>
      <c r="K215" t="str">
        <f>'Main'!BO17</f>
        <v/>
      </c>
      <c r="L215">
        <f>IF(OR(ISERROR(K215), ISERROR(I215), ISERROR(J215)), TRUE, OR(OR(AND(LEFT(K215, 1)="[", RIGHT(K215, 1)="]"), AND(ISNUMBER(K215), OR(K215&gt;=I215, I215=""), OR(K215&lt;=J215, J215=""))), K215=""))</f>
        <v>1</v>
      </c>
      <c r="M215" t="e">
        <f>"Avg="&amp;ROUND(AVERAGE('Main'!$BO$17:$BQ$17),4)&amp;", Stdev="&amp;ROUND(STDEV('Main'!$BO$17:$BQ$17),4)&amp;", MaxStdev="&amp;1</f>
        <v>#DIV/0!</v>
      </c>
    </row>
    <row r="216">
      <c r="A216" t="inlineStr">
        <is>
          <t>Copies Outliers</t>
        </is>
      </c>
      <c r="B216" t="inlineStr">
        <is>
          <t>Copies per copies outliers [covN2]</t>
        </is>
      </c>
      <c r="C216" t="inlineStr">
        <is>
          <t>Medium Low</t>
        </is>
      </c>
      <c r="E216" t="inlineStr">
        <is>
          <t>ebmi.07.25</t>
        </is>
      </c>
      <c r="F216" t="inlineStr">
        <is>
          <t>covN2</t>
        </is>
      </c>
      <c r="G216" s="50" t="str">
        <f>HYPERLINK("#'Main'!BP17", "'Main'!BP17")</f>
        <v>'Main'!BP17</v>
      </c>
      <c r="I216" t="e">
        <f>AVERAGE('Main'!$BO$17:$BQ$17)-1*STDEV('Main'!$BO$17:$BQ$17)</f>
        <v>#DIV/0!</v>
      </c>
      <c r="J216" t="e">
        <f>AVERAGE('Main'!$BO$17:$BQ$17)+1*STDEV('Main'!$BO$17:$BQ$17)</f>
        <v>#DIV/0!</v>
      </c>
      <c r="K216" t="str">
        <f>'Main'!BP17</f>
        <v/>
      </c>
      <c r="L216">
        <f>IF(OR(ISERROR(K216), ISERROR(I216), ISERROR(J216)), TRUE, OR(OR(AND(LEFT(K216, 1)="[", RIGHT(K216, 1)="]"), AND(ISNUMBER(K216), OR(K216&gt;=I216, I216=""), OR(K216&lt;=J216, J216=""))), K216=""))</f>
        <v>1</v>
      </c>
      <c r="M216" t="e">
        <f>"Avg="&amp;ROUND(AVERAGE('Main'!$BO$17:$BQ$17),4)&amp;", Stdev="&amp;ROUND(STDEV('Main'!$BO$17:$BQ$17),4)&amp;", MaxStdev="&amp;1</f>
        <v>#DIV/0!</v>
      </c>
    </row>
    <row r="217">
      <c r="A217" t="inlineStr">
        <is>
          <t>Copies Outliers</t>
        </is>
      </c>
      <c r="B217" t="inlineStr">
        <is>
          <t>Copies per copies outliers [covN2]</t>
        </is>
      </c>
      <c r="C217" t="inlineStr">
        <is>
          <t>Medium Low</t>
        </is>
      </c>
      <c r="E217" t="inlineStr">
        <is>
          <t>ebmi.07.25</t>
        </is>
      </c>
      <c r="F217" t="inlineStr">
        <is>
          <t>covN2</t>
        </is>
      </c>
      <c r="G217" s="50" t="str">
        <f>HYPERLINK("#'Main'!BQ17", "'Main'!BQ17")</f>
        <v>'Main'!BQ17</v>
      </c>
      <c r="I217" t="e">
        <f>AVERAGE('Main'!$BO$17:$BQ$17)-1*STDEV('Main'!$BO$17:$BQ$17)</f>
        <v>#DIV/0!</v>
      </c>
      <c r="J217" t="e">
        <f>AVERAGE('Main'!$BO$17:$BQ$17)+1*STDEV('Main'!$BO$17:$BQ$17)</f>
        <v>#DIV/0!</v>
      </c>
      <c r="K217" t="str">
        <f>'Main'!BQ17</f>
        <v/>
      </c>
      <c r="L217">
        <f>IF(OR(ISERROR(K217), ISERROR(I217), ISERROR(J217)), TRUE, OR(OR(AND(LEFT(K217, 1)="[", RIGHT(K217, 1)="]"), AND(ISNUMBER(K217), OR(K217&gt;=I217, I217=""), OR(K217&lt;=J217, J217=""))), K217=""))</f>
        <v>1</v>
      </c>
      <c r="M217" t="e">
        <f>"Avg="&amp;ROUND(AVERAGE('Main'!$BO$17:$BQ$17),4)&amp;", Stdev="&amp;ROUND(STDEV('Main'!$BO$17:$BQ$17),4)&amp;", MaxStdev="&amp;1</f>
        <v>#DIV/0!</v>
      </c>
    </row>
    <row r="218">
      <c r="A218" t="inlineStr">
        <is>
          <t>Copies Outliers</t>
        </is>
      </c>
      <c r="B218" t="inlineStr">
        <is>
          <t>Copies per copies outliers [covN2]</t>
        </is>
      </c>
      <c r="C218" t="inlineStr">
        <is>
          <t>Medium Low</t>
        </is>
      </c>
      <c r="E218" t="inlineStr">
        <is>
          <t>eh.07.20.21</t>
        </is>
      </c>
      <c r="F218" t="inlineStr">
        <is>
          <t>covN2</t>
        </is>
      </c>
      <c r="G218" s="50" t="str">
        <f>HYPERLINK("#'Main'!BO18", "'Main'!BO18")</f>
        <v>'Main'!BO18</v>
      </c>
      <c r="I218" t="e">
        <f>AVERAGE('Main'!$BO$18:$BQ$18)-1*STDEV('Main'!$BO$18:$BQ$18)</f>
        <v>#DIV/0!</v>
      </c>
      <c r="J218" t="e">
        <f>AVERAGE('Main'!$BO$18:$BQ$18)+1*STDEV('Main'!$BO$18:$BQ$18)</f>
        <v>#DIV/0!</v>
      </c>
      <c r="K218" t="str">
        <f>'Main'!BO18</f>
        <v/>
      </c>
      <c r="L218">
        <f>IF(OR(ISERROR(K218), ISERROR(I218), ISERROR(J218)), TRUE, OR(OR(AND(LEFT(K218, 1)="[", RIGHT(K218, 1)="]"), AND(ISNUMBER(K218), OR(K218&gt;=I218, I218=""), OR(K218&lt;=J218, J218=""))), K218=""))</f>
        <v>1</v>
      </c>
      <c r="M218" t="e">
        <f>"Avg="&amp;ROUND(AVERAGE('Main'!$BO$18:$BQ$18),4)&amp;", Stdev="&amp;ROUND(STDEV('Main'!$BO$18:$BQ$18),4)&amp;", MaxStdev="&amp;1</f>
        <v>#DIV/0!</v>
      </c>
    </row>
    <row r="219">
      <c r="A219" t="inlineStr">
        <is>
          <t>Copies Outliers</t>
        </is>
      </c>
      <c r="B219" t="inlineStr">
        <is>
          <t>Copies per copies outliers [covN2]</t>
        </is>
      </c>
      <c r="C219" t="inlineStr">
        <is>
          <t>Medium Low</t>
        </is>
      </c>
      <c r="E219" t="inlineStr">
        <is>
          <t>eh.07.20.21</t>
        </is>
      </c>
      <c r="F219" t="inlineStr">
        <is>
          <t>covN2</t>
        </is>
      </c>
      <c r="G219" s="50" t="str">
        <f>HYPERLINK("#'Main'!BP18", "'Main'!BP18")</f>
        <v>'Main'!BP18</v>
      </c>
      <c r="I219" t="e">
        <f>AVERAGE('Main'!$BO$18:$BQ$18)-1*STDEV('Main'!$BO$18:$BQ$18)</f>
        <v>#DIV/0!</v>
      </c>
      <c r="J219" t="e">
        <f>AVERAGE('Main'!$BO$18:$BQ$18)+1*STDEV('Main'!$BO$18:$BQ$18)</f>
        <v>#DIV/0!</v>
      </c>
      <c r="K219" t="str">
        <f>'Main'!BP18</f>
        <v/>
      </c>
      <c r="L219">
        <f>IF(OR(ISERROR(K219), ISERROR(I219), ISERROR(J219)), TRUE, OR(OR(AND(LEFT(K219, 1)="[", RIGHT(K219, 1)="]"), AND(ISNUMBER(K219), OR(K219&gt;=I219, I219=""), OR(K219&lt;=J219, J219=""))), K219=""))</f>
        <v>1</v>
      </c>
      <c r="M219" t="e">
        <f>"Avg="&amp;ROUND(AVERAGE('Main'!$BO$18:$BQ$18),4)&amp;", Stdev="&amp;ROUND(STDEV('Main'!$BO$18:$BQ$18),4)&amp;", MaxStdev="&amp;1</f>
        <v>#DIV/0!</v>
      </c>
    </row>
    <row r="220">
      <c r="A220" t="inlineStr">
        <is>
          <t>Copies Outliers</t>
        </is>
      </c>
      <c r="B220" t="inlineStr">
        <is>
          <t>Copies per copies outliers [covN2]</t>
        </is>
      </c>
      <c r="C220" t="inlineStr">
        <is>
          <t>Medium Low</t>
        </is>
      </c>
      <c r="E220" t="inlineStr">
        <is>
          <t>eh.07.20.21</t>
        </is>
      </c>
      <c r="F220" t="inlineStr">
        <is>
          <t>covN2</t>
        </is>
      </c>
      <c r="G220" s="50" t="str">
        <f>HYPERLINK("#'Main'!BQ18", "'Main'!BQ18")</f>
        <v>'Main'!BQ18</v>
      </c>
      <c r="I220" t="e">
        <f>AVERAGE('Main'!$BO$18:$BQ$18)-1*STDEV('Main'!$BO$18:$BQ$18)</f>
        <v>#DIV/0!</v>
      </c>
      <c r="J220" t="e">
        <f>AVERAGE('Main'!$BO$18:$BQ$18)+1*STDEV('Main'!$BO$18:$BQ$18)</f>
        <v>#DIV/0!</v>
      </c>
      <c r="K220" t="str">
        <f>'Main'!BQ18</f>
        <v/>
      </c>
      <c r="L220">
        <f>IF(OR(ISERROR(K220), ISERROR(I220), ISERROR(J220)), TRUE, OR(OR(AND(LEFT(K220, 1)="[", RIGHT(K220, 1)="]"), AND(ISNUMBER(K220), OR(K220&gt;=I220, I220=""), OR(K220&lt;=J220, J220=""))), K220=""))</f>
        <v>1</v>
      </c>
      <c r="M220" t="e">
        <f>"Avg="&amp;ROUND(AVERAGE('Main'!$BO$18:$BQ$18),4)&amp;", Stdev="&amp;ROUND(STDEV('Main'!$BO$18:$BQ$18),4)&amp;", MaxStdev="&amp;1</f>
        <v>#DIV/0!</v>
      </c>
    </row>
    <row r="221">
      <c r="A221" t="inlineStr">
        <is>
          <t>Copies Outliers</t>
        </is>
      </c>
      <c r="B221" t="inlineStr">
        <is>
          <t>Copies per copies outliers [covN2]</t>
        </is>
      </c>
      <c r="C221" t="inlineStr">
        <is>
          <t>Medium Low</t>
        </is>
      </c>
      <c r="E221" t="inlineStr">
        <is>
          <t>emh.07.21.21</t>
        </is>
      </c>
      <c r="F221" t="inlineStr">
        <is>
          <t>covN2</t>
        </is>
      </c>
      <c r="G221" s="50" t="str">
        <f>HYPERLINK("#'Main'!BO19", "'Main'!BO19")</f>
        <v>'Main'!BO19</v>
      </c>
      <c r="I221" t="e">
        <f>AVERAGE('Main'!$BO$19:$BQ$19)-1*STDEV('Main'!$BO$19:$BQ$19)</f>
        <v>#DIV/0!</v>
      </c>
      <c r="J221" t="e">
        <f>AVERAGE('Main'!$BO$19:$BQ$19)+1*STDEV('Main'!$BO$19:$BQ$19)</f>
        <v>#DIV/0!</v>
      </c>
      <c r="K221" t="str">
        <f>'Main'!BO19</f>
        <v/>
      </c>
      <c r="L221">
        <f>IF(OR(ISERROR(K221), ISERROR(I221), ISERROR(J221)), TRUE, OR(OR(AND(LEFT(K221, 1)="[", RIGHT(K221, 1)="]"), AND(ISNUMBER(K221), OR(K221&gt;=I221, I221=""), OR(K221&lt;=J221, J221=""))), K221=""))</f>
        <v>1</v>
      </c>
      <c r="M221" t="e">
        <f>"Avg="&amp;ROUND(AVERAGE('Main'!$BO$19:$BQ$19),4)&amp;", Stdev="&amp;ROUND(STDEV('Main'!$BO$19:$BQ$19),4)&amp;", MaxStdev="&amp;1</f>
        <v>#DIV/0!</v>
      </c>
    </row>
    <row r="222">
      <c r="A222" t="inlineStr">
        <is>
          <t>Copies Outliers</t>
        </is>
      </c>
      <c r="B222" t="inlineStr">
        <is>
          <t>Copies per copies outliers [covN2]</t>
        </is>
      </c>
      <c r="C222" t="inlineStr">
        <is>
          <t>Medium Low</t>
        </is>
      </c>
      <c r="E222" t="inlineStr">
        <is>
          <t>emh.07.21.21</t>
        </is>
      </c>
      <c r="F222" t="inlineStr">
        <is>
          <t>covN2</t>
        </is>
      </c>
      <c r="G222" s="50" t="str">
        <f>HYPERLINK("#'Main'!BP19", "'Main'!BP19")</f>
        <v>'Main'!BP19</v>
      </c>
      <c r="I222" t="e">
        <f>AVERAGE('Main'!$BO$19:$BQ$19)-1*STDEV('Main'!$BO$19:$BQ$19)</f>
        <v>#DIV/0!</v>
      </c>
      <c r="J222" t="e">
        <f>AVERAGE('Main'!$BO$19:$BQ$19)+1*STDEV('Main'!$BO$19:$BQ$19)</f>
        <v>#DIV/0!</v>
      </c>
      <c r="K222" t="str">
        <f>'Main'!BP19</f>
        <v/>
      </c>
      <c r="L222">
        <f>IF(OR(ISERROR(K222), ISERROR(I222), ISERROR(J222)), TRUE, OR(OR(AND(LEFT(K222, 1)="[", RIGHT(K222, 1)="]"), AND(ISNUMBER(K222), OR(K222&gt;=I222, I222=""), OR(K222&lt;=J222, J222=""))), K222=""))</f>
        <v>1</v>
      </c>
      <c r="M222" t="e">
        <f>"Avg="&amp;ROUND(AVERAGE('Main'!$BO$19:$BQ$19),4)&amp;", Stdev="&amp;ROUND(STDEV('Main'!$BO$19:$BQ$19),4)&amp;", MaxStdev="&amp;1</f>
        <v>#DIV/0!</v>
      </c>
    </row>
    <row r="223">
      <c r="A223" t="inlineStr">
        <is>
          <t>Copies Outliers</t>
        </is>
      </c>
      <c r="B223" t="inlineStr">
        <is>
          <t>Copies per copies outliers [covN2]</t>
        </is>
      </c>
      <c r="C223" t="inlineStr">
        <is>
          <t>Medium Low</t>
        </is>
      </c>
      <c r="E223" t="inlineStr">
        <is>
          <t>emh.07.21.21</t>
        </is>
      </c>
      <c r="F223" t="inlineStr">
        <is>
          <t>covN2</t>
        </is>
      </c>
      <c r="G223" s="50" t="str">
        <f>HYPERLINK("#'Main'!BQ19", "'Main'!BQ19")</f>
        <v>'Main'!BQ19</v>
      </c>
      <c r="I223" t="e">
        <f>AVERAGE('Main'!$BO$19:$BQ$19)-1*STDEV('Main'!$BO$19:$BQ$19)</f>
        <v>#DIV/0!</v>
      </c>
      <c r="J223" t="e">
        <f>AVERAGE('Main'!$BO$19:$BQ$19)+1*STDEV('Main'!$BO$19:$BQ$19)</f>
        <v>#DIV/0!</v>
      </c>
      <c r="K223" t="str">
        <f>'Main'!BQ19</f>
        <v/>
      </c>
      <c r="L223">
        <f>IF(OR(ISERROR(K223), ISERROR(I223), ISERROR(J223)), TRUE, OR(OR(AND(LEFT(K223, 1)="[", RIGHT(K223, 1)="]"), AND(ISNUMBER(K223), OR(K223&gt;=I223, I223=""), OR(K223&lt;=J223, J223=""))), K223=""))</f>
        <v>1</v>
      </c>
      <c r="M223" t="e">
        <f>"Avg="&amp;ROUND(AVERAGE('Main'!$BO$19:$BQ$19),4)&amp;", Stdev="&amp;ROUND(STDEV('Main'!$BO$19:$BQ$19),4)&amp;", MaxStdev="&amp;1</f>
        <v>#DIV/0!</v>
      </c>
    </row>
    <row r="224">
      <c r="A224" t="inlineStr">
        <is>
          <t>Copies Outliers</t>
        </is>
      </c>
      <c r="B224" t="inlineStr">
        <is>
          <t>Copies per copies outliers [covN2]</t>
        </is>
      </c>
      <c r="C224" t="inlineStr">
        <is>
          <t>Medium Low</t>
        </is>
      </c>
      <c r="E224" t="inlineStr">
        <is>
          <t>evc1.07.02.21</t>
        </is>
      </c>
      <c r="F224" t="inlineStr">
        <is>
          <t>covN2</t>
        </is>
      </c>
      <c r="G224" s="50" t="str">
        <f>HYPERLINK("#'Main'!BO20", "'Main'!BO20")</f>
        <v>'Main'!BO20</v>
      </c>
      <c r="I224" t="e">
        <f>AVERAGE('Main'!$BO$20:$BQ$20)-1*STDEV('Main'!$BO$20:$BQ$20)</f>
        <v>#DIV/0!</v>
      </c>
      <c r="J224" t="e">
        <f>AVERAGE('Main'!$BO$20:$BQ$20)+1*STDEV('Main'!$BO$20:$BQ$20)</f>
        <v>#DIV/0!</v>
      </c>
      <c r="K224" t="str">
        <f>'Main'!BO20</f>
        <v/>
      </c>
      <c r="L224">
        <f>IF(OR(ISERROR(K224), ISERROR(I224), ISERROR(J224)), TRUE, OR(OR(AND(LEFT(K224, 1)="[", RIGHT(K224, 1)="]"), AND(ISNUMBER(K224), OR(K224&gt;=I224, I224=""), OR(K224&lt;=J224, J224=""))), K224=""))</f>
        <v>1</v>
      </c>
      <c r="M224" t="e">
        <f>"Avg="&amp;ROUND(AVERAGE('Main'!$BO$20:$BQ$20),4)&amp;", Stdev="&amp;ROUND(STDEV('Main'!$BO$20:$BQ$20),4)&amp;", MaxStdev="&amp;1</f>
        <v>#DIV/0!</v>
      </c>
    </row>
    <row r="225">
      <c r="A225" t="inlineStr">
        <is>
          <t>Copies Outliers</t>
        </is>
      </c>
      <c r="B225" t="inlineStr">
        <is>
          <t>Copies per copies outliers [covN2]</t>
        </is>
      </c>
      <c r="C225" t="inlineStr">
        <is>
          <t>Medium Low</t>
        </is>
      </c>
      <c r="E225" t="inlineStr">
        <is>
          <t>evc1.07.02.21</t>
        </is>
      </c>
      <c r="F225" t="inlineStr">
        <is>
          <t>covN2</t>
        </is>
      </c>
      <c r="G225" s="50" t="str">
        <f>HYPERLINK("#'Main'!BP20", "'Main'!BP20")</f>
        <v>'Main'!BP20</v>
      </c>
      <c r="I225" t="e">
        <f>AVERAGE('Main'!$BO$20:$BQ$20)-1*STDEV('Main'!$BO$20:$BQ$20)</f>
        <v>#DIV/0!</v>
      </c>
      <c r="J225" t="e">
        <f>AVERAGE('Main'!$BO$20:$BQ$20)+1*STDEV('Main'!$BO$20:$BQ$20)</f>
        <v>#DIV/0!</v>
      </c>
      <c r="K225" t="str">
        <f>'Main'!BP20</f>
        <v/>
      </c>
      <c r="L225">
        <f>IF(OR(ISERROR(K225), ISERROR(I225), ISERROR(J225)), TRUE, OR(OR(AND(LEFT(K225, 1)="[", RIGHT(K225, 1)="]"), AND(ISNUMBER(K225), OR(K225&gt;=I225, I225=""), OR(K225&lt;=J225, J225=""))), K225=""))</f>
        <v>1</v>
      </c>
      <c r="M225" t="e">
        <f>"Avg="&amp;ROUND(AVERAGE('Main'!$BO$20:$BQ$20),4)&amp;", Stdev="&amp;ROUND(STDEV('Main'!$BO$20:$BQ$20),4)&amp;", MaxStdev="&amp;1</f>
        <v>#DIV/0!</v>
      </c>
    </row>
    <row r="226">
      <c r="A226" t="inlineStr">
        <is>
          <t>Copies Outliers</t>
        </is>
      </c>
      <c r="B226" t="inlineStr">
        <is>
          <t>Copies per copies outliers [covN2]</t>
        </is>
      </c>
      <c r="C226" t="inlineStr">
        <is>
          <t>Medium Low</t>
        </is>
      </c>
      <c r="E226" t="inlineStr">
        <is>
          <t>evc1.07.02.21</t>
        </is>
      </c>
      <c r="F226" t="inlineStr">
        <is>
          <t>covN2</t>
        </is>
      </c>
      <c r="G226" s="50" t="str">
        <f>HYPERLINK("#'Main'!BQ20", "'Main'!BQ20")</f>
        <v>'Main'!BQ20</v>
      </c>
      <c r="I226" t="e">
        <f>AVERAGE('Main'!$BO$20:$BQ$20)-1*STDEV('Main'!$BO$20:$BQ$20)</f>
        <v>#DIV/0!</v>
      </c>
      <c r="J226" t="e">
        <f>AVERAGE('Main'!$BO$20:$BQ$20)+1*STDEV('Main'!$BO$20:$BQ$20)</f>
        <v>#DIV/0!</v>
      </c>
      <c r="K226" t="str">
        <f>'Main'!BQ20</f>
        <v/>
      </c>
      <c r="L226">
        <f>IF(OR(ISERROR(K226), ISERROR(I226), ISERROR(J226)), TRUE, OR(OR(AND(LEFT(K226, 1)="[", RIGHT(K226, 1)="]"), AND(ISNUMBER(K226), OR(K226&gt;=I226, I226=""), OR(K226&lt;=J226, J226=""))), K226=""))</f>
        <v>1</v>
      </c>
      <c r="M226" t="e">
        <f>"Avg="&amp;ROUND(AVERAGE('Main'!$BO$20:$BQ$20),4)&amp;", Stdev="&amp;ROUND(STDEV('Main'!$BO$20:$BQ$20),4)&amp;", MaxStdev="&amp;1</f>
        <v>#DIV/0!</v>
      </c>
    </row>
    <row r="227">
      <c r="A227" t="inlineStr">
        <is>
          <t>Copies Outliers</t>
        </is>
      </c>
      <c r="B227" t="inlineStr">
        <is>
          <t>Copies per copies outliers [covN2]</t>
        </is>
      </c>
      <c r="C227" t="inlineStr">
        <is>
          <t>Medium Low</t>
        </is>
      </c>
      <c r="E227" t="inlineStr">
        <is>
          <t>evc1.07.16.21</t>
        </is>
      </c>
      <c r="F227" t="inlineStr">
        <is>
          <t>covN2</t>
        </is>
      </c>
      <c r="G227" s="50" t="str">
        <f>HYPERLINK("#'Main'!BO21", "'Main'!BO21")</f>
        <v>'Main'!BO21</v>
      </c>
      <c r="I227" t="e">
        <f>AVERAGE('Main'!$BO$21:$BQ$21)-1*STDEV('Main'!$BO$21:$BQ$21)</f>
        <v>#DIV/0!</v>
      </c>
      <c r="J227" t="e">
        <f>AVERAGE('Main'!$BO$21:$BQ$21)+1*STDEV('Main'!$BO$21:$BQ$21)</f>
        <v>#DIV/0!</v>
      </c>
      <c r="K227" t="str">
        <f>'Main'!BO21</f>
        <v/>
      </c>
      <c r="L227">
        <f>IF(OR(ISERROR(K227), ISERROR(I227), ISERROR(J227)), TRUE, OR(OR(AND(LEFT(K227, 1)="[", RIGHT(K227, 1)="]"), AND(ISNUMBER(K227), OR(K227&gt;=I227, I227=""), OR(K227&lt;=J227, J227=""))), K227=""))</f>
        <v>1</v>
      </c>
      <c r="M227" t="e">
        <f>"Avg="&amp;ROUND(AVERAGE('Main'!$BO$21:$BQ$21),4)&amp;", Stdev="&amp;ROUND(STDEV('Main'!$BO$21:$BQ$21),4)&amp;", MaxStdev="&amp;1</f>
        <v>#DIV/0!</v>
      </c>
    </row>
    <row r="228">
      <c r="A228" t="inlineStr">
        <is>
          <t>Copies Outliers</t>
        </is>
      </c>
      <c r="B228" t="inlineStr">
        <is>
          <t>Copies per copies outliers [covN2]</t>
        </is>
      </c>
      <c r="C228" t="inlineStr">
        <is>
          <t>Medium Low</t>
        </is>
      </c>
      <c r="E228" t="inlineStr">
        <is>
          <t>evc1.07.16.21</t>
        </is>
      </c>
      <c r="F228" t="inlineStr">
        <is>
          <t>covN2</t>
        </is>
      </c>
      <c r="G228" s="50" t="str">
        <f>HYPERLINK("#'Main'!BP21", "'Main'!BP21")</f>
        <v>'Main'!BP21</v>
      </c>
      <c r="I228" t="e">
        <f>AVERAGE('Main'!$BO$21:$BQ$21)-1*STDEV('Main'!$BO$21:$BQ$21)</f>
        <v>#DIV/0!</v>
      </c>
      <c r="J228" t="e">
        <f>AVERAGE('Main'!$BO$21:$BQ$21)+1*STDEV('Main'!$BO$21:$BQ$21)</f>
        <v>#DIV/0!</v>
      </c>
      <c r="K228" t="str">
        <f>'Main'!BP21</f>
        <v/>
      </c>
      <c r="L228">
        <f>IF(OR(ISERROR(K228), ISERROR(I228), ISERROR(J228)), TRUE, OR(OR(AND(LEFT(K228, 1)="[", RIGHT(K228, 1)="]"), AND(ISNUMBER(K228), OR(K228&gt;=I228, I228=""), OR(K228&lt;=J228, J228=""))), K228=""))</f>
        <v>1</v>
      </c>
      <c r="M228" t="e">
        <f>"Avg="&amp;ROUND(AVERAGE('Main'!$BO$21:$BQ$21),4)&amp;", Stdev="&amp;ROUND(STDEV('Main'!$BO$21:$BQ$21),4)&amp;", MaxStdev="&amp;1</f>
        <v>#DIV/0!</v>
      </c>
    </row>
    <row r="229">
      <c r="A229" t="inlineStr">
        <is>
          <t>Copies Outliers</t>
        </is>
      </c>
      <c r="B229" t="inlineStr">
        <is>
          <t>Copies per copies outliers [covN2]</t>
        </is>
      </c>
      <c r="C229" t="inlineStr">
        <is>
          <t>Medium Low</t>
        </is>
      </c>
      <c r="E229" t="inlineStr">
        <is>
          <t>evc1.07.16.21</t>
        </is>
      </c>
      <c r="F229" t="inlineStr">
        <is>
          <t>covN2</t>
        </is>
      </c>
      <c r="G229" s="50" t="str">
        <f>HYPERLINK("#'Main'!BQ21", "'Main'!BQ21")</f>
        <v>'Main'!BQ21</v>
      </c>
      <c r="I229" t="e">
        <f>AVERAGE('Main'!$BO$21:$BQ$21)-1*STDEV('Main'!$BO$21:$BQ$21)</f>
        <v>#DIV/0!</v>
      </c>
      <c r="J229" t="e">
        <f>AVERAGE('Main'!$BO$21:$BQ$21)+1*STDEV('Main'!$BO$21:$BQ$21)</f>
        <v>#DIV/0!</v>
      </c>
      <c r="K229" t="str">
        <f>'Main'!BQ21</f>
        <v/>
      </c>
      <c r="L229">
        <f>IF(OR(ISERROR(K229), ISERROR(I229), ISERROR(J229)), TRUE, OR(OR(AND(LEFT(K229, 1)="[", RIGHT(K229, 1)="]"), AND(ISNUMBER(K229), OR(K229&gt;=I229, I229=""), OR(K229&lt;=J229, J229=""))), K229=""))</f>
        <v>1</v>
      </c>
      <c r="M229" t="e">
        <f>"Avg="&amp;ROUND(AVERAGE('Main'!$BO$21:$BQ$21),4)&amp;", Stdev="&amp;ROUND(STDEV('Main'!$BO$21:$BQ$21),4)&amp;", MaxStdev="&amp;1</f>
        <v>#DIV/0!</v>
      </c>
    </row>
    <row r="230">
      <c r="A230" t="inlineStr">
        <is>
          <t>Copies Outliers</t>
        </is>
      </c>
      <c r="B230" t="inlineStr">
        <is>
          <t>Copies per copies outliers [covN2]</t>
        </is>
      </c>
      <c r="C230" t="inlineStr">
        <is>
          <t>Medium Low</t>
        </is>
      </c>
      <c r="E230" t="inlineStr">
        <is>
          <t>evc3.07.16.21</t>
        </is>
      </c>
      <c r="F230" t="inlineStr">
        <is>
          <t>covN2</t>
        </is>
      </c>
      <c r="G230" s="50" t="str">
        <f>HYPERLINK("#'Main'!BO22", "'Main'!BO22")</f>
        <v>'Main'!BO22</v>
      </c>
      <c r="I230" t="e">
        <f>AVERAGE('Main'!$BO$22:$BQ$22)-1*STDEV('Main'!$BO$22:$BQ$22)</f>
        <v>#DIV/0!</v>
      </c>
      <c r="J230" t="e">
        <f>AVERAGE('Main'!$BO$22:$BQ$22)+1*STDEV('Main'!$BO$22:$BQ$22)</f>
        <v>#DIV/0!</v>
      </c>
      <c r="K230" t="str">
        <f>'Main'!BO22</f>
        <v/>
      </c>
      <c r="L230">
        <f>IF(OR(ISERROR(K230), ISERROR(I230), ISERROR(J230)), TRUE, OR(OR(AND(LEFT(K230, 1)="[", RIGHT(K230, 1)="]"), AND(ISNUMBER(K230), OR(K230&gt;=I230, I230=""), OR(K230&lt;=J230, J230=""))), K230=""))</f>
        <v>1</v>
      </c>
      <c r="M230" t="e">
        <f>"Avg="&amp;ROUND(AVERAGE('Main'!$BO$22:$BQ$22),4)&amp;", Stdev="&amp;ROUND(STDEV('Main'!$BO$22:$BQ$22),4)&amp;", MaxStdev="&amp;1</f>
        <v>#DIV/0!</v>
      </c>
    </row>
    <row r="231">
      <c r="A231" t="inlineStr">
        <is>
          <t>Copies Outliers</t>
        </is>
      </c>
      <c r="B231" t="inlineStr">
        <is>
          <t>Copies per copies outliers [covN2]</t>
        </is>
      </c>
      <c r="C231" t="inlineStr">
        <is>
          <t>Medium Low</t>
        </is>
      </c>
      <c r="E231" t="inlineStr">
        <is>
          <t>evc3.07.16.21</t>
        </is>
      </c>
      <c r="F231" t="inlineStr">
        <is>
          <t>covN2</t>
        </is>
      </c>
      <c r="G231" s="50" t="str">
        <f>HYPERLINK("#'Main'!BP22", "'Main'!BP22")</f>
        <v>'Main'!BP22</v>
      </c>
      <c r="I231" t="e">
        <f>AVERAGE('Main'!$BO$22:$BQ$22)-1*STDEV('Main'!$BO$22:$BQ$22)</f>
        <v>#DIV/0!</v>
      </c>
      <c r="J231" t="e">
        <f>AVERAGE('Main'!$BO$22:$BQ$22)+1*STDEV('Main'!$BO$22:$BQ$22)</f>
        <v>#DIV/0!</v>
      </c>
      <c r="K231" t="str">
        <f>'Main'!BP22</f>
        <v/>
      </c>
      <c r="L231">
        <f>IF(OR(ISERROR(K231), ISERROR(I231), ISERROR(J231)), TRUE, OR(OR(AND(LEFT(K231, 1)="[", RIGHT(K231, 1)="]"), AND(ISNUMBER(K231), OR(K231&gt;=I231, I231=""), OR(K231&lt;=J231, J231=""))), K231=""))</f>
        <v>1</v>
      </c>
      <c r="M231" t="e">
        <f>"Avg="&amp;ROUND(AVERAGE('Main'!$BO$22:$BQ$22),4)&amp;", Stdev="&amp;ROUND(STDEV('Main'!$BO$22:$BQ$22),4)&amp;", MaxStdev="&amp;1</f>
        <v>#DIV/0!</v>
      </c>
    </row>
    <row r="232">
      <c r="A232" t="inlineStr">
        <is>
          <t>Copies Outliers</t>
        </is>
      </c>
      <c r="B232" t="inlineStr">
        <is>
          <t>Copies per copies outliers [covN2]</t>
        </is>
      </c>
      <c r="C232" t="inlineStr">
        <is>
          <t>Medium Low</t>
        </is>
      </c>
      <c r="E232" t="inlineStr">
        <is>
          <t>evc3.07.16.21</t>
        </is>
      </c>
      <c r="F232" t="inlineStr">
        <is>
          <t>covN2</t>
        </is>
      </c>
      <c r="G232" s="50" t="str">
        <f>HYPERLINK("#'Main'!BQ22", "'Main'!BQ22")</f>
        <v>'Main'!BQ22</v>
      </c>
      <c r="I232" t="e">
        <f>AVERAGE('Main'!$BO$22:$BQ$22)-1*STDEV('Main'!$BO$22:$BQ$22)</f>
        <v>#DIV/0!</v>
      </c>
      <c r="J232" t="e">
        <f>AVERAGE('Main'!$BO$22:$BQ$22)+1*STDEV('Main'!$BO$22:$BQ$22)</f>
        <v>#DIV/0!</v>
      </c>
      <c r="K232" t="str">
        <f>'Main'!BQ22</f>
        <v/>
      </c>
      <c r="L232">
        <f>IF(OR(ISERROR(K232), ISERROR(I232), ISERROR(J232)), TRUE, OR(OR(AND(LEFT(K232, 1)="[", RIGHT(K232, 1)="]"), AND(ISNUMBER(K232), OR(K232&gt;=I232, I232=""), OR(K232&lt;=J232, J232=""))), K232=""))</f>
        <v>1</v>
      </c>
      <c r="M232" t="e">
        <f>"Avg="&amp;ROUND(AVERAGE('Main'!$BO$22:$BQ$22),4)&amp;", Stdev="&amp;ROUND(STDEV('Main'!$BO$22:$BQ$22),4)&amp;", MaxStdev="&amp;1</f>
        <v>#DIV/0!</v>
      </c>
    </row>
    <row r="233">
      <c r="A233" t="inlineStr">
        <is>
          <t>Copies Outliers</t>
        </is>
      </c>
      <c r="B233" t="inlineStr">
        <is>
          <t>Copies per L outliers [covN1]</t>
        </is>
      </c>
      <c r="C233" t="inlineStr">
        <is>
          <t>Medium Low</t>
        </is>
      </c>
      <c r="E233" t="inlineStr">
        <is>
          <t>aw_b97.08.09.21</t>
        </is>
      </c>
      <c r="F233" t="inlineStr">
        <is>
          <t>covN1</t>
        </is>
      </c>
      <c r="G233" s="50" t="str">
        <f>HYPERLINK("#'Main'!BW15", "'Main'!BW15")</f>
        <v>'Main'!BW15</v>
      </c>
      <c r="I233" t="e">
        <f>AVERAGE('Main'!$BW$15:$BY$15)-1*STDEV('Main'!$BW$15:$BY$15)</f>
        <v>#DIV/0!</v>
      </c>
      <c r="J233" t="e">
        <f>AVERAGE('Main'!$BW$15:$BY$15)+1*STDEV('Main'!$BW$15:$BY$15)</f>
        <v>#DIV/0!</v>
      </c>
      <c r="K233" t="str">
        <f>'Main'!BW15</f>
        <v/>
      </c>
      <c r="L233">
        <f>IF(OR(ISERROR(K233), ISERROR(I233), ISERROR(J233)), TRUE, OR(OR(AND(LEFT(K233, 1)="[", RIGHT(K233, 1)="]"), AND(ISNUMBER(K233), OR(K233&gt;=I233, I233=""), OR(K233&lt;=J233, J233=""))), K233=""))</f>
        <v>1</v>
      </c>
      <c r="M233" t="e">
        <f>"Avg="&amp;ROUND(AVERAGE('Main'!$BW$15:$BY$15),4)&amp;", Stdev="&amp;ROUND(STDEV('Main'!$BW$15:$BY$15),4)&amp;", MaxStdev="&amp;1</f>
        <v>#DIV/0!</v>
      </c>
    </row>
    <row r="234">
      <c r="A234" t="inlineStr">
        <is>
          <t>Copies Outliers</t>
        </is>
      </c>
      <c r="B234" t="inlineStr">
        <is>
          <t>Copies per L outliers [covN1]</t>
        </is>
      </c>
      <c r="C234" t="inlineStr">
        <is>
          <t>Medium Low</t>
        </is>
      </c>
      <c r="E234" t="inlineStr">
        <is>
          <t>aw_b97.08.09.21</t>
        </is>
      </c>
      <c r="F234" t="inlineStr">
        <is>
          <t>covN1</t>
        </is>
      </c>
      <c r="G234" s="50" t="str">
        <f>HYPERLINK("#'Main'!BX15", "'Main'!BX15")</f>
        <v>'Main'!BX15</v>
      </c>
      <c r="I234" t="e">
        <f>AVERAGE('Main'!$BW$15:$BY$15)-1*STDEV('Main'!$BW$15:$BY$15)</f>
        <v>#DIV/0!</v>
      </c>
      <c r="J234" t="e">
        <f>AVERAGE('Main'!$BW$15:$BY$15)+1*STDEV('Main'!$BW$15:$BY$15)</f>
        <v>#DIV/0!</v>
      </c>
      <c r="K234" t="str">
        <f>'Main'!BX15</f>
        <v/>
      </c>
      <c r="L234">
        <f>IF(OR(ISERROR(K234), ISERROR(I234), ISERROR(J234)), TRUE, OR(OR(AND(LEFT(K234, 1)="[", RIGHT(K234, 1)="]"), AND(ISNUMBER(K234), OR(K234&gt;=I234, I234=""), OR(K234&lt;=J234, J234=""))), K234=""))</f>
        <v>1</v>
      </c>
      <c r="M234" t="e">
        <f>"Avg="&amp;ROUND(AVERAGE('Main'!$BW$15:$BY$15),4)&amp;", Stdev="&amp;ROUND(STDEV('Main'!$BW$15:$BY$15),4)&amp;", MaxStdev="&amp;1</f>
        <v>#DIV/0!</v>
      </c>
    </row>
    <row r="235">
      <c r="A235" t="inlineStr">
        <is>
          <t>Copies Outliers</t>
        </is>
      </c>
      <c r="B235" t="inlineStr">
        <is>
          <t>Copies per L outliers [covN1]</t>
        </is>
      </c>
      <c r="C235" t="inlineStr">
        <is>
          <t>Medium Low</t>
        </is>
      </c>
      <c r="E235" t="inlineStr">
        <is>
          <t>aw_b97.08.09.21</t>
        </is>
      </c>
      <c r="F235" t="inlineStr">
        <is>
          <t>covN1</t>
        </is>
      </c>
      <c r="G235" s="50" t="str">
        <f>HYPERLINK("#'Main'!BY15", "'Main'!BY15")</f>
        <v>'Main'!BY15</v>
      </c>
      <c r="I235" t="e">
        <f>AVERAGE('Main'!$BW$15:$BY$15)-1*STDEV('Main'!$BW$15:$BY$15)</f>
        <v>#DIV/0!</v>
      </c>
      <c r="J235" t="e">
        <f>AVERAGE('Main'!$BW$15:$BY$15)+1*STDEV('Main'!$BW$15:$BY$15)</f>
        <v>#DIV/0!</v>
      </c>
      <c r="K235" t="str">
        <f>'Main'!BY15</f>
        <v/>
      </c>
      <c r="L235">
        <f>IF(OR(ISERROR(K235), ISERROR(I235), ISERROR(J235)), TRUE, OR(OR(AND(LEFT(K235, 1)="[", RIGHT(K235, 1)="]"), AND(ISNUMBER(K235), OR(K235&gt;=I235, I235=""), OR(K235&lt;=J235, J235=""))), K235=""))</f>
        <v>1</v>
      </c>
      <c r="M235" t="e">
        <f>"Avg="&amp;ROUND(AVERAGE('Main'!$BW$15:$BY$15),4)&amp;", Stdev="&amp;ROUND(STDEV('Main'!$BW$15:$BY$15),4)&amp;", MaxStdev="&amp;1</f>
        <v>#DIV/0!</v>
      </c>
    </row>
    <row r="236">
      <c r="A236" t="inlineStr">
        <is>
          <t>Copies Outliers</t>
        </is>
      </c>
      <c r="B236" t="inlineStr">
        <is>
          <t>Copies per L outliers [covN1]</t>
        </is>
      </c>
      <c r="C236" t="inlineStr">
        <is>
          <t>Medium Low</t>
        </is>
      </c>
      <c r="E236" t="inlineStr">
        <is>
          <t>aw_sr.08.09.21</t>
        </is>
      </c>
      <c r="F236" t="inlineStr">
        <is>
          <t>covN1</t>
        </is>
      </c>
      <c r="G236" s="50" t="str">
        <f>HYPERLINK("#'Main'!BW16", "'Main'!BW16")</f>
        <v>'Main'!BW16</v>
      </c>
      <c r="I236" t="e">
        <f>AVERAGE('Main'!$BW$16:$BY$16)-1*STDEV('Main'!$BW$16:$BY$16)</f>
        <v>#DIV/0!</v>
      </c>
      <c r="J236" t="e">
        <f>AVERAGE('Main'!$BW$16:$BY$16)+1*STDEV('Main'!$BW$16:$BY$16)</f>
        <v>#DIV/0!</v>
      </c>
      <c r="K236" t="str">
        <f>'Main'!BW16</f>
        <v/>
      </c>
      <c r="L236">
        <f>IF(OR(ISERROR(K236), ISERROR(I236), ISERROR(J236)), TRUE, OR(OR(AND(LEFT(K236, 1)="[", RIGHT(K236, 1)="]"), AND(ISNUMBER(K236), OR(K236&gt;=I236, I236=""), OR(K236&lt;=J236, J236=""))), K236=""))</f>
        <v>1</v>
      </c>
      <c r="M236" t="e">
        <f>"Avg="&amp;ROUND(AVERAGE('Main'!$BW$16:$BY$16),4)&amp;", Stdev="&amp;ROUND(STDEV('Main'!$BW$16:$BY$16),4)&amp;", MaxStdev="&amp;1</f>
        <v>#DIV/0!</v>
      </c>
    </row>
    <row r="237">
      <c r="A237" t="inlineStr">
        <is>
          <t>Copies Outliers</t>
        </is>
      </c>
      <c r="B237" t="inlineStr">
        <is>
          <t>Copies per L outliers [covN1]</t>
        </is>
      </c>
      <c r="C237" t="inlineStr">
        <is>
          <t>Medium Low</t>
        </is>
      </c>
      <c r="E237" t="inlineStr">
        <is>
          <t>aw_sr.08.09.21</t>
        </is>
      </c>
      <c r="F237" t="inlineStr">
        <is>
          <t>covN1</t>
        </is>
      </c>
      <c r="G237" s="50" t="str">
        <f>HYPERLINK("#'Main'!BX16", "'Main'!BX16")</f>
        <v>'Main'!BX16</v>
      </c>
      <c r="I237" t="e">
        <f>AVERAGE('Main'!$BW$16:$BY$16)-1*STDEV('Main'!$BW$16:$BY$16)</f>
        <v>#DIV/0!</v>
      </c>
      <c r="J237" t="e">
        <f>AVERAGE('Main'!$BW$16:$BY$16)+1*STDEV('Main'!$BW$16:$BY$16)</f>
        <v>#DIV/0!</v>
      </c>
      <c r="K237" t="str">
        <f>'Main'!BX16</f>
        <v/>
      </c>
      <c r="L237">
        <f>IF(OR(ISERROR(K237), ISERROR(I237), ISERROR(J237)), TRUE, OR(OR(AND(LEFT(K237, 1)="[", RIGHT(K237, 1)="]"), AND(ISNUMBER(K237), OR(K237&gt;=I237, I237=""), OR(K237&lt;=J237, J237=""))), K237=""))</f>
        <v>1</v>
      </c>
      <c r="M237" t="e">
        <f>"Avg="&amp;ROUND(AVERAGE('Main'!$BW$16:$BY$16),4)&amp;", Stdev="&amp;ROUND(STDEV('Main'!$BW$16:$BY$16),4)&amp;", MaxStdev="&amp;1</f>
        <v>#DIV/0!</v>
      </c>
    </row>
    <row r="238">
      <c r="A238" t="inlineStr">
        <is>
          <t>Copies Outliers</t>
        </is>
      </c>
      <c r="B238" t="inlineStr">
        <is>
          <t>Copies per L outliers [covN1]</t>
        </is>
      </c>
      <c r="C238" t="inlineStr">
        <is>
          <t>Medium Low</t>
        </is>
      </c>
      <c r="E238" t="inlineStr">
        <is>
          <t>aw_sr.08.09.21</t>
        </is>
      </c>
      <c r="F238" t="inlineStr">
        <is>
          <t>covN1</t>
        </is>
      </c>
      <c r="G238" s="50" t="str">
        <f>HYPERLINK("#'Main'!BY16", "'Main'!BY16")</f>
        <v>'Main'!BY16</v>
      </c>
      <c r="I238" t="e">
        <f>AVERAGE('Main'!$BW$16:$BY$16)-1*STDEV('Main'!$BW$16:$BY$16)</f>
        <v>#DIV/0!</v>
      </c>
      <c r="J238" t="e">
        <f>AVERAGE('Main'!$BW$16:$BY$16)+1*STDEV('Main'!$BW$16:$BY$16)</f>
        <v>#DIV/0!</v>
      </c>
      <c r="K238" t="str">
        <f>'Main'!BY16</f>
        <v/>
      </c>
      <c r="L238">
        <f>IF(OR(ISERROR(K238), ISERROR(I238), ISERROR(J238)), TRUE, OR(OR(AND(LEFT(K238, 1)="[", RIGHT(K238, 1)="]"), AND(ISNUMBER(K238), OR(K238&gt;=I238, I238=""), OR(K238&lt;=J238, J238=""))), K238=""))</f>
        <v>1</v>
      </c>
      <c r="M238" t="e">
        <f>"Avg="&amp;ROUND(AVERAGE('Main'!$BW$16:$BY$16),4)&amp;", Stdev="&amp;ROUND(STDEV('Main'!$BW$16:$BY$16),4)&amp;", MaxStdev="&amp;1</f>
        <v>#DIV/0!</v>
      </c>
    </row>
    <row r="239">
      <c r="A239" t="inlineStr">
        <is>
          <t>Copies Outliers</t>
        </is>
      </c>
      <c r="B239" t="inlineStr">
        <is>
          <t>Copies per L outliers [covN1]</t>
        </is>
      </c>
      <c r="C239" t="inlineStr">
        <is>
          <t>Medium Low</t>
        </is>
      </c>
      <c r="E239" t="inlineStr">
        <is>
          <t>ebmi.07.25</t>
        </is>
      </c>
      <c r="F239" t="inlineStr">
        <is>
          <t>covN1</t>
        </is>
      </c>
      <c r="G239" s="50" t="str">
        <f>HYPERLINK("#'Main'!BW17", "'Main'!BW17")</f>
        <v>'Main'!BW17</v>
      </c>
      <c r="I239" t="e">
        <f>AVERAGE('Main'!$BW$17:$BY$17)-1*STDEV('Main'!$BW$17:$BY$17)</f>
        <v>#DIV/0!</v>
      </c>
      <c r="J239" t="e">
        <f>AVERAGE('Main'!$BW$17:$BY$17)+1*STDEV('Main'!$BW$17:$BY$17)</f>
        <v>#DIV/0!</v>
      </c>
      <c r="K239" t="str">
        <f>'Main'!BW17</f>
        <v/>
      </c>
      <c r="L239">
        <f>IF(OR(ISERROR(K239), ISERROR(I239), ISERROR(J239)), TRUE, OR(OR(AND(LEFT(K239, 1)="[", RIGHT(K239, 1)="]"), AND(ISNUMBER(K239), OR(K239&gt;=I239, I239=""), OR(K239&lt;=J239, J239=""))), K239=""))</f>
        <v>1</v>
      </c>
      <c r="M239" t="e">
        <f>"Avg="&amp;ROUND(AVERAGE('Main'!$BW$17:$BY$17),4)&amp;", Stdev="&amp;ROUND(STDEV('Main'!$BW$17:$BY$17),4)&amp;", MaxStdev="&amp;1</f>
        <v>#DIV/0!</v>
      </c>
    </row>
    <row r="240">
      <c r="A240" t="inlineStr">
        <is>
          <t>Copies Outliers</t>
        </is>
      </c>
      <c r="B240" t="inlineStr">
        <is>
          <t>Copies per L outliers [covN1]</t>
        </is>
      </c>
      <c r="C240" t="inlineStr">
        <is>
          <t>Medium Low</t>
        </is>
      </c>
      <c r="E240" t="inlineStr">
        <is>
          <t>ebmi.07.25</t>
        </is>
      </c>
      <c r="F240" t="inlineStr">
        <is>
          <t>covN1</t>
        </is>
      </c>
      <c r="G240" s="50" t="str">
        <f>HYPERLINK("#'Main'!BX17", "'Main'!BX17")</f>
        <v>'Main'!BX17</v>
      </c>
      <c r="I240" t="e">
        <f>AVERAGE('Main'!$BW$17:$BY$17)-1*STDEV('Main'!$BW$17:$BY$17)</f>
        <v>#DIV/0!</v>
      </c>
      <c r="J240" t="e">
        <f>AVERAGE('Main'!$BW$17:$BY$17)+1*STDEV('Main'!$BW$17:$BY$17)</f>
        <v>#DIV/0!</v>
      </c>
      <c r="K240" t="str">
        <f>'Main'!BX17</f>
        <v/>
      </c>
      <c r="L240">
        <f>IF(OR(ISERROR(K240), ISERROR(I240), ISERROR(J240)), TRUE, OR(OR(AND(LEFT(K240, 1)="[", RIGHT(K240, 1)="]"), AND(ISNUMBER(K240), OR(K240&gt;=I240, I240=""), OR(K240&lt;=J240, J240=""))), K240=""))</f>
        <v>1</v>
      </c>
      <c r="M240" t="e">
        <f>"Avg="&amp;ROUND(AVERAGE('Main'!$BW$17:$BY$17),4)&amp;", Stdev="&amp;ROUND(STDEV('Main'!$BW$17:$BY$17),4)&amp;", MaxStdev="&amp;1</f>
        <v>#DIV/0!</v>
      </c>
    </row>
    <row r="241">
      <c r="A241" t="inlineStr">
        <is>
          <t>Copies Outliers</t>
        </is>
      </c>
      <c r="B241" t="inlineStr">
        <is>
          <t>Copies per L outliers [covN1]</t>
        </is>
      </c>
      <c r="C241" t="inlineStr">
        <is>
          <t>Medium Low</t>
        </is>
      </c>
      <c r="E241" t="inlineStr">
        <is>
          <t>ebmi.07.25</t>
        </is>
      </c>
      <c r="F241" t="inlineStr">
        <is>
          <t>covN1</t>
        </is>
      </c>
      <c r="G241" s="50" t="str">
        <f>HYPERLINK("#'Main'!BY17", "'Main'!BY17")</f>
        <v>'Main'!BY17</v>
      </c>
      <c r="I241" t="e">
        <f>AVERAGE('Main'!$BW$17:$BY$17)-1*STDEV('Main'!$BW$17:$BY$17)</f>
        <v>#DIV/0!</v>
      </c>
      <c r="J241" t="e">
        <f>AVERAGE('Main'!$BW$17:$BY$17)+1*STDEV('Main'!$BW$17:$BY$17)</f>
        <v>#DIV/0!</v>
      </c>
      <c r="K241" t="str">
        <f>'Main'!BY17</f>
        <v/>
      </c>
      <c r="L241">
        <f>IF(OR(ISERROR(K241), ISERROR(I241), ISERROR(J241)), TRUE, OR(OR(AND(LEFT(K241, 1)="[", RIGHT(K241, 1)="]"), AND(ISNUMBER(K241), OR(K241&gt;=I241, I241=""), OR(K241&lt;=J241, J241=""))), K241=""))</f>
        <v>1</v>
      </c>
      <c r="M241" t="e">
        <f>"Avg="&amp;ROUND(AVERAGE('Main'!$BW$17:$BY$17),4)&amp;", Stdev="&amp;ROUND(STDEV('Main'!$BW$17:$BY$17),4)&amp;", MaxStdev="&amp;1</f>
        <v>#DIV/0!</v>
      </c>
    </row>
    <row r="242">
      <c r="A242" t="inlineStr">
        <is>
          <t>Copies Outliers</t>
        </is>
      </c>
      <c r="B242" t="inlineStr">
        <is>
          <t>Copies per L outliers [covN1]</t>
        </is>
      </c>
      <c r="C242" t="inlineStr">
        <is>
          <t>Medium Low</t>
        </is>
      </c>
      <c r="E242" t="inlineStr">
        <is>
          <t>eh.07.20.21</t>
        </is>
      </c>
      <c r="F242" t="inlineStr">
        <is>
          <t>covN1</t>
        </is>
      </c>
      <c r="G242" s="50" t="str">
        <f>HYPERLINK("#'Main'!BW18", "'Main'!BW18")</f>
        <v>'Main'!BW18</v>
      </c>
      <c r="I242" t="e">
        <f>AVERAGE('Main'!$BW$18:$BY$18)-1*STDEV('Main'!$BW$18:$BY$18)</f>
        <v>#DIV/0!</v>
      </c>
      <c r="J242" t="e">
        <f>AVERAGE('Main'!$BW$18:$BY$18)+1*STDEV('Main'!$BW$18:$BY$18)</f>
        <v>#DIV/0!</v>
      </c>
      <c r="K242" t="str">
        <f>'Main'!BW18</f>
        <v/>
      </c>
      <c r="L242">
        <f>IF(OR(ISERROR(K242), ISERROR(I242), ISERROR(J242)), TRUE, OR(OR(AND(LEFT(K242, 1)="[", RIGHT(K242, 1)="]"), AND(ISNUMBER(K242), OR(K242&gt;=I242, I242=""), OR(K242&lt;=J242, J242=""))), K242=""))</f>
        <v>1</v>
      </c>
      <c r="M242" t="e">
        <f>"Avg="&amp;ROUND(AVERAGE('Main'!$BW$18:$BY$18),4)&amp;", Stdev="&amp;ROUND(STDEV('Main'!$BW$18:$BY$18),4)&amp;", MaxStdev="&amp;1</f>
        <v>#DIV/0!</v>
      </c>
    </row>
    <row r="243">
      <c r="A243" t="inlineStr">
        <is>
          <t>Copies Outliers</t>
        </is>
      </c>
      <c r="B243" t="inlineStr">
        <is>
          <t>Copies per L outliers [covN1]</t>
        </is>
      </c>
      <c r="C243" t="inlineStr">
        <is>
          <t>Medium Low</t>
        </is>
      </c>
      <c r="E243" t="inlineStr">
        <is>
          <t>eh.07.20.21</t>
        </is>
      </c>
      <c r="F243" t="inlineStr">
        <is>
          <t>covN1</t>
        </is>
      </c>
      <c r="G243" s="50" t="str">
        <f>HYPERLINK("#'Main'!BX18", "'Main'!BX18")</f>
        <v>'Main'!BX18</v>
      </c>
      <c r="I243" t="e">
        <f>AVERAGE('Main'!$BW$18:$BY$18)-1*STDEV('Main'!$BW$18:$BY$18)</f>
        <v>#DIV/0!</v>
      </c>
      <c r="J243" t="e">
        <f>AVERAGE('Main'!$BW$18:$BY$18)+1*STDEV('Main'!$BW$18:$BY$18)</f>
        <v>#DIV/0!</v>
      </c>
      <c r="K243" t="str">
        <f>'Main'!BX18</f>
        <v/>
      </c>
      <c r="L243">
        <f>IF(OR(ISERROR(K243), ISERROR(I243), ISERROR(J243)), TRUE, OR(OR(AND(LEFT(K243, 1)="[", RIGHT(K243, 1)="]"), AND(ISNUMBER(K243), OR(K243&gt;=I243, I243=""), OR(K243&lt;=J243, J243=""))), K243=""))</f>
        <v>1</v>
      </c>
      <c r="M243" t="e">
        <f>"Avg="&amp;ROUND(AVERAGE('Main'!$BW$18:$BY$18),4)&amp;", Stdev="&amp;ROUND(STDEV('Main'!$BW$18:$BY$18),4)&amp;", MaxStdev="&amp;1</f>
        <v>#DIV/0!</v>
      </c>
    </row>
    <row r="244">
      <c r="A244" t="inlineStr">
        <is>
          <t>Copies Outliers</t>
        </is>
      </c>
      <c r="B244" t="inlineStr">
        <is>
          <t>Copies per L outliers [covN1]</t>
        </is>
      </c>
      <c r="C244" t="inlineStr">
        <is>
          <t>Medium Low</t>
        </is>
      </c>
      <c r="E244" t="inlineStr">
        <is>
          <t>eh.07.20.21</t>
        </is>
      </c>
      <c r="F244" t="inlineStr">
        <is>
          <t>covN1</t>
        </is>
      </c>
      <c r="G244" s="50" t="str">
        <f>HYPERLINK("#'Main'!BY18", "'Main'!BY18")</f>
        <v>'Main'!BY18</v>
      </c>
      <c r="I244" t="e">
        <f>AVERAGE('Main'!$BW$18:$BY$18)-1*STDEV('Main'!$BW$18:$BY$18)</f>
        <v>#DIV/0!</v>
      </c>
      <c r="J244" t="e">
        <f>AVERAGE('Main'!$BW$18:$BY$18)+1*STDEV('Main'!$BW$18:$BY$18)</f>
        <v>#DIV/0!</v>
      </c>
      <c r="K244" t="str">
        <f>'Main'!BY18</f>
        <v/>
      </c>
      <c r="L244">
        <f>IF(OR(ISERROR(K244), ISERROR(I244), ISERROR(J244)), TRUE, OR(OR(AND(LEFT(K244, 1)="[", RIGHT(K244, 1)="]"), AND(ISNUMBER(K244), OR(K244&gt;=I244, I244=""), OR(K244&lt;=J244, J244=""))), K244=""))</f>
        <v>1</v>
      </c>
      <c r="M244" t="e">
        <f>"Avg="&amp;ROUND(AVERAGE('Main'!$BW$18:$BY$18),4)&amp;", Stdev="&amp;ROUND(STDEV('Main'!$BW$18:$BY$18),4)&amp;", MaxStdev="&amp;1</f>
        <v>#DIV/0!</v>
      </c>
    </row>
    <row r="245">
      <c r="A245" t="inlineStr">
        <is>
          <t>Copies Outliers</t>
        </is>
      </c>
      <c r="B245" t="inlineStr">
        <is>
          <t>Copies per L outliers [covN1]</t>
        </is>
      </c>
      <c r="C245" t="inlineStr">
        <is>
          <t>Medium Low</t>
        </is>
      </c>
      <c r="E245" t="inlineStr">
        <is>
          <t>emh.07.21.21</t>
        </is>
      </c>
      <c r="F245" t="inlineStr">
        <is>
          <t>covN1</t>
        </is>
      </c>
      <c r="G245" s="50" t="str">
        <f>HYPERLINK("#'Main'!BW19", "'Main'!BW19")</f>
        <v>'Main'!BW19</v>
      </c>
      <c r="I245" t="e">
        <f>AVERAGE('Main'!$BW$19:$BY$19)-1*STDEV('Main'!$BW$19:$BY$19)</f>
        <v>#DIV/0!</v>
      </c>
      <c r="J245" t="e">
        <f>AVERAGE('Main'!$BW$19:$BY$19)+1*STDEV('Main'!$BW$19:$BY$19)</f>
        <v>#DIV/0!</v>
      </c>
      <c r="K245" t="str">
        <f>'Main'!BW19</f>
        <v/>
      </c>
      <c r="L245">
        <f>IF(OR(ISERROR(K245), ISERROR(I245), ISERROR(J245)), TRUE, OR(OR(AND(LEFT(K245, 1)="[", RIGHT(K245, 1)="]"), AND(ISNUMBER(K245), OR(K245&gt;=I245, I245=""), OR(K245&lt;=J245, J245=""))), K245=""))</f>
        <v>1</v>
      </c>
      <c r="M245" t="e">
        <f>"Avg="&amp;ROUND(AVERAGE('Main'!$BW$19:$BY$19),4)&amp;", Stdev="&amp;ROUND(STDEV('Main'!$BW$19:$BY$19),4)&amp;", MaxStdev="&amp;1</f>
        <v>#DIV/0!</v>
      </c>
    </row>
    <row r="246">
      <c r="A246" t="inlineStr">
        <is>
          <t>Copies Outliers</t>
        </is>
      </c>
      <c r="B246" t="inlineStr">
        <is>
          <t>Copies per L outliers [covN1]</t>
        </is>
      </c>
      <c r="C246" t="inlineStr">
        <is>
          <t>Medium Low</t>
        </is>
      </c>
      <c r="E246" t="inlineStr">
        <is>
          <t>emh.07.21.21</t>
        </is>
      </c>
      <c r="F246" t="inlineStr">
        <is>
          <t>covN1</t>
        </is>
      </c>
      <c r="G246" s="50" t="str">
        <f>HYPERLINK("#'Main'!BX19", "'Main'!BX19")</f>
        <v>'Main'!BX19</v>
      </c>
      <c r="I246" t="e">
        <f>AVERAGE('Main'!$BW$19:$BY$19)-1*STDEV('Main'!$BW$19:$BY$19)</f>
        <v>#DIV/0!</v>
      </c>
      <c r="J246" t="e">
        <f>AVERAGE('Main'!$BW$19:$BY$19)+1*STDEV('Main'!$BW$19:$BY$19)</f>
        <v>#DIV/0!</v>
      </c>
      <c r="K246" t="str">
        <f>'Main'!BX19</f>
        <v/>
      </c>
      <c r="L246">
        <f>IF(OR(ISERROR(K246), ISERROR(I246), ISERROR(J246)), TRUE, OR(OR(AND(LEFT(K246, 1)="[", RIGHT(K246, 1)="]"), AND(ISNUMBER(K246), OR(K246&gt;=I246, I246=""), OR(K246&lt;=J246, J246=""))), K246=""))</f>
        <v>1</v>
      </c>
      <c r="M246" t="e">
        <f>"Avg="&amp;ROUND(AVERAGE('Main'!$BW$19:$BY$19),4)&amp;", Stdev="&amp;ROUND(STDEV('Main'!$BW$19:$BY$19),4)&amp;", MaxStdev="&amp;1</f>
        <v>#DIV/0!</v>
      </c>
    </row>
    <row r="247">
      <c r="A247" t="inlineStr">
        <is>
          <t>Copies Outliers</t>
        </is>
      </c>
      <c r="B247" t="inlineStr">
        <is>
          <t>Copies per L outliers [covN1]</t>
        </is>
      </c>
      <c r="C247" t="inlineStr">
        <is>
          <t>Medium Low</t>
        </is>
      </c>
      <c r="E247" t="inlineStr">
        <is>
          <t>emh.07.21.21</t>
        </is>
      </c>
      <c r="F247" t="inlineStr">
        <is>
          <t>covN1</t>
        </is>
      </c>
      <c r="G247" s="50" t="str">
        <f>HYPERLINK("#'Main'!BY19", "'Main'!BY19")</f>
        <v>'Main'!BY19</v>
      </c>
      <c r="I247" t="e">
        <f>AVERAGE('Main'!$BW$19:$BY$19)-1*STDEV('Main'!$BW$19:$BY$19)</f>
        <v>#DIV/0!</v>
      </c>
      <c r="J247" t="e">
        <f>AVERAGE('Main'!$BW$19:$BY$19)+1*STDEV('Main'!$BW$19:$BY$19)</f>
        <v>#DIV/0!</v>
      </c>
      <c r="K247" t="str">
        <f>'Main'!BY19</f>
        <v/>
      </c>
      <c r="L247">
        <f>IF(OR(ISERROR(K247), ISERROR(I247), ISERROR(J247)), TRUE, OR(OR(AND(LEFT(K247, 1)="[", RIGHT(K247, 1)="]"), AND(ISNUMBER(K247), OR(K247&gt;=I247, I247=""), OR(K247&lt;=J247, J247=""))), K247=""))</f>
        <v>1</v>
      </c>
      <c r="M247" t="e">
        <f>"Avg="&amp;ROUND(AVERAGE('Main'!$BW$19:$BY$19),4)&amp;", Stdev="&amp;ROUND(STDEV('Main'!$BW$19:$BY$19),4)&amp;", MaxStdev="&amp;1</f>
        <v>#DIV/0!</v>
      </c>
    </row>
    <row r="248">
      <c r="A248" t="inlineStr">
        <is>
          <t>Copies Outliers</t>
        </is>
      </c>
      <c r="B248" t="inlineStr">
        <is>
          <t>Copies per L outliers [covN1]</t>
        </is>
      </c>
      <c r="C248" t="inlineStr">
        <is>
          <t>Medium Low</t>
        </is>
      </c>
      <c r="E248" t="inlineStr">
        <is>
          <t>evc1.07.02.21</t>
        </is>
      </c>
      <c r="F248" t="inlineStr">
        <is>
          <t>covN1</t>
        </is>
      </c>
      <c r="G248" s="50" t="str">
        <f>HYPERLINK("#'Main'!BW20", "'Main'!BW20")</f>
        <v>'Main'!BW20</v>
      </c>
      <c r="I248" t="e">
        <f>AVERAGE('Main'!$BW$20:$BY$20)-1*STDEV('Main'!$BW$20:$BY$20)</f>
        <v>#DIV/0!</v>
      </c>
      <c r="J248" t="e">
        <f>AVERAGE('Main'!$BW$20:$BY$20)+1*STDEV('Main'!$BW$20:$BY$20)</f>
        <v>#DIV/0!</v>
      </c>
      <c r="K248" t="str">
        <f>'Main'!BW20</f>
        <v/>
      </c>
      <c r="L248">
        <f>IF(OR(ISERROR(K248), ISERROR(I248), ISERROR(J248)), TRUE, OR(OR(AND(LEFT(K248, 1)="[", RIGHT(K248, 1)="]"), AND(ISNUMBER(K248), OR(K248&gt;=I248, I248=""), OR(K248&lt;=J248, J248=""))), K248=""))</f>
        <v>1</v>
      </c>
      <c r="M248" t="e">
        <f>"Avg="&amp;ROUND(AVERAGE('Main'!$BW$20:$BY$20),4)&amp;", Stdev="&amp;ROUND(STDEV('Main'!$BW$20:$BY$20),4)&amp;", MaxStdev="&amp;1</f>
        <v>#DIV/0!</v>
      </c>
    </row>
    <row r="249">
      <c r="A249" t="inlineStr">
        <is>
          <t>Copies Outliers</t>
        </is>
      </c>
      <c r="B249" t="inlineStr">
        <is>
          <t>Copies per L outliers [covN1]</t>
        </is>
      </c>
      <c r="C249" t="inlineStr">
        <is>
          <t>Medium Low</t>
        </is>
      </c>
      <c r="E249" t="inlineStr">
        <is>
          <t>evc1.07.02.21</t>
        </is>
      </c>
      <c r="F249" t="inlineStr">
        <is>
          <t>covN1</t>
        </is>
      </c>
      <c r="G249" s="50" t="str">
        <f>HYPERLINK("#'Main'!BX20", "'Main'!BX20")</f>
        <v>'Main'!BX20</v>
      </c>
      <c r="I249" t="e">
        <f>AVERAGE('Main'!$BW$20:$BY$20)-1*STDEV('Main'!$BW$20:$BY$20)</f>
        <v>#DIV/0!</v>
      </c>
      <c r="J249" t="e">
        <f>AVERAGE('Main'!$BW$20:$BY$20)+1*STDEV('Main'!$BW$20:$BY$20)</f>
        <v>#DIV/0!</v>
      </c>
      <c r="K249" t="str">
        <f>'Main'!BX20</f>
        <v/>
      </c>
      <c r="L249">
        <f>IF(OR(ISERROR(K249), ISERROR(I249), ISERROR(J249)), TRUE, OR(OR(AND(LEFT(K249, 1)="[", RIGHT(K249, 1)="]"), AND(ISNUMBER(K249), OR(K249&gt;=I249, I249=""), OR(K249&lt;=J249, J249=""))), K249=""))</f>
        <v>1</v>
      </c>
      <c r="M249" t="e">
        <f>"Avg="&amp;ROUND(AVERAGE('Main'!$BW$20:$BY$20),4)&amp;", Stdev="&amp;ROUND(STDEV('Main'!$BW$20:$BY$20),4)&amp;", MaxStdev="&amp;1</f>
        <v>#DIV/0!</v>
      </c>
    </row>
    <row r="250">
      <c r="A250" t="inlineStr">
        <is>
          <t>Copies Outliers</t>
        </is>
      </c>
      <c r="B250" t="inlineStr">
        <is>
          <t>Copies per L outliers [covN1]</t>
        </is>
      </c>
      <c r="C250" t="inlineStr">
        <is>
          <t>Medium Low</t>
        </is>
      </c>
      <c r="E250" t="inlineStr">
        <is>
          <t>evc1.07.02.21</t>
        </is>
      </c>
      <c r="F250" t="inlineStr">
        <is>
          <t>covN1</t>
        </is>
      </c>
      <c r="G250" s="50" t="str">
        <f>HYPERLINK("#'Main'!BY20", "'Main'!BY20")</f>
        <v>'Main'!BY20</v>
      </c>
      <c r="I250" t="e">
        <f>AVERAGE('Main'!$BW$20:$BY$20)-1*STDEV('Main'!$BW$20:$BY$20)</f>
        <v>#DIV/0!</v>
      </c>
      <c r="J250" t="e">
        <f>AVERAGE('Main'!$BW$20:$BY$20)+1*STDEV('Main'!$BW$20:$BY$20)</f>
        <v>#DIV/0!</v>
      </c>
      <c r="K250" t="str">
        <f>'Main'!BY20</f>
        <v/>
      </c>
      <c r="L250">
        <f>IF(OR(ISERROR(K250), ISERROR(I250), ISERROR(J250)), TRUE, OR(OR(AND(LEFT(K250, 1)="[", RIGHT(K250, 1)="]"), AND(ISNUMBER(K250), OR(K250&gt;=I250, I250=""), OR(K250&lt;=J250, J250=""))), K250=""))</f>
        <v>1</v>
      </c>
      <c r="M250" t="e">
        <f>"Avg="&amp;ROUND(AVERAGE('Main'!$BW$20:$BY$20),4)&amp;", Stdev="&amp;ROUND(STDEV('Main'!$BW$20:$BY$20),4)&amp;", MaxStdev="&amp;1</f>
        <v>#DIV/0!</v>
      </c>
    </row>
    <row r="251">
      <c r="A251" t="inlineStr">
        <is>
          <t>Copies Outliers</t>
        </is>
      </c>
      <c r="B251" t="inlineStr">
        <is>
          <t>Copies per L outliers [covN1]</t>
        </is>
      </c>
      <c r="C251" t="inlineStr">
        <is>
          <t>Medium Low</t>
        </is>
      </c>
      <c r="E251" t="inlineStr">
        <is>
          <t>evc1.07.16.21</t>
        </is>
      </c>
      <c r="F251" t="inlineStr">
        <is>
          <t>covN1</t>
        </is>
      </c>
      <c r="G251" s="50" t="str">
        <f>HYPERLINK("#'Main'!BW21", "'Main'!BW21")</f>
        <v>'Main'!BW21</v>
      </c>
      <c r="I251" t="e">
        <f>AVERAGE('Main'!$BW$21:$BY$21)-1*STDEV('Main'!$BW$21:$BY$21)</f>
        <v>#DIV/0!</v>
      </c>
      <c r="J251" t="e">
        <f>AVERAGE('Main'!$BW$21:$BY$21)+1*STDEV('Main'!$BW$21:$BY$21)</f>
        <v>#DIV/0!</v>
      </c>
      <c r="K251" t="str">
        <f>'Main'!BW21</f>
        <v/>
      </c>
      <c r="L251">
        <f>IF(OR(ISERROR(K251), ISERROR(I251), ISERROR(J251)), TRUE, OR(OR(AND(LEFT(K251, 1)="[", RIGHT(K251, 1)="]"), AND(ISNUMBER(K251), OR(K251&gt;=I251, I251=""), OR(K251&lt;=J251, J251=""))), K251=""))</f>
        <v>1</v>
      </c>
      <c r="M251" t="e">
        <f>"Avg="&amp;ROUND(AVERAGE('Main'!$BW$21:$BY$21),4)&amp;", Stdev="&amp;ROUND(STDEV('Main'!$BW$21:$BY$21),4)&amp;", MaxStdev="&amp;1</f>
        <v>#DIV/0!</v>
      </c>
    </row>
    <row r="252">
      <c r="A252" t="inlineStr">
        <is>
          <t>Copies Outliers</t>
        </is>
      </c>
      <c r="B252" t="inlineStr">
        <is>
          <t>Copies per L outliers [covN1]</t>
        </is>
      </c>
      <c r="C252" t="inlineStr">
        <is>
          <t>Medium Low</t>
        </is>
      </c>
      <c r="E252" t="inlineStr">
        <is>
          <t>evc1.07.16.21</t>
        </is>
      </c>
      <c r="F252" t="inlineStr">
        <is>
          <t>covN1</t>
        </is>
      </c>
      <c r="G252" s="50" t="str">
        <f>HYPERLINK("#'Main'!BX21", "'Main'!BX21")</f>
        <v>'Main'!BX21</v>
      </c>
      <c r="I252" t="e">
        <f>AVERAGE('Main'!$BW$21:$BY$21)-1*STDEV('Main'!$BW$21:$BY$21)</f>
        <v>#DIV/0!</v>
      </c>
      <c r="J252" t="e">
        <f>AVERAGE('Main'!$BW$21:$BY$21)+1*STDEV('Main'!$BW$21:$BY$21)</f>
        <v>#DIV/0!</v>
      </c>
      <c r="K252" t="str">
        <f>'Main'!BX21</f>
        <v/>
      </c>
      <c r="L252">
        <f>IF(OR(ISERROR(K252), ISERROR(I252), ISERROR(J252)), TRUE, OR(OR(AND(LEFT(K252, 1)="[", RIGHT(K252, 1)="]"), AND(ISNUMBER(K252), OR(K252&gt;=I252, I252=""), OR(K252&lt;=J252, J252=""))), K252=""))</f>
        <v>1</v>
      </c>
      <c r="M252" t="e">
        <f>"Avg="&amp;ROUND(AVERAGE('Main'!$BW$21:$BY$21),4)&amp;", Stdev="&amp;ROUND(STDEV('Main'!$BW$21:$BY$21),4)&amp;", MaxStdev="&amp;1</f>
        <v>#DIV/0!</v>
      </c>
    </row>
    <row r="253">
      <c r="A253" t="inlineStr">
        <is>
          <t>Copies Outliers</t>
        </is>
      </c>
      <c r="B253" t="inlineStr">
        <is>
          <t>Copies per L outliers [covN1]</t>
        </is>
      </c>
      <c r="C253" t="inlineStr">
        <is>
          <t>Medium Low</t>
        </is>
      </c>
      <c r="E253" t="inlineStr">
        <is>
          <t>evc1.07.16.21</t>
        </is>
      </c>
      <c r="F253" t="inlineStr">
        <is>
          <t>covN1</t>
        </is>
      </c>
      <c r="G253" s="50" t="str">
        <f>HYPERLINK("#'Main'!BY21", "'Main'!BY21")</f>
        <v>'Main'!BY21</v>
      </c>
      <c r="I253" t="e">
        <f>AVERAGE('Main'!$BW$21:$BY$21)-1*STDEV('Main'!$BW$21:$BY$21)</f>
        <v>#DIV/0!</v>
      </c>
      <c r="J253" t="e">
        <f>AVERAGE('Main'!$BW$21:$BY$21)+1*STDEV('Main'!$BW$21:$BY$21)</f>
        <v>#DIV/0!</v>
      </c>
      <c r="K253" t="str">
        <f>'Main'!BY21</f>
        <v/>
      </c>
      <c r="L253">
        <f>IF(OR(ISERROR(K253), ISERROR(I253), ISERROR(J253)), TRUE, OR(OR(AND(LEFT(K253, 1)="[", RIGHT(K253, 1)="]"), AND(ISNUMBER(K253), OR(K253&gt;=I253, I253=""), OR(K253&lt;=J253, J253=""))), K253=""))</f>
        <v>1</v>
      </c>
      <c r="M253" t="e">
        <f>"Avg="&amp;ROUND(AVERAGE('Main'!$BW$21:$BY$21),4)&amp;", Stdev="&amp;ROUND(STDEV('Main'!$BW$21:$BY$21),4)&amp;", MaxStdev="&amp;1</f>
        <v>#DIV/0!</v>
      </c>
    </row>
    <row r="254">
      <c r="A254" t="inlineStr">
        <is>
          <t>Copies Outliers</t>
        </is>
      </c>
      <c r="B254" t="inlineStr">
        <is>
          <t>Copies per L outliers [covN1]</t>
        </is>
      </c>
      <c r="C254" t="inlineStr">
        <is>
          <t>Medium Low</t>
        </is>
      </c>
      <c r="E254" t="inlineStr">
        <is>
          <t>evc3.07.16.21</t>
        </is>
      </c>
      <c r="F254" t="inlineStr">
        <is>
          <t>covN1</t>
        </is>
      </c>
      <c r="G254" s="50" t="str">
        <f>HYPERLINK("#'Main'!BW22", "'Main'!BW22")</f>
        <v>'Main'!BW22</v>
      </c>
      <c r="I254" t="e">
        <f>AVERAGE('Main'!$BW$22:$BY$22)-1*STDEV('Main'!$BW$22:$BY$22)</f>
        <v>#DIV/0!</v>
      </c>
      <c r="J254" t="e">
        <f>AVERAGE('Main'!$BW$22:$BY$22)+1*STDEV('Main'!$BW$22:$BY$22)</f>
        <v>#DIV/0!</v>
      </c>
      <c r="K254" t="str">
        <f>'Main'!BW22</f>
        <v/>
      </c>
      <c r="L254">
        <f>IF(OR(ISERROR(K254), ISERROR(I254), ISERROR(J254)), TRUE, OR(OR(AND(LEFT(K254, 1)="[", RIGHT(K254, 1)="]"), AND(ISNUMBER(K254), OR(K254&gt;=I254, I254=""), OR(K254&lt;=J254, J254=""))), K254=""))</f>
        <v>1</v>
      </c>
      <c r="M254" t="e">
        <f>"Avg="&amp;ROUND(AVERAGE('Main'!$BW$22:$BY$22),4)&amp;", Stdev="&amp;ROUND(STDEV('Main'!$BW$22:$BY$22),4)&amp;", MaxStdev="&amp;1</f>
        <v>#DIV/0!</v>
      </c>
    </row>
    <row r="255">
      <c r="A255" t="inlineStr">
        <is>
          <t>Copies Outliers</t>
        </is>
      </c>
      <c r="B255" t="inlineStr">
        <is>
          <t>Copies per L outliers [covN1]</t>
        </is>
      </c>
      <c r="C255" t="inlineStr">
        <is>
          <t>Medium Low</t>
        </is>
      </c>
      <c r="E255" t="inlineStr">
        <is>
          <t>evc3.07.16.21</t>
        </is>
      </c>
      <c r="F255" t="inlineStr">
        <is>
          <t>covN1</t>
        </is>
      </c>
      <c r="G255" s="50" t="str">
        <f>HYPERLINK("#'Main'!BX22", "'Main'!BX22")</f>
        <v>'Main'!BX22</v>
      </c>
      <c r="I255" t="e">
        <f>AVERAGE('Main'!$BW$22:$BY$22)-1*STDEV('Main'!$BW$22:$BY$22)</f>
        <v>#DIV/0!</v>
      </c>
      <c r="J255" t="e">
        <f>AVERAGE('Main'!$BW$22:$BY$22)+1*STDEV('Main'!$BW$22:$BY$22)</f>
        <v>#DIV/0!</v>
      </c>
      <c r="K255" t="str">
        <f>'Main'!BX22</f>
        <v/>
      </c>
      <c r="L255">
        <f>IF(OR(ISERROR(K255), ISERROR(I255), ISERROR(J255)), TRUE, OR(OR(AND(LEFT(K255, 1)="[", RIGHT(K255, 1)="]"), AND(ISNUMBER(K255), OR(K255&gt;=I255, I255=""), OR(K255&lt;=J255, J255=""))), K255=""))</f>
        <v>1</v>
      </c>
      <c r="M255" t="e">
        <f>"Avg="&amp;ROUND(AVERAGE('Main'!$BW$22:$BY$22),4)&amp;", Stdev="&amp;ROUND(STDEV('Main'!$BW$22:$BY$22),4)&amp;", MaxStdev="&amp;1</f>
        <v>#DIV/0!</v>
      </c>
    </row>
    <row r="256">
      <c r="A256" t="inlineStr">
        <is>
          <t>Copies Outliers</t>
        </is>
      </c>
      <c r="B256" t="inlineStr">
        <is>
          <t>Copies per L outliers [covN1]</t>
        </is>
      </c>
      <c r="C256" t="inlineStr">
        <is>
          <t>Medium Low</t>
        </is>
      </c>
      <c r="E256" t="inlineStr">
        <is>
          <t>evc3.07.16.21</t>
        </is>
      </c>
      <c r="F256" t="inlineStr">
        <is>
          <t>covN1</t>
        </is>
      </c>
      <c r="G256" s="50" t="str">
        <f>HYPERLINK("#'Main'!BY22", "'Main'!BY22")</f>
        <v>'Main'!BY22</v>
      </c>
      <c r="I256" t="e">
        <f>AVERAGE('Main'!$BW$22:$BY$22)-1*STDEV('Main'!$BW$22:$BY$22)</f>
        <v>#DIV/0!</v>
      </c>
      <c r="J256" t="e">
        <f>AVERAGE('Main'!$BW$22:$BY$22)+1*STDEV('Main'!$BW$22:$BY$22)</f>
        <v>#DIV/0!</v>
      </c>
      <c r="K256" t="str">
        <f>'Main'!BY22</f>
        <v/>
      </c>
      <c r="L256">
        <f>IF(OR(ISERROR(K256), ISERROR(I256), ISERROR(J256)), TRUE, OR(OR(AND(LEFT(K256, 1)="[", RIGHT(K256, 1)="]"), AND(ISNUMBER(K256), OR(K256&gt;=I256, I256=""), OR(K256&lt;=J256, J256=""))), K256=""))</f>
        <v>1</v>
      </c>
      <c r="M256" t="e">
        <f>"Avg="&amp;ROUND(AVERAGE('Main'!$BW$22:$BY$22),4)&amp;", Stdev="&amp;ROUND(STDEV('Main'!$BW$22:$BY$22),4)&amp;", MaxStdev="&amp;1</f>
        <v>#DIV/0!</v>
      </c>
    </row>
    <row r="257">
      <c r="A257" t="inlineStr">
        <is>
          <t>Copies Outliers</t>
        </is>
      </c>
      <c r="B257" t="inlineStr">
        <is>
          <t>Copies per L outliers [covN2]</t>
        </is>
      </c>
      <c r="C257" t="inlineStr">
        <is>
          <t>Medium Low</t>
        </is>
      </c>
      <c r="E257" t="inlineStr">
        <is>
          <t>aw_b97.08.09.21</t>
        </is>
      </c>
      <c r="F257" t="inlineStr">
        <is>
          <t>covN2</t>
        </is>
      </c>
      <c r="G257" s="50" t="str">
        <f>HYPERLINK("#'Main'!BZ15", "'Main'!BZ15")</f>
        <v>'Main'!BZ15</v>
      </c>
      <c r="I257" t="e">
        <f>AVERAGE('Main'!$BZ$15:$CB$15)-1*STDEV('Main'!$BZ$15:$CB$15)</f>
        <v>#VALUE!</v>
      </c>
      <c r="J257" t="e">
        <f>AVERAGE('Main'!$BZ$15:$CB$15)+1*STDEV('Main'!$BZ$15:$CB$15)</f>
        <v>#VALUE!</v>
      </c>
      <c r="K257" t="e">
        <f>'Main'!BZ15</f>
        <v>#VALUE!</v>
      </c>
      <c r="L257">
        <f>IF(OR(ISERROR(K257), ISERROR(I257), ISERROR(J257)), TRUE, OR(OR(AND(LEFT(K257, 1)="[", RIGHT(K257, 1)="]"), AND(ISNUMBER(K257), OR(K257&gt;=I257, I257=""), OR(K257&lt;=J257, J257=""))), K257=""))</f>
        <v>1</v>
      </c>
      <c r="M257" t="e">
        <f>"Avg="&amp;ROUND(AVERAGE('Main'!$BZ$15:$CB$15),4)&amp;", Stdev="&amp;ROUND(STDEV('Main'!$BZ$15:$CB$15),4)&amp;", MaxStdev="&amp;1</f>
        <v>#VALUE!</v>
      </c>
    </row>
    <row r="258">
      <c r="A258" t="inlineStr">
        <is>
          <t>Copies Outliers</t>
        </is>
      </c>
      <c r="B258" t="inlineStr">
        <is>
          <t>Copies per L outliers [covN2]</t>
        </is>
      </c>
      <c r="C258" t="inlineStr">
        <is>
          <t>Medium Low</t>
        </is>
      </c>
      <c r="E258" t="inlineStr">
        <is>
          <t>aw_b97.08.09.21</t>
        </is>
      </c>
      <c r="F258" t="inlineStr">
        <is>
          <t>covN2</t>
        </is>
      </c>
      <c r="G258" s="50" t="str">
        <f>HYPERLINK("#'Main'!CA15", "'Main'!CA15")</f>
        <v>'Main'!CA15</v>
      </c>
      <c r="I258" t="e">
        <f>AVERAGE('Main'!$BZ$15:$CB$15)-1*STDEV('Main'!$BZ$15:$CB$15)</f>
        <v>#VALUE!</v>
      </c>
      <c r="J258" t="e">
        <f>AVERAGE('Main'!$BZ$15:$CB$15)+1*STDEV('Main'!$BZ$15:$CB$15)</f>
        <v>#VALUE!</v>
      </c>
      <c r="K258" t="e">
        <f>'Main'!CA15</f>
        <v>#VALUE!</v>
      </c>
      <c r="L258">
        <f>IF(OR(ISERROR(K258), ISERROR(I258), ISERROR(J258)), TRUE, OR(OR(AND(LEFT(K258, 1)="[", RIGHT(K258, 1)="]"), AND(ISNUMBER(K258), OR(K258&gt;=I258, I258=""), OR(K258&lt;=J258, J258=""))), K258=""))</f>
        <v>1</v>
      </c>
      <c r="M258" t="e">
        <f>"Avg="&amp;ROUND(AVERAGE('Main'!$BZ$15:$CB$15),4)&amp;", Stdev="&amp;ROUND(STDEV('Main'!$BZ$15:$CB$15),4)&amp;", MaxStdev="&amp;1</f>
        <v>#VALUE!</v>
      </c>
    </row>
    <row r="259">
      <c r="A259" t="inlineStr">
        <is>
          <t>Copies Outliers</t>
        </is>
      </c>
      <c r="B259" t="inlineStr">
        <is>
          <t>Copies per L outliers [covN2]</t>
        </is>
      </c>
      <c r="C259" t="inlineStr">
        <is>
          <t>Medium Low</t>
        </is>
      </c>
      <c r="E259" t="inlineStr">
        <is>
          <t>aw_b97.08.09.21</t>
        </is>
      </c>
      <c r="F259" t="inlineStr">
        <is>
          <t>covN2</t>
        </is>
      </c>
      <c r="G259" s="50" t="str">
        <f>HYPERLINK("#'Main'!CB15", "'Main'!CB15")</f>
        <v>'Main'!CB15</v>
      </c>
      <c r="I259" t="e">
        <f>AVERAGE('Main'!$BZ$15:$CB$15)-1*STDEV('Main'!$BZ$15:$CB$15)</f>
        <v>#VALUE!</v>
      </c>
      <c r="J259" t="e">
        <f>AVERAGE('Main'!$BZ$15:$CB$15)+1*STDEV('Main'!$BZ$15:$CB$15)</f>
        <v>#VALUE!</v>
      </c>
      <c r="K259" t="e">
        <f>'Main'!CB15</f>
        <v>#VALUE!</v>
      </c>
      <c r="L259">
        <f>IF(OR(ISERROR(K259), ISERROR(I259), ISERROR(J259)), TRUE, OR(OR(AND(LEFT(K259, 1)="[", RIGHT(K259, 1)="]"), AND(ISNUMBER(K259), OR(K259&gt;=I259, I259=""), OR(K259&lt;=J259, J259=""))), K259=""))</f>
        <v>1</v>
      </c>
      <c r="M259" t="e">
        <f>"Avg="&amp;ROUND(AVERAGE('Main'!$BZ$15:$CB$15),4)&amp;", Stdev="&amp;ROUND(STDEV('Main'!$BZ$15:$CB$15),4)&amp;", MaxStdev="&amp;1</f>
        <v>#VALUE!</v>
      </c>
    </row>
    <row r="260">
      <c r="A260" t="inlineStr">
        <is>
          <t>Copies Outliers</t>
        </is>
      </c>
      <c r="B260" t="inlineStr">
        <is>
          <t>Copies per L outliers [covN2]</t>
        </is>
      </c>
      <c r="C260" t="inlineStr">
        <is>
          <t>Medium Low</t>
        </is>
      </c>
      <c r="E260" t="inlineStr">
        <is>
          <t>aw_sr.08.09.21</t>
        </is>
      </c>
      <c r="F260" t="inlineStr">
        <is>
          <t>covN2</t>
        </is>
      </c>
      <c r="G260" s="50" t="str">
        <f>HYPERLINK("#'Main'!BZ16", "'Main'!BZ16")</f>
        <v>'Main'!BZ16</v>
      </c>
      <c r="I260" t="e">
        <f>AVERAGE('Main'!$BZ$16:$CB$16)-1*STDEV('Main'!$BZ$16:$CB$16)</f>
        <v>#VALUE!</v>
      </c>
      <c r="J260" t="e">
        <f>AVERAGE('Main'!$BZ$16:$CB$16)+1*STDEV('Main'!$BZ$16:$CB$16)</f>
        <v>#VALUE!</v>
      </c>
      <c r="K260" t="e">
        <f>'Main'!BZ16</f>
        <v>#VALUE!</v>
      </c>
      <c r="L260">
        <f>IF(OR(ISERROR(K260), ISERROR(I260), ISERROR(J260)), TRUE, OR(OR(AND(LEFT(K260, 1)="[", RIGHT(K260, 1)="]"), AND(ISNUMBER(K260), OR(K260&gt;=I260, I260=""), OR(K260&lt;=J260, J260=""))), K260=""))</f>
        <v>1</v>
      </c>
      <c r="M260" t="e">
        <f>"Avg="&amp;ROUND(AVERAGE('Main'!$BZ$16:$CB$16),4)&amp;", Stdev="&amp;ROUND(STDEV('Main'!$BZ$16:$CB$16),4)&amp;", MaxStdev="&amp;1</f>
        <v>#VALUE!</v>
      </c>
    </row>
    <row r="261">
      <c r="A261" t="inlineStr">
        <is>
          <t>Copies Outliers</t>
        </is>
      </c>
      <c r="B261" t="inlineStr">
        <is>
          <t>Copies per L outliers [covN2]</t>
        </is>
      </c>
      <c r="C261" t="inlineStr">
        <is>
          <t>Medium Low</t>
        </is>
      </c>
      <c r="E261" t="inlineStr">
        <is>
          <t>aw_sr.08.09.21</t>
        </is>
      </c>
      <c r="F261" t="inlineStr">
        <is>
          <t>covN2</t>
        </is>
      </c>
      <c r="G261" s="50" t="str">
        <f>HYPERLINK("#'Main'!CA16", "'Main'!CA16")</f>
        <v>'Main'!CA16</v>
      </c>
      <c r="I261" t="e">
        <f>AVERAGE('Main'!$BZ$16:$CB$16)-1*STDEV('Main'!$BZ$16:$CB$16)</f>
        <v>#VALUE!</v>
      </c>
      <c r="J261" t="e">
        <f>AVERAGE('Main'!$BZ$16:$CB$16)+1*STDEV('Main'!$BZ$16:$CB$16)</f>
        <v>#VALUE!</v>
      </c>
      <c r="K261" t="e">
        <f>'Main'!CA16</f>
        <v>#VALUE!</v>
      </c>
      <c r="L261">
        <f>IF(OR(ISERROR(K261), ISERROR(I261), ISERROR(J261)), TRUE, OR(OR(AND(LEFT(K261, 1)="[", RIGHT(K261, 1)="]"), AND(ISNUMBER(K261), OR(K261&gt;=I261, I261=""), OR(K261&lt;=J261, J261=""))), K261=""))</f>
        <v>1</v>
      </c>
      <c r="M261" t="e">
        <f>"Avg="&amp;ROUND(AVERAGE('Main'!$BZ$16:$CB$16),4)&amp;", Stdev="&amp;ROUND(STDEV('Main'!$BZ$16:$CB$16),4)&amp;", MaxStdev="&amp;1</f>
        <v>#VALUE!</v>
      </c>
    </row>
    <row r="262">
      <c r="A262" t="inlineStr">
        <is>
          <t>Copies Outliers</t>
        </is>
      </c>
      <c r="B262" t="inlineStr">
        <is>
          <t>Copies per L outliers [covN2]</t>
        </is>
      </c>
      <c r="C262" t="inlineStr">
        <is>
          <t>Medium Low</t>
        </is>
      </c>
      <c r="E262" t="inlineStr">
        <is>
          <t>aw_sr.08.09.21</t>
        </is>
      </c>
      <c r="F262" t="inlineStr">
        <is>
          <t>covN2</t>
        </is>
      </c>
      <c r="G262" s="50" t="str">
        <f>HYPERLINK("#'Main'!CB16", "'Main'!CB16")</f>
        <v>'Main'!CB16</v>
      </c>
      <c r="I262" t="e">
        <f>AVERAGE('Main'!$BZ$16:$CB$16)-1*STDEV('Main'!$BZ$16:$CB$16)</f>
        <v>#VALUE!</v>
      </c>
      <c r="J262" t="e">
        <f>AVERAGE('Main'!$BZ$16:$CB$16)+1*STDEV('Main'!$BZ$16:$CB$16)</f>
        <v>#VALUE!</v>
      </c>
      <c r="K262" t="e">
        <f>'Main'!CB16</f>
        <v>#VALUE!</v>
      </c>
      <c r="L262">
        <f>IF(OR(ISERROR(K262), ISERROR(I262), ISERROR(J262)), TRUE, OR(OR(AND(LEFT(K262, 1)="[", RIGHT(K262, 1)="]"), AND(ISNUMBER(K262), OR(K262&gt;=I262, I262=""), OR(K262&lt;=J262, J262=""))), K262=""))</f>
        <v>1</v>
      </c>
      <c r="M262" t="e">
        <f>"Avg="&amp;ROUND(AVERAGE('Main'!$BZ$16:$CB$16),4)&amp;", Stdev="&amp;ROUND(STDEV('Main'!$BZ$16:$CB$16),4)&amp;", MaxStdev="&amp;1</f>
        <v>#VALUE!</v>
      </c>
    </row>
    <row r="263">
      <c r="A263" t="inlineStr">
        <is>
          <t>Copies Outliers</t>
        </is>
      </c>
      <c r="B263" t="inlineStr">
        <is>
          <t>Copies per L outliers [covN2]</t>
        </is>
      </c>
      <c r="C263" t="inlineStr">
        <is>
          <t>Medium Low</t>
        </is>
      </c>
      <c r="E263" t="inlineStr">
        <is>
          <t>ebmi.07.25</t>
        </is>
      </c>
      <c r="F263" t="inlineStr">
        <is>
          <t>covN2</t>
        </is>
      </c>
      <c r="G263" s="50" t="str">
        <f>HYPERLINK("#'Main'!BZ17", "'Main'!BZ17")</f>
        <v>'Main'!BZ17</v>
      </c>
      <c r="I263" t="e">
        <f>AVERAGE('Main'!$BZ$17:$CB$17)-1*STDEV('Main'!$BZ$17:$CB$17)</f>
        <v>#VALUE!</v>
      </c>
      <c r="J263" t="e">
        <f>AVERAGE('Main'!$BZ$17:$CB$17)+1*STDEV('Main'!$BZ$17:$CB$17)</f>
        <v>#VALUE!</v>
      </c>
      <c r="K263" t="e">
        <f>'Main'!BZ17</f>
        <v>#VALUE!</v>
      </c>
      <c r="L263">
        <f>IF(OR(ISERROR(K263), ISERROR(I263), ISERROR(J263)), TRUE, OR(OR(AND(LEFT(K263, 1)="[", RIGHT(K263, 1)="]"), AND(ISNUMBER(K263), OR(K263&gt;=I263, I263=""), OR(K263&lt;=J263, J263=""))), K263=""))</f>
        <v>1</v>
      </c>
      <c r="M263" t="e">
        <f>"Avg="&amp;ROUND(AVERAGE('Main'!$BZ$17:$CB$17),4)&amp;", Stdev="&amp;ROUND(STDEV('Main'!$BZ$17:$CB$17),4)&amp;", MaxStdev="&amp;1</f>
        <v>#VALUE!</v>
      </c>
    </row>
    <row r="264">
      <c r="A264" t="inlineStr">
        <is>
          <t>Copies Outliers</t>
        </is>
      </c>
      <c r="B264" t="inlineStr">
        <is>
          <t>Copies per L outliers [covN2]</t>
        </is>
      </c>
      <c r="C264" t="inlineStr">
        <is>
          <t>Medium Low</t>
        </is>
      </c>
      <c r="E264" t="inlineStr">
        <is>
          <t>ebmi.07.25</t>
        </is>
      </c>
      <c r="F264" t="inlineStr">
        <is>
          <t>covN2</t>
        </is>
      </c>
      <c r="G264" s="50" t="str">
        <f>HYPERLINK("#'Main'!CA17", "'Main'!CA17")</f>
        <v>'Main'!CA17</v>
      </c>
      <c r="I264" t="e">
        <f>AVERAGE('Main'!$BZ$17:$CB$17)-1*STDEV('Main'!$BZ$17:$CB$17)</f>
        <v>#VALUE!</v>
      </c>
      <c r="J264" t="e">
        <f>AVERAGE('Main'!$BZ$17:$CB$17)+1*STDEV('Main'!$BZ$17:$CB$17)</f>
        <v>#VALUE!</v>
      </c>
      <c r="K264" t="str">
        <f>'Main'!CA17</f>
        <v/>
      </c>
      <c r="L264">
        <f>IF(OR(ISERROR(K264), ISERROR(I264), ISERROR(J264)), TRUE, OR(OR(AND(LEFT(K264, 1)="[", RIGHT(K264, 1)="]"), AND(ISNUMBER(K264), OR(K264&gt;=I264, I264=""), OR(K264&lt;=J264, J264=""))), K264=""))</f>
        <v>1</v>
      </c>
      <c r="M264" t="e">
        <f>"Avg="&amp;ROUND(AVERAGE('Main'!$BZ$17:$CB$17),4)&amp;", Stdev="&amp;ROUND(STDEV('Main'!$BZ$17:$CB$17),4)&amp;", MaxStdev="&amp;1</f>
        <v>#VALUE!</v>
      </c>
    </row>
    <row r="265">
      <c r="A265" t="inlineStr">
        <is>
          <t>Copies Outliers</t>
        </is>
      </c>
      <c r="B265" t="inlineStr">
        <is>
          <t>Copies per L outliers [covN2]</t>
        </is>
      </c>
      <c r="C265" t="inlineStr">
        <is>
          <t>Medium Low</t>
        </is>
      </c>
      <c r="E265" t="inlineStr">
        <is>
          <t>ebmi.07.25</t>
        </is>
      </c>
      <c r="F265" t="inlineStr">
        <is>
          <t>covN2</t>
        </is>
      </c>
      <c r="G265" s="50" t="str">
        <f>HYPERLINK("#'Main'!CB17", "'Main'!CB17")</f>
        <v>'Main'!CB17</v>
      </c>
      <c r="I265" t="e">
        <f>AVERAGE('Main'!$BZ$17:$CB$17)-1*STDEV('Main'!$BZ$17:$CB$17)</f>
        <v>#VALUE!</v>
      </c>
      <c r="J265" t="e">
        <f>AVERAGE('Main'!$BZ$17:$CB$17)+1*STDEV('Main'!$BZ$17:$CB$17)</f>
        <v>#VALUE!</v>
      </c>
      <c r="K265" t="e">
        <f>'Main'!CB17</f>
        <v>#VALUE!</v>
      </c>
      <c r="L265">
        <f>IF(OR(ISERROR(K265), ISERROR(I265), ISERROR(J265)), TRUE, OR(OR(AND(LEFT(K265, 1)="[", RIGHT(K265, 1)="]"), AND(ISNUMBER(K265), OR(K265&gt;=I265, I265=""), OR(K265&lt;=J265, J265=""))), K265=""))</f>
        <v>1</v>
      </c>
      <c r="M265" t="e">
        <f>"Avg="&amp;ROUND(AVERAGE('Main'!$BZ$17:$CB$17),4)&amp;", Stdev="&amp;ROUND(STDEV('Main'!$BZ$17:$CB$17),4)&amp;", MaxStdev="&amp;1</f>
        <v>#VALUE!</v>
      </c>
    </row>
    <row r="266">
      <c r="A266" t="inlineStr">
        <is>
          <t>Copies Outliers</t>
        </is>
      </c>
      <c r="B266" t="inlineStr">
        <is>
          <t>Copies per L outliers [covN2]</t>
        </is>
      </c>
      <c r="C266" t="inlineStr">
        <is>
          <t>Medium Low</t>
        </is>
      </c>
      <c r="E266" t="inlineStr">
        <is>
          <t>eh.07.20.21</t>
        </is>
      </c>
      <c r="F266" t="inlineStr">
        <is>
          <t>covN2</t>
        </is>
      </c>
      <c r="G266" s="50" t="str">
        <f>HYPERLINK("#'Main'!BZ18", "'Main'!BZ18")</f>
        <v>'Main'!BZ18</v>
      </c>
      <c r="I266" t="e">
        <f>AVERAGE('Main'!$BZ$18:$CB$18)-1*STDEV('Main'!$BZ$18:$CB$18)</f>
        <v>#VALUE!</v>
      </c>
      <c r="J266" t="e">
        <f>AVERAGE('Main'!$BZ$18:$CB$18)+1*STDEV('Main'!$BZ$18:$CB$18)</f>
        <v>#VALUE!</v>
      </c>
      <c r="K266" t="e">
        <f>'Main'!BZ18</f>
        <v>#VALUE!</v>
      </c>
      <c r="L266">
        <f>IF(OR(ISERROR(K266), ISERROR(I266), ISERROR(J266)), TRUE, OR(OR(AND(LEFT(K266, 1)="[", RIGHT(K266, 1)="]"), AND(ISNUMBER(K266), OR(K266&gt;=I266, I266=""), OR(K266&lt;=J266, J266=""))), K266=""))</f>
        <v>1</v>
      </c>
      <c r="M266" t="e">
        <f>"Avg="&amp;ROUND(AVERAGE('Main'!$BZ$18:$CB$18),4)&amp;", Stdev="&amp;ROUND(STDEV('Main'!$BZ$18:$CB$18),4)&amp;", MaxStdev="&amp;1</f>
        <v>#VALUE!</v>
      </c>
    </row>
    <row r="267">
      <c r="A267" t="inlineStr">
        <is>
          <t>Copies Outliers</t>
        </is>
      </c>
      <c r="B267" t="inlineStr">
        <is>
          <t>Copies per L outliers [covN2]</t>
        </is>
      </c>
      <c r="C267" t="inlineStr">
        <is>
          <t>Medium Low</t>
        </is>
      </c>
      <c r="E267" t="inlineStr">
        <is>
          <t>eh.07.20.21</t>
        </is>
      </c>
      <c r="F267" t="inlineStr">
        <is>
          <t>covN2</t>
        </is>
      </c>
      <c r="G267" s="50" t="str">
        <f>HYPERLINK("#'Main'!CA18", "'Main'!CA18")</f>
        <v>'Main'!CA18</v>
      </c>
      <c r="I267" t="e">
        <f>AVERAGE('Main'!$BZ$18:$CB$18)-1*STDEV('Main'!$BZ$18:$CB$18)</f>
        <v>#VALUE!</v>
      </c>
      <c r="J267" t="e">
        <f>AVERAGE('Main'!$BZ$18:$CB$18)+1*STDEV('Main'!$BZ$18:$CB$18)</f>
        <v>#VALUE!</v>
      </c>
      <c r="K267" t="str">
        <f>'Main'!CA18</f>
        <v/>
      </c>
      <c r="L267">
        <f>IF(OR(ISERROR(K267), ISERROR(I267), ISERROR(J267)), TRUE, OR(OR(AND(LEFT(K267, 1)="[", RIGHT(K267, 1)="]"), AND(ISNUMBER(K267), OR(K267&gt;=I267, I267=""), OR(K267&lt;=J267, J267=""))), K267=""))</f>
        <v>1</v>
      </c>
      <c r="M267" t="e">
        <f>"Avg="&amp;ROUND(AVERAGE('Main'!$BZ$18:$CB$18),4)&amp;", Stdev="&amp;ROUND(STDEV('Main'!$BZ$18:$CB$18),4)&amp;", MaxStdev="&amp;1</f>
        <v>#VALUE!</v>
      </c>
    </row>
    <row r="268">
      <c r="A268" t="inlineStr">
        <is>
          <t>Copies Outliers</t>
        </is>
      </c>
      <c r="B268" t="inlineStr">
        <is>
          <t>Copies per L outliers [covN2]</t>
        </is>
      </c>
      <c r="C268" t="inlineStr">
        <is>
          <t>Medium Low</t>
        </is>
      </c>
      <c r="E268" t="inlineStr">
        <is>
          <t>eh.07.20.21</t>
        </is>
      </c>
      <c r="F268" t="inlineStr">
        <is>
          <t>covN2</t>
        </is>
      </c>
      <c r="G268" s="50" t="str">
        <f>HYPERLINK("#'Main'!CB18", "'Main'!CB18")</f>
        <v>'Main'!CB18</v>
      </c>
      <c r="I268" t="e">
        <f>AVERAGE('Main'!$BZ$18:$CB$18)-1*STDEV('Main'!$BZ$18:$CB$18)</f>
        <v>#VALUE!</v>
      </c>
      <c r="J268" t="e">
        <f>AVERAGE('Main'!$BZ$18:$CB$18)+1*STDEV('Main'!$BZ$18:$CB$18)</f>
        <v>#VALUE!</v>
      </c>
      <c r="K268" t="e">
        <f>'Main'!CB18</f>
        <v>#VALUE!</v>
      </c>
      <c r="L268">
        <f>IF(OR(ISERROR(K268), ISERROR(I268), ISERROR(J268)), TRUE, OR(OR(AND(LEFT(K268, 1)="[", RIGHT(K268, 1)="]"), AND(ISNUMBER(K268), OR(K268&gt;=I268, I268=""), OR(K268&lt;=J268, J268=""))), K268=""))</f>
        <v>1</v>
      </c>
      <c r="M268" t="e">
        <f>"Avg="&amp;ROUND(AVERAGE('Main'!$BZ$18:$CB$18),4)&amp;", Stdev="&amp;ROUND(STDEV('Main'!$BZ$18:$CB$18),4)&amp;", MaxStdev="&amp;1</f>
        <v>#VALUE!</v>
      </c>
    </row>
    <row r="269">
      <c r="A269" t="inlineStr">
        <is>
          <t>Copies Outliers</t>
        </is>
      </c>
      <c r="B269" t="inlineStr">
        <is>
          <t>Copies per L outliers [covN2]</t>
        </is>
      </c>
      <c r="C269" t="inlineStr">
        <is>
          <t>Medium Low</t>
        </is>
      </c>
      <c r="E269" t="inlineStr">
        <is>
          <t>emh.07.21.21</t>
        </is>
      </c>
      <c r="F269" t="inlineStr">
        <is>
          <t>covN2</t>
        </is>
      </c>
      <c r="G269" s="50" t="str">
        <f>HYPERLINK("#'Main'!BZ19", "'Main'!BZ19")</f>
        <v>'Main'!BZ19</v>
      </c>
      <c r="I269" t="e">
        <f>AVERAGE('Main'!$BZ$19:$CB$19)-1*STDEV('Main'!$BZ$19:$CB$19)</f>
        <v>#VALUE!</v>
      </c>
      <c r="J269" t="e">
        <f>AVERAGE('Main'!$BZ$19:$CB$19)+1*STDEV('Main'!$BZ$19:$CB$19)</f>
        <v>#VALUE!</v>
      </c>
      <c r="K269" t="e">
        <f>'Main'!BZ19</f>
        <v>#VALUE!</v>
      </c>
      <c r="L269">
        <f>IF(OR(ISERROR(K269), ISERROR(I269), ISERROR(J269)), TRUE, OR(OR(AND(LEFT(K269, 1)="[", RIGHT(K269, 1)="]"), AND(ISNUMBER(K269), OR(K269&gt;=I269, I269=""), OR(K269&lt;=J269, J269=""))), K269=""))</f>
        <v>1</v>
      </c>
      <c r="M269" t="e">
        <f>"Avg="&amp;ROUND(AVERAGE('Main'!$BZ$19:$CB$19),4)&amp;", Stdev="&amp;ROUND(STDEV('Main'!$BZ$19:$CB$19),4)&amp;", MaxStdev="&amp;1</f>
        <v>#VALUE!</v>
      </c>
    </row>
    <row r="270">
      <c r="A270" t="inlineStr">
        <is>
          <t>Copies Outliers</t>
        </is>
      </c>
      <c r="B270" t="inlineStr">
        <is>
          <t>Copies per L outliers [covN2]</t>
        </is>
      </c>
      <c r="C270" t="inlineStr">
        <is>
          <t>Medium Low</t>
        </is>
      </c>
      <c r="E270" t="inlineStr">
        <is>
          <t>emh.07.21.21</t>
        </is>
      </c>
      <c r="F270" t="inlineStr">
        <is>
          <t>covN2</t>
        </is>
      </c>
      <c r="G270" s="50" t="str">
        <f>HYPERLINK("#'Main'!CA19", "'Main'!CA19")</f>
        <v>'Main'!CA19</v>
      </c>
      <c r="I270" t="e">
        <f>AVERAGE('Main'!$BZ$19:$CB$19)-1*STDEV('Main'!$BZ$19:$CB$19)</f>
        <v>#VALUE!</v>
      </c>
      <c r="J270" t="e">
        <f>AVERAGE('Main'!$BZ$19:$CB$19)+1*STDEV('Main'!$BZ$19:$CB$19)</f>
        <v>#VALUE!</v>
      </c>
      <c r="K270" t="e">
        <f>'Main'!CA19</f>
        <v>#VALUE!</v>
      </c>
      <c r="L270">
        <f>IF(OR(ISERROR(K270), ISERROR(I270), ISERROR(J270)), TRUE, OR(OR(AND(LEFT(K270, 1)="[", RIGHT(K270, 1)="]"), AND(ISNUMBER(K270), OR(K270&gt;=I270, I270=""), OR(K270&lt;=J270, J270=""))), K270=""))</f>
        <v>1</v>
      </c>
      <c r="M270" t="e">
        <f>"Avg="&amp;ROUND(AVERAGE('Main'!$BZ$19:$CB$19),4)&amp;", Stdev="&amp;ROUND(STDEV('Main'!$BZ$19:$CB$19),4)&amp;", MaxStdev="&amp;1</f>
        <v>#VALUE!</v>
      </c>
    </row>
    <row r="271">
      <c r="A271" t="inlineStr">
        <is>
          <t>Copies Outliers</t>
        </is>
      </c>
      <c r="B271" t="inlineStr">
        <is>
          <t>Copies per L outliers [covN2]</t>
        </is>
      </c>
      <c r="C271" t="inlineStr">
        <is>
          <t>Medium Low</t>
        </is>
      </c>
      <c r="E271" t="inlineStr">
        <is>
          <t>emh.07.21.21</t>
        </is>
      </c>
      <c r="F271" t="inlineStr">
        <is>
          <t>covN2</t>
        </is>
      </c>
      <c r="G271" s="50" t="str">
        <f>HYPERLINK("#'Main'!CB19", "'Main'!CB19")</f>
        <v>'Main'!CB19</v>
      </c>
      <c r="I271" t="e">
        <f>AVERAGE('Main'!$BZ$19:$CB$19)-1*STDEV('Main'!$BZ$19:$CB$19)</f>
        <v>#VALUE!</v>
      </c>
      <c r="J271" t="e">
        <f>AVERAGE('Main'!$BZ$19:$CB$19)+1*STDEV('Main'!$BZ$19:$CB$19)</f>
        <v>#VALUE!</v>
      </c>
      <c r="K271" t="e">
        <f>'Main'!CB19</f>
        <v>#VALUE!</v>
      </c>
      <c r="L271">
        <f>IF(OR(ISERROR(K271), ISERROR(I271), ISERROR(J271)), TRUE, OR(OR(AND(LEFT(K271, 1)="[", RIGHT(K271, 1)="]"), AND(ISNUMBER(K271), OR(K271&gt;=I271, I271=""), OR(K271&lt;=J271, J271=""))), K271=""))</f>
        <v>1</v>
      </c>
      <c r="M271" t="e">
        <f>"Avg="&amp;ROUND(AVERAGE('Main'!$BZ$19:$CB$19),4)&amp;", Stdev="&amp;ROUND(STDEV('Main'!$BZ$19:$CB$19),4)&amp;", MaxStdev="&amp;1</f>
        <v>#VALUE!</v>
      </c>
    </row>
    <row r="272">
      <c r="A272" t="inlineStr">
        <is>
          <t>Copies Outliers</t>
        </is>
      </c>
      <c r="B272" t="inlineStr">
        <is>
          <t>Copies per L outliers [covN2]</t>
        </is>
      </c>
      <c r="C272" t="inlineStr">
        <is>
          <t>Medium Low</t>
        </is>
      </c>
      <c r="E272" t="inlineStr">
        <is>
          <t>evc1.07.02.21</t>
        </is>
      </c>
      <c r="F272" t="inlineStr">
        <is>
          <t>covN2</t>
        </is>
      </c>
      <c r="G272" s="50" t="str">
        <f>HYPERLINK("#'Main'!BZ20", "'Main'!BZ20")</f>
        <v>'Main'!BZ20</v>
      </c>
      <c r="I272" t="e">
        <f>AVERAGE('Main'!$BZ$20:$CB$20)-1*STDEV('Main'!$BZ$20:$CB$20)</f>
        <v>#VALUE!</v>
      </c>
      <c r="J272" t="e">
        <f>AVERAGE('Main'!$BZ$20:$CB$20)+1*STDEV('Main'!$BZ$20:$CB$20)</f>
        <v>#VALUE!</v>
      </c>
      <c r="K272" t="str">
        <f>'Main'!BZ20</f>
        <v/>
      </c>
      <c r="L272">
        <f>IF(OR(ISERROR(K272), ISERROR(I272), ISERROR(J272)), TRUE, OR(OR(AND(LEFT(K272, 1)="[", RIGHT(K272, 1)="]"), AND(ISNUMBER(K272), OR(K272&gt;=I272, I272=""), OR(K272&lt;=J272, J272=""))), K272=""))</f>
        <v>1</v>
      </c>
      <c r="M272" t="e">
        <f>"Avg="&amp;ROUND(AVERAGE('Main'!$BZ$20:$CB$20),4)&amp;", Stdev="&amp;ROUND(STDEV('Main'!$BZ$20:$CB$20),4)&amp;", MaxStdev="&amp;1</f>
        <v>#VALUE!</v>
      </c>
    </row>
    <row r="273">
      <c r="A273" t="inlineStr">
        <is>
          <t>Copies Outliers</t>
        </is>
      </c>
      <c r="B273" t="inlineStr">
        <is>
          <t>Copies per L outliers [covN2]</t>
        </is>
      </c>
      <c r="C273" t="inlineStr">
        <is>
          <t>Medium Low</t>
        </is>
      </c>
      <c r="E273" t="inlineStr">
        <is>
          <t>evc1.07.02.21</t>
        </is>
      </c>
      <c r="F273" t="inlineStr">
        <is>
          <t>covN2</t>
        </is>
      </c>
      <c r="G273" s="50" t="str">
        <f>HYPERLINK("#'Main'!CA20", "'Main'!CA20")</f>
        <v>'Main'!CA20</v>
      </c>
      <c r="I273" t="e">
        <f>AVERAGE('Main'!$BZ$20:$CB$20)-1*STDEV('Main'!$BZ$20:$CB$20)</f>
        <v>#VALUE!</v>
      </c>
      <c r="J273" t="e">
        <f>AVERAGE('Main'!$BZ$20:$CB$20)+1*STDEV('Main'!$BZ$20:$CB$20)</f>
        <v>#VALUE!</v>
      </c>
      <c r="K273" t="e">
        <f>'Main'!CA20</f>
        <v>#VALUE!</v>
      </c>
      <c r="L273">
        <f>IF(OR(ISERROR(K273), ISERROR(I273), ISERROR(J273)), TRUE, OR(OR(AND(LEFT(K273, 1)="[", RIGHT(K273, 1)="]"), AND(ISNUMBER(K273), OR(K273&gt;=I273, I273=""), OR(K273&lt;=J273, J273=""))), K273=""))</f>
        <v>1</v>
      </c>
      <c r="M273" t="e">
        <f>"Avg="&amp;ROUND(AVERAGE('Main'!$BZ$20:$CB$20),4)&amp;", Stdev="&amp;ROUND(STDEV('Main'!$BZ$20:$CB$20),4)&amp;", MaxStdev="&amp;1</f>
        <v>#VALUE!</v>
      </c>
    </row>
    <row r="274">
      <c r="A274" t="inlineStr">
        <is>
          <t>Copies Outliers</t>
        </is>
      </c>
      <c r="B274" t="inlineStr">
        <is>
          <t>Copies per L outliers [covN2]</t>
        </is>
      </c>
      <c r="C274" t="inlineStr">
        <is>
          <t>Medium Low</t>
        </is>
      </c>
      <c r="E274" t="inlineStr">
        <is>
          <t>evc1.07.02.21</t>
        </is>
      </c>
      <c r="F274" t="inlineStr">
        <is>
          <t>covN2</t>
        </is>
      </c>
      <c r="G274" s="50" t="str">
        <f>HYPERLINK("#'Main'!CB20", "'Main'!CB20")</f>
        <v>'Main'!CB20</v>
      </c>
      <c r="I274" t="e">
        <f>AVERAGE('Main'!$BZ$20:$CB$20)-1*STDEV('Main'!$BZ$20:$CB$20)</f>
        <v>#VALUE!</v>
      </c>
      <c r="J274" t="e">
        <f>AVERAGE('Main'!$BZ$20:$CB$20)+1*STDEV('Main'!$BZ$20:$CB$20)</f>
        <v>#VALUE!</v>
      </c>
      <c r="K274" t="str">
        <f>'Main'!CB20</f>
        <v/>
      </c>
      <c r="L274">
        <f>IF(OR(ISERROR(K274), ISERROR(I274), ISERROR(J274)), TRUE, OR(OR(AND(LEFT(K274, 1)="[", RIGHT(K274, 1)="]"), AND(ISNUMBER(K274), OR(K274&gt;=I274, I274=""), OR(K274&lt;=J274, J274=""))), K274=""))</f>
        <v>1</v>
      </c>
      <c r="M274" t="e">
        <f>"Avg="&amp;ROUND(AVERAGE('Main'!$BZ$20:$CB$20),4)&amp;", Stdev="&amp;ROUND(STDEV('Main'!$BZ$20:$CB$20),4)&amp;", MaxStdev="&amp;1</f>
        <v>#VALUE!</v>
      </c>
    </row>
    <row r="275">
      <c r="A275" t="inlineStr">
        <is>
          <t>Copies Outliers</t>
        </is>
      </c>
      <c r="B275" t="inlineStr">
        <is>
          <t>Copies per L outliers [covN2]</t>
        </is>
      </c>
      <c r="C275" t="inlineStr">
        <is>
          <t>Medium Low</t>
        </is>
      </c>
      <c r="E275" t="inlineStr">
        <is>
          <t>evc1.07.16.21</t>
        </is>
      </c>
      <c r="F275" t="inlineStr">
        <is>
          <t>covN2</t>
        </is>
      </c>
      <c r="G275" s="50" t="str">
        <f>HYPERLINK("#'Main'!BZ21", "'Main'!BZ21")</f>
        <v>'Main'!BZ21</v>
      </c>
      <c r="I275" t="e">
        <f>AVERAGE('Main'!$BZ$21:$CB$21)-1*STDEV('Main'!$BZ$21:$CB$21)</f>
        <v>#VALUE!</v>
      </c>
      <c r="J275" t="e">
        <f>AVERAGE('Main'!$BZ$21:$CB$21)+1*STDEV('Main'!$BZ$21:$CB$21)</f>
        <v>#VALUE!</v>
      </c>
      <c r="K275" t="e">
        <f>'Main'!BZ21</f>
        <v>#VALUE!</v>
      </c>
      <c r="L275">
        <f>IF(OR(ISERROR(K275), ISERROR(I275), ISERROR(J275)), TRUE, OR(OR(AND(LEFT(K275, 1)="[", RIGHT(K275, 1)="]"), AND(ISNUMBER(K275), OR(K275&gt;=I275, I275=""), OR(K275&lt;=J275, J275=""))), K275=""))</f>
        <v>1</v>
      </c>
      <c r="M275" t="e">
        <f>"Avg="&amp;ROUND(AVERAGE('Main'!$BZ$21:$CB$21),4)&amp;", Stdev="&amp;ROUND(STDEV('Main'!$BZ$21:$CB$21),4)&amp;", MaxStdev="&amp;1</f>
        <v>#VALUE!</v>
      </c>
    </row>
    <row r="276">
      <c r="A276" t="inlineStr">
        <is>
          <t>Copies Outliers</t>
        </is>
      </c>
      <c r="B276" t="inlineStr">
        <is>
          <t>Copies per L outliers [covN2]</t>
        </is>
      </c>
      <c r="C276" t="inlineStr">
        <is>
          <t>Medium Low</t>
        </is>
      </c>
      <c r="E276" t="inlineStr">
        <is>
          <t>evc1.07.16.21</t>
        </is>
      </c>
      <c r="F276" t="inlineStr">
        <is>
          <t>covN2</t>
        </is>
      </c>
      <c r="G276" s="50" t="str">
        <f>HYPERLINK("#'Main'!CA21", "'Main'!CA21")</f>
        <v>'Main'!CA21</v>
      </c>
      <c r="I276" t="e">
        <f>AVERAGE('Main'!$BZ$21:$CB$21)-1*STDEV('Main'!$BZ$21:$CB$21)</f>
        <v>#VALUE!</v>
      </c>
      <c r="J276" t="e">
        <f>AVERAGE('Main'!$BZ$21:$CB$21)+1*STDEV('Main'!$BZ$21:$CB$21)</f>
        <v>#VALUE!</v>
      </c>
      <c r="K276" t="e">
        <f>'Main'!CA21</f>
        <v>#VALUE!</v>
      </c>
      <c r="L276">
        <f>IF(OR(ISERROR(K276), ISERROR(I276), ISERROR(J276)), TRUE, OR(OR(AND(LEFT(K276, 1)="[", RIGHT(K276, 1)="]"), AND(ISNUMBER(K276), OR(K276&gt;=I276, I276=""), OR(K276&lt;=J276, J276=""))), K276=""))</f>
        <v>1</v>
      </c>
      <c r="M276" t="e">
        <f>"Avg="&amp;ROUND(AVERAGE('Main'!$BZ$21:$CB$21),4)&amp;", Stdev="&amp;ROUND(STDEV('Main'!$BZ$21:$CB$21),4)&amp;", MaxStdev="&amp;1</f>
        <v>#VALUE!</v>
      </c>
    </row>
    <row r="277">
      <c r="A277" t="inlineStr">
        <is>
          <t>Copies Outliers</t>
        </is>
      </c>
      <c r="B277" t="inlineStr">
        <is>
          <t>Copies per L outliers [covN2]</t>
        </is>
      </c>
      <c r="C277" t="inlineStr">
        <is>
          <t>Medium Low</t>
        </is>
      </c>
      <c r="E277" t="inlineStr">
        <is>
          <t>evc1.07.16.21</t>
        </is>
      </c>
      <c r="F277" t="inlineStr">
        <is>
          <t>covN2</t>
        </is>
      </c>
      <c r="G277" s="50" t="str">
        <f>HYPERLINK("#'Main'!CB21", "'Main'!CB21")</f>
        <v>'Main'!CB21</v>
      </c>
      <c r="I277" t="e">
        <f>AVERAGE('Main'!$BZ$21:$CB$21)-1*STDEV('Main'!$BZ$21:$CB$21)</f>
        <v>#VALUE!</v>
      </c>
      <c r="J277" t="e">
        <f>AVERAGE('Main'!$BZ$21:$CB$21)+1*STDEV('Main'!$BZ$21:$CB$21)</f>
        <v>#VALUE!</v>
      </c>
      <c r="K277" t="str">
        <f>'Main'!CB21</f>
        <v/>
      </c>
      <c r="L277">
        <f>IF(OR(ISERROR(K277), ISERROR(I277), ISERROR(J277)), TRUE, OR(OR(AND(LEFT(K277, 1)="[", RIGHT(K277, 1)="]"), AND(ISNUMBER(K277), OR(K277&gt;=I277, I277=""), OR(K277&lt;=J277, J277=""))), K277=""))</f>
        <v>1</v>
      </c>
      <c r="M277" t="e">
        <f>"Avg="&amp;ROUND(AVERAGE('Main'!$BZ$21:$CB$21),4)&amp;", Stdev="&amp;ROUND(STDEV('Main'!$BZ$21:$CB$21),4)&amp;", MaxStdev="&amp;1</f>
        <v>#VALUE!</v>
      </c>
    </row>
    <row r="278">
      <c r="A278" t="inlineStr">
        <is>
          <t>Copies Outliers</t>
        </is>
      </c>
      <c r="B278" t="inlineStr">
        <is>
          <t>Copies per L outliers [covN2]</t>
        </is>
      </c>
      <c r="C278" t="inlineStr">
        <is>
          <t>Medium Low</t>
        </is>
      </c>
      <c r="E278" t="inlineStr">
        <is>
          <t>evc3.07.16.21</t>
        </is>
      </c>
      <c r="F278" t="inlineStr">
        <is>
          <t>covN2</t>
        </is>
      </c>
      <c r="G278" s="50" t="str">
        <f>HYPERLINK("#'Main'!BZ22", "'Main'!BZ22")</f>
        <v>'Main'!BZ22</v>
      </c>
      <c r="I278" t="e">
        <f>AVERAGE('Main'!$BZ$22:$CB$22)-1*STDEV('Main'!$BZ$22:$CB$22)</f>
        <v>#VALUE!</v>
      </c>
      <c r="J278" t="e">
        <f>AVERAGE('Main'!$BZ$22:$CB$22)+1*STDEV('Main'!$BZ$22:$CB$22)</f>
        <v>#VALUE!</v>
      </c>
      <c r="K278" t="e">
        <f>'Main'!BZ22</f>
        <v>#VALUE!</v>
      </c>
      <c r="L278">
        <f>IF(OR(ISERROR(K278), ISERROR(I278), ISERROR(J278)), TRUE, OR(OR(AND(LEFT(K278, 1)="[", RIGHT(K278, 1)="]"), AND(ISNUMBER(K278), OR(K278&gt;=I278, I278=""), OR(K278&lt;=J278, J278=""))), K278=""))</f>
        <v>1</v>
      </c>
      <c r="M278" t="e">
        <f>"Avg="&amp;ROUND(AVERAGE('Main'!$BZ$22:$CB$22),4)&amp;", Stdev="&amp;ROUND(STDEV('Main'!$BZ$22:$CB$22),4)&amp;", MaxStdev="&amp;1</f>
        <v>#VALUE!</v>
      </c>
    </row>
    <row r="279">
      <c r="A279" t="inlineStr">
        <is>
          <t>Copies Outliers</t>
        </is>
      </c>
      <c r="B279" t="inlineStr">
        <is>
          <t>Copies per L outliers [covN2]</t>
        </is>
      </c>
      <c r="C279" t="inlineStr">
        <is>
          <t>Medium Low</t>
        </is>
      </c>
      <c r="E279" t="inlineStr">
        <is>
          <t>evc3.07.16.21</t>
        </is>
      </c>
      <c r="F279" t="inlineStr">
        <is>
          <t>covN2</t>
        </is>
      </c>
      <c r="G279" s="50" t="str">
        <f>HYPERLINK("#'Main'!CA22", "'Main'!CA22")</f>
        <v>'Main'!CA22</v>
      </c>
      <c r="I279" t="e">
        <f>AVERAGE('Main'!$BZ$22:$CB$22)-1*STDEV('Main'!$BZ$22:$CB$22)</f>
        <v>#VALUE!</v>
      </c>
      <c r="J279" t="e">
        <f>AVERAGE('Main'!$BZ$22:$CB$22)+1*STDEV('Main'!$BZ$22:$CB$22)</f>
        <v>#VALUE!</v>
      </c>
      <c r="K279" t="str">
        <f>'Main'!CA22</f>
        <v/>
      </c>
      <c r="L279">
        <f>IF(OR(ISERROR(K279), ISERROR(I279), ISERROR(J279)), TRUE, OR(OR(AND(LEFT(K279, 1)="[", RIGHT(K279, 1)="]"), AND(ISNUMBER(K279), OR(K279&gt;=I279, I279=""), OR(K279&lt;=J279, J279=""))), K279=""))</f>
        <v>1</v>
      </c>
      <c r="M279" t="e">
        <f>"Avg="&amp;ROUND(AVERAGE('Main'!$BZ$22:$CB$22),4)&amp;", Stdev="&amp;ROUND(STDEV('Main'!$BZ$22:$CB$22),4)&amp;", MaxStdev="&amp;1</f>
        <v>#VALUE!</v>
      </c>
    </row>
    <row r="280">
      <c r="A280" t="inlineStr">
        <is>
          <t>Copies Outliers</t>
        </is>
      </c>
      <c r="B280" t="inlineStr">
        <is>
          <t>Copies per L outliers [covN2]</t>
        </is>
      </c>
      <c r="C280" t="inlineStr">
        <is>
          <t>Medium Low</t>
        </is>
      </c>
      <c r="E280" t="inlineStr">
        <is>
          <t>evc3.07.16.21</t>
        </is>
      </c>
      <c r="F280" t="inlineStr">
        <is>
          <t>covN2</t>
        </is>
      </c>
      <c r="G280" s="50" t="str">
        <f>HYPERLINK("#'Main'!CB22", "'Main'!CB22")</f>
        <v>'Main'!CB22</v>
      </c>
      <c r="I280" t="e">
        <f>AVERAGE('Main'!$BZ$22:$CB$22)-1*STDEV('Main'!$BZ$22:$CB$22)</f>
        <v>#VALUE!</v>
      </c>
      <c r="J280" t="e">
        <f>AVERAGE('Main'!$BZ$22:$CB$22)+1*STDEV('Main'!$BZ$22:$CB$22)</f>
        <v>#VALUE!</v>
      </c>
      <c r="K280" t="e">
        <f>'Main'!CB22</f>
        <v>#VALUE!</v>
      </c>
      <c r="L280">
        <f>IF(OR(ISERROR(K280), ISERROR(I280), ISERROR(J280)), TRUE, OR(OR(AND(LEFT(K280, 1)="[", RIGHT(K280, 1)="]"), AND(ISNUMBER(K280), OR(K280&gt;=I280, I280=""), OR(K280&lt;=J280, J280=""))), K280=""))</f>
        <v>1</v>
      </c>
      <c r="M280" t="e">
        <f>"Avg="&amp;ROUND(AVERAGE('Main'!$BZ$22:$CB$22),4)&amp;", Stdev="&amp;ROUND(STDEV('Main'!$BZ$22:$CB$22),4)&amp;", MaxStdev="&amp;1</f>
        <v>#VALUE!</v>
      </c>
    </row>
    <row r="281">
      <c r="A281" t="inlineStr">
        <is>
          <t>Non-detect</t>
        </is>
      </c>
      <c r="B281" t="inlineStr">
        <is>
          <t>Test for non-detects/missing</t>
        </is>
      </c>
      <c r="C281" t="inlineStr">
        <is>
          <t>Very Low</t>
        </is>
      </c>
      <c r="E281" t="inlineStr">
        <is>
          <t>aw_b97.08.09.21</t>
        </is>
      </c>
      <c r="F281" t="inlineStr">
        <is>
          <t>covN1</t>
        </is>
      </c>
      <c r="G281" s="50" t="str">
        <f>HYPERLINK("#'Main'!J15", "'Main'!J15")</f>
        <v>'Main'!J15</v>
      </c>
      <c r="I281" t="inlineStr">
        <is>
          <t>Matches=!&lt;ND&gt;,!&lt;MISSING&gt;</t>
        </is>
      </c>
      <c r="K281">
        <f>'Main'!J15</f>
        <v>34.29</v>
      </c>
      <c r="L281">
        <f>AND(OR(TRUE),NOT(OR(K281="&lt;ND&gt;",K281="&lt;MISSING&gt;")))</f>
        <v>1</v>
      </c>
    </row>
    <row r="282">
      <c r="A282" t="inlineStr">
        <is>
          <t>Non-detect</t>
        </is>
      </c>
      <c r="B282" t="inlineStr">
        <is>
          <t>Test for non-detects/missing</t>
        </is>
      </c>
      <c r="C282" t="inlineStr">
        <is>
          <t>Very Low</t>
        </is>
      </c>
      <c r="E282" t="inlineStr">
        <is>
          <t>aw_b97.08.09.21</t>
        </is>
      </c>
      <c r="F282" t="inlineStr">
        <is>
          <t>covN1</t>
        </is>
      </c>
      <c r="G282" s="50" t="str">
        <f>HYPERLINK("#'Main'!K15", "'Main'!K15")</f>
        <v>'Main'!K15</v>
      </c>
      <c r="I282" t="inlineStr">
        <is>
          <t>Matches=!&lt;ND&gt;,!&lt;MISSING&gt;</t>
        </is>
      </c>
      <c r="K282">
        <f>'Main'!K15</f>
        <v>34.94</v>
      </c>
      <c r="L282">
        <f>AND(OR(TRUE),NOT(OR(K282="&lt;ND&gt;",K282="&lt;MISSING&gt;")))</f>
        <v>1</v>
      </c>
    </row>
    <row r="283">
      <c r="A283" t="inlineStr">
        <is>
          <t>Non-detect</t>
        </is>
      </c>
      <c r="B283" t="inlineStr">
        <is>
          <t>Test for non-detects/missing</t>
        </is>
      </c>
      <c r="C283" t="inlineStr">
        <is>
          <t>Very Low</t>
        </is>
      </c>
      <c r="E283" t="inlineStr">
        <is>
          <t>aw_b97.08.09.21</t>
        </is>
      </c>
      <c r="F283" t="inlineStr">
        <is>
          <t>covN1</t>
        </is>
      </c>
      <c r="G283" s="50" t="str">
        <f>HYPERLINK("#'Main'!L15", "'Main'!L15")</f>
        <v>'Main'!L15</v>
      </c>
      <c r="I283" t="inlineStr">
        <is>
          <t>Matches=!&lt;ND&gt;,!&lt;MISSING&gt;</t>
        </is>
      </c>
      <c r="K283">
        <f>'Main'!L15</f>
        <v>34.28</v>
      </c>
      <c r="L283">
        <f>AND(OR(TRUE),NOT(OR(K283="&lt;ND&gt;",K283="&lt;MISSING&gt;")))</f>
        <v>1</v>
      </c>
    </row>
    <row r="284">
      <c r="A284" t="inlineStr">
        <is>
          <t>Non-detect</t>
        </is>
      </c>
      <c r="B284" t="inlineStr">
        <is>
          <t>Test for non-detects/missing</t>
        </is>
      </c>
      <c r="C284" t="inlineStr">
        <is>
          <t>Very Low</t>
        </is>
      </c>
      <c r="E284" t="inlineStr">
        <is>
          <t>aw_b97.08.09.21</t>
        </is>
      </c>
      <c r="F284" t="inlineStr">
        <is>
          <t>covN2</t>
        </is>
      </c>
      <c r="G284" s="50" t="str">
        <f>HYPERLINK("#'Main'!V15", "'Main'!V15")</f>
        <v>'Main'!V15</v>
      </c>
      <c r="I284" t="inlineStr">
        <is>
          <t>Matches=!&lt;ND&gt;,!&lt;MISSING&gt;</t>
        </is>
      </c>
      <c r="K284">
        <f>'Main'!V15</f>
        <v>33.86</v>
      </c>
      <c r="L284">
        <f>AND(OR(TRUE),NOT(OR(K284="&lt;ND&gt;",K284="&lt;MISSING&gt;")))</f>
        <v>1</v>
      </c>
    </row>
    <row r="285">
      <c r="A285" t="inlineStr">
        <is>
          <t>Non-detect</t>
        </is>
      </c>
      <c r="B285" t="inlineStr">
        <is>
          <t>Test for non-detects/missing</t>
        </is>
      </c>
      <c r="C285" t="inlineStr">
        <is>
          <t>Very Low</t>
        </is>
      </c>
      <c r="E285" t="inlineStr">
        <is>
          <t>aw_b97.08.09.21</t>
        </is>
      </c>
      <c r="F285" t="inlineStr">
        <is>
          <t>covN2</t>
        </is>
      </c>
      <c r="G285" s="50" t="str">
        <f>HYPERLINK("#'Main'!W15", "'Main'!W15")</f>
        <v>'Main'!W15</v>
      </c>
      <c r="I285" t="inlineStr">
        <is>
          <t>Matches=!&lt;ND&gt;,!&lt;MISSING&gt;</t>
        </is>
      </c>
      <c r="K285">
        <f>'Main'!W15</f>
        <v>34.49</v>
      </c>
      <c r="L285">
        <f>AND(OR(TRUE),NOT(OR(K285="&lt;ND&gt;",K285="&lt;MISSING&gt;")))</f>
        <v>1</v>
      </c>
    </row>
    <row r="286">
      <c r="A286" t="inlineStr">
        <is>
          <t>Non-detect</t>
        </is>
      </c>
      <c r="B286" t="inlineStr">
        <is>
          <t>Test for non-detects/missing</t>
        </is>
      </c>
      <c r="C286" t="inlineStr">
        <is>
          <t>Very Low</t>
        </is>
      </c>
      <c r="E286" t="inlineStr">
        <is>
          <t>aw_b97.08.09.21</t>
        </is>
      </c>
      <c r="F286" t="inlineStr">
        <is>
          <t>covN2</t>
        </is>
      </c>
      <c r="G286" s="50" t="str">
        <f>HYPERLINK("#'Main'!X15", "'Main'!X15")</f>
        <v>'Main'!X15</v>
      </c>
      <c r="I286" t="inlineStr">
        <is>
          <t>Matches=!&lt;ND&gt;,!&lt;MISSING&gt;</t>
        </is>
      </c>
      <c r="K286">
        <f>'Main'!X15</f>
        <v>33.86</v>
      </c>
      <c r="L286">
        <f>AND(OR(TRUE),NOT(OR(K286="&lt;ND&gt;",K286="&lt;MISSING&gt;")))</f>
        <v>1</v>
      </c>
    </row>
    <row r="287">
      <c r="A287" t="inlineStr">
        <is>
          <t>Non-detect</t>
        </is>
      </c>
      <c r="B287" t="inlineStr">
        <is>
          <t>Test for non-detects/missing</t>
        </is>
      </c>
      <c r="C287" t="inlineStr">
        <is>
          <t>Very Low</t>
        </is>
      </c>
      <c r="E287" t="inlineStr">
        <is>
          <t>aw_sr.08.09.21</t>
        </is>
      </c>
      <c r="F287" t="inlineStr">
        <is>
          <t>covN1</t>
        </is>
      </c>
      <c r="G287" s="50" t="str">
        <f>HYPERLINK("#'Main'!J16", "'Main'!J16")</f>
        <v>'Main'!J16</v>
      </c>
      <c r="I287" t="inlineStr">
        <is>
          <t>Matches=!&lt;ND&gt;,!&lt;MISSING&gt;</t>
        </is>
      </c>
      <c r="K287">
        <f>'Main'!J16</f>
        <v>33.4</v>
      </c>
      <c r="L287">
        <f>AND(OR(TRUE),NOT(OR(K287="&lt;ND&gt;",K287="&lt;MISSING&gt;")))</f>
        <v>1</v>
      </c>
    </row>
    <row r="288">
      <c r="A288" t="inlineStr">
        <is>
          <t>Non-detect</t>
        </is>
      </c>
      <c r="B288" t="inlineStr">
        <is>
          <t>Test for non-detects/missing</t>
        </is>
      </c>
      <c r="C288" t="inlineStr">
        <is>
          <t>Very Low</t>
        </is>
      </c>
      <c r="E288" t="inlineStr">
        <is>
          <t>aw_sr.08.09.21</t>
        </is>
      </c>
      <c r="F288" t="inlineStr">
        <is>
          <t>covN1</t>
        </is>
      </c>
      <c r="G288" s="50" t="str">
        <f>HYPERLINK("#'Main'!K16", "'Main'!K16")</f>
        <v>'Main'!K16</v>
      </c>
      <c r="I288" t="inlineStr">
        <is>
          <t>Matches=!&lt;ND&gt;,!&lt;MISSING&gt;</t>
        </is>
      </c>
      <c r="K288">
        <f>'Main'!K16</f>
        <v>33.6</v>
      </c>
      <c r="L288">
        <f>AND(OR(TRUE),NOT(OR(K288="&lt;ND&gt;",K288="&lt;MISSING&gt;")))</f>
        <v>1</v>
      </c>
    </row>
    <row r="289">
      <c r="A289" t="inlineStr">
        <is>
          <t>Non-detect</t>
        </is>
      </c>
      <c r="B289" t="inlineStr">
        <is>
          <t>Test for non-detects/missing</t>
        </is>
      </c>
      <c r="C289" t="inlineStr">
        <is>
          <t>Very Low</t>
        </is>
      </c>
      <c r="E289" t="inlineStr">
        <is>
          <t>aw_sr.08.09.21</t>
        </is>
      </c>
      <c r="F289" t="inlineStr">
        <is>
          <t>covN1</t>
        </is>
      </c>
      <c r="G289" s="50" t="str">
        <f>HYPERLINK("#'Main'!L16", "'Main'!L16")</f>
        <v>'Main'!L16</v>
      </c>
      <c r="I289" t="inlineStr">
        <is>
          <t>Matches=!&lt;ND&gt;,!&lt;MISSING&gt;</t>
        </is>
      </c>
      <c r="K289">
        <f>'Main'!L16</f>
        <v>33.87</v>
      </c>
      <c r="L289">
        <f>AND(OR(TRUE),NOT(OR(K289="&lt;ND&gt;",K289="&lt;MISSING&gt;")))</f>
        <v>1</v>
      </c>
    </row>
    <row r="290">
      <c r="A290" t="inlineStr">
        <is>
          <t>Non-detect</t>
        </is>
      </c>
      <c r="B290" t="inlineStr">
        <is>
          <t>Test for non-detects/missing</t>
        </is>
      </c>
      <c r="C290" t="inlineStr">
        <is>
          <t>Very Low</t>
        </is>
      </c>
      <c r="E290" t="inlineStr">
        <is>
          <t>aw_sr.08.09.21</t>
        </is>
      </c>
      <c r="F290" t="inlineStr">
        <is>
          <t>covN2</t>
        </is>
      </c>
      <c r="G290" s="50" t="str">
        <f>HYPERLINK("#'Main'!V16", "'Main'!V16")</f>
        <v>'Main'!V16</v>
      </c>
      <c r="I290" t="inlineStr">
        <is>
          <t>Matches=!&lt;ND&gt;,!&lt;MISSING&gt;</t>
        </is>
      </c>
      <c r="K290">
        <f>'Main'!V16</f>
        <v>33.38</v>
      </c>
      <c r="L290">
        <f>AND(OR(TRUE),NOT(OR(K290="&lt;ND&gt;",K290="&lt;MISSING&gt;")))</f>
        <v>1</v>
      </c>
    </row>
    <row r="291">
      <c r="A291" t="inlineStr">
        <is>
          <t>Non-detect</t>
        </is>
      </c>
      <c r="B291" t="inlineStr">
        <is>
          <t>Test for non-detects/missing</t>
        </is>
      </c>
      <c r="C291" t="inlineStr">
        <is>
          <t>Very Low</t>
        </is>
      </c>
      <c r="E291" t="inlineStr">
        <is>
          <t>aw_sr.08.09.21</t>
        </is>
      </c>
      <c r="F291" t="inlineStr">
        <is>
          <t>covN2</t>
        </is>
      </c>
      <c r="G291" s="50" t="str">
        <f>HYPERLINK("#'Main'!W16", "'Main'!W16")</f>
        <v>'Main'!W16</v>
      </c>
      <c r="I291" t="inlineStr">
        <is>
          <t>Matches=!&lt;ND&gt;,!&lt;MISSING&gt;</t>
        </is>
      </c>
      <c r="K291">
        <f>'Main'!W16</f>
        <v>33.96</v>
      </c>
      <c r="L291">
        <f>AND(OR(TRUE),NOT(OR(K291="&lt;ND&gt;",K291="&lt;MISSING&gt;")))</f>
        <v>1</v>
      </c>
    </row>
    <row r="292">
      <c r="A292" t="inlineStr">
        <is>
          <t>Non-detect</t>
        </is>
      </c>
      <c r="B292" t="inlineStr">
        <is>
          <t>Test for non-detects/missing</t>
        </is>
      </c>
      <c r="C292" t="inlineStr">
        <is>
          <t>Very Low</t>
        </is>
      </c>
      <c r="E292" t="inlineStr">
        <is>
          <t>aw_sr.08.09.21</t>
        </is>
      </c>
      <c r="F292" t="inlineStr">
        <is>
          <t>covN2</t>
        </is>
      </c>
      <c r="G292" s="50" t="str">
        <f>HYPERLINK("#'Main'!X16", "'Main'!X16")</f>
        <v>'Main'!X16</v>
      </c>
      <c r="I292" t="inlineStr">
        <is>
          <t>Matches=!&lt;ND&gt;,!&lt;MISSING&gt;</t>
        </is>
      </c>
      <c r="K292">
        <f>'Main'!X16</f>
        <v>33.01</v>
      </c>
      <c r="L292">
        <f>AND(OR(TRUE),NOT(OR(K292="&lt;ND&gt;",K292="&lt;MISSING&gt;")))</f>
        <v>1</v>
      </c>
    </row>
    <row r="293">
      <c r="A293" t="inlineStr">
        <is>
          <t>Non-detect</t>
        </is>
      </c>
      <c r="B293" t="inlineStr">
        <is>
          <t>Test for non-detects/missing</t>
        </is>
      </c>
      <c r="C293" t="inlineStr">
        <is>
          <t>Very Low</t>
        </is>
      </c>
      <c r="E293" t="inlineStr">
        <is>
          <t>ebmi.07.25</t>
        </is>
      </c>
      <c r="F293" t="inlineStr">
        <is>
          <t>covN1</t>
        </is>
      </c>
      <c r="G293" s="50" t="str">
        <f>HYPERLINK("#'Main'!J17", "'Main'!J17")</f>
        <v>'Main'!J17</v>
      </c>
      <c r="I293" t="inlineStr">
        <is>
          <t>Matches=!&lt;ND&gt;,!&lt;MISSING&gt;</t>
        </is>
      </c>
      <c r="K293" t="str">
        <f>'Main'!J17</f>
        <v>[42.14]</v>
      </c>
      <c r="L293">
        <f>AND(OR(TRUE),NOT(OR(K293="&lt;ND&gt;",K293="&lt;MISSING&gt;")))</f>
        <v>1</v>
      </c>
    </row>
    <row r="294">
      <c r="A294" t="inlineStr">
        <is>
          <t>Non-detect</t>
        </is>
      </c>
      <c r="B294" t="inlineStr">
        <is>
          <t>Test for non-detects/missing</t>
        </is>
      </c>
      <c r="C294" t="inlineStr">
        <is>
          <t>Very Low</t>
        </is>
      </c>
      <c r="E294" t="inlineStr">
        <is>
          <t>ebmi.07.25</t>
        </is>
      </c>
      <c r="F294" t="inlineStr">
        <is>
          <t>covN1</t>
        </is>
      </c>
      <c r="G294" s="50" t="str">
        <f>HYPERLINK("#'Main'!K17", "'Main'!K17")</f>
        <v>'Main'!K17</v>
      </c>
      <c r="I294" t="inlineStr">
        <is>
          <t>Matches=!&lt;ND&gt;,!&lt;MISSING&gt;</t>
        </is>
      </c>
      <c r="K294">
        <f>'Main'!K17</f>
        <v>35.92</v>
      </c>
      <c r="L294">
        <f>AND(OR(TRUE),NOT(OR(K294="&lt;ND&gt;",K294="&lt;MISSING&gt;")))</f>
        <v>1</v>
      </c>
    </row>
    <row r="295">
      <c r="A295" t="inlineStr">
        <is>
          <t>Non-detect</t>
        </is>
      </c>
      <c r="B295" t="inlineStr">
        <is>
          <t>Test for non-detects/missing</t>
        </is>
      </c>
      <c r="C295" t="inlineStr">
        <is>
          <t>Very Low</t>
        </is>
      </c>
      <c r="E295" t="inlineStr">
        <is>
          <t>ebmi.07.25</t>
        </is>
      </c>
      <c r="F295" t="inlineStr">
        <is>
          <t>covN1</t>
        </is>
      </c>
      <c r="G295" s="50" t="str">
        <f>HYPERLINK("#'Main'!L17", "'Main'!L17")</f>
        <v>'Main'!L17</v>
      </c>
      <c r="I295" t="inlineStr">
        <is>
          <t>Matches=!&lt;ND&gt;,!&lt;MISSING&gt;</t>
        </is>
      </c>
      <c r="K295">
        <f>'Main'!L17</f>
        <v>38.58</v>
      </c>
      <c r="L295">
        <f>AND(OR(TRUE),NOT(OR(K295="&lt;ND&gt;",K295="&lt;MISSING&gt;")))</f>
        <v>1</v>
      </c>
    </row>
    <row r="296">
      <c r="A296" t="inlineStr">
        <is>
          <t>Non-detect</t>
        </is>
      </c>
      <c r="B296" t="inlineStr">
        <is>
          <t>Test for non-detects/missing</t>
        </is>
      </c>
      <c r="C296" t="inlineStr">
        <is>
          <t>Very Low</t>
        </is>
      </c>
      <c r="E296" t="inlineStr">
        <is>
          <t>ebmi.07.25</t>
        </is>
      </c>
      <c r="F296" t="inlineStr">
        <is>
          <t>covN2</t>
        </is>
      </c>
      <c r="G296" s="50" t="str">
        <f>HYPERLINK("#'Main'!V17", "'Main'!V17")</f>
        <v>'Main'!V17</v>
      </c>
      <c r="I296" t="inlineStr">
        <is>
          <t>Matches=!&lt;ND&gt;,!&lt;MISSING&gt;</t>
        </is>
      </c>
      <c r="K296">
        <f>'Main'!V17</f>
        <v>37.07</v>
      </c>
      <c r="L296">
        <f>AND(OR(TRUE),NOT(OR(K296="&lt;ND&gt;",K296="&lt;MISSING&gt;")))</f>
        <v>1</v>
      </c>
    </row>
    <row r="297">
      <c r="A297" t="inlineStr">
        <is>
          <t>Non-detect</t>
        </is>
      </c>
      <c r="B297" t="inlineStr">
        <is>
          <t>Test for non-detects/missing</t>
        </is>
      </c>
      <c r="C297" t="inlineStr">
        <is>
          <t>Very Low</t>
        </is>
      </c>
      <c r="E297" t="inlineStr">
        <is>
          <t>ebmi.07.25</t>
        </is>
      </c>
      <c r="F297" t="inlineStr">
        <is>
          <t>covN2</t>
        </is>
      </c>
      <c r="G297" s="50" t="str">
        <f>HYPERLINK("#'Main'!W17", "'Main'!W17")</f>
        <v>'Main'!W17</v>
      </c>
      <c r="I297" t="inlineStr">
        <is>
          <t>Matches=!&lt;ND&gt;,!&lt;MISSING&gt;</t>
        </is>
      </c>
      <c r="K297" t="str">
        <f>'Main'!W17</f>
        <v>[38.88]</v>
      </c>
      <c r="L297">
        <f>AND(OR(TRUE),NOT(OR(K297="&lt;ND&gt;",K297="&lt;MISSING&gt;")))</f>
        <v>1</v>
      </c>
    </row>
    <row r="298">
      <c r="A298" t="inlineStr">
        <is>
          <t>Non-detect</t>
        </is>
      </c>
      <c r="B298" t="inlineStr">
        <is>
          <t>Test for non-detects/missing</t>
        </is>
      </c>
      <c r="C298" t="inlineStr">
        <is>
          <t>Very Low</t>
        </is>
      </c>
      <c r="E298" t="inlineStr">
        <is>
          <t>ebmi.07.25</t>
        </is>
      </c>
      <c r="F298" t="inlineStr">
        <is>
          <t>covN2</t>
        </is>
      </c>
      <c r="G298" s="50" t="str">
        <f>HYPERLINK("#'Main'!X17", "'Main'!X17")</f>
        <v>'Main'!X17</v>
      </c>
      <c r="I298" t="inlineStr">
        <is>
          <t>Matches=!&lt;ND&gt;,!&lt;MISSING&gt;</t>
        </is>
      </c>
      <c r="K298">
        <f>'Main'!X17</f>
        <v>35.27</v>
      </c>
      <c r="L298">
        <f>AND(OR(TRUE),NOT(OR(K298="&lt;ND&gt;",K298="&lt;MISSING&gt;")))</f>
        <v>1</v>
      </c>
    </row>
    <row r="299">
      <c r="A299" t="inlineStr">
        <is>
          <t>Non-detect</t>
        </is>
      </c>
      <c r="B299" t="inlineStr">
        <is>
          <t>Test for non-detects/missing</t>
        </is>
      </c>
      <c r="C299" t="inlineStr">
        <is>
          <t>Very Low</t>
        </is>
      </c>
      <c r="E299" t="inlineStr">
        <is>
          <t>eh.07.20.21</t>
        </is>
      </c>
      <c r="F299" t="inlineStr">
        <is>
          <t>covN1</t>
        </is>
      </c>
      <c r="G299" s="50" t="str">
        <f>HYPERLINK("#'Main'!J18", "'Main'!J18")</f>
        <v>'Main'!J18</v>
      </c>
      <c r="I299" t="inlineStr">
        <is>
          <t>Matches=!&lt;ND&gt;,!&lt;MISSING&gt;</t>
        </is>
      </c>
      <c r="K299">
        <f>'Main'!J18</f>
        <v>40.76</v>
      </c>
      <c r="L299">
        <f>AND(OR(TRUE),NOT(OR(K299="&lt;ND&gt;",K299="&lt;MISSING&gt;")))</f>
        <v>1</v>
      </c>
    </row>
    <row r="300">
      <c r="A300" t="inlineStr">
        <is>
          <t>Non-detect</t>
        </is>
      </c>
      <c r="B300" t="inlineStr">
        <is>
          <t>Test for non-detects/missing</t>
        </is>
      </c>
      <c r="C300" t="inlineStr">
        <is>
          <t>Very Low</t>
        </is>
      </c>
      <c r="E300" t="inlineStr">
        <is>
          <t>eh.07.20.21</t>
        </is>
      </c>
      <c r="F300" t="inlineStr">
        <is>
          <t>covN1</t>
        </is>
      </c>
      <c r="G300" s="50" t="str">
        <f>HYPERLINK("#'Main'!K18", "'Main'!K18")</f>
        <v>'Main'!K18</v>
      </c>
      <c r="I300" t="inlineStr">
        <is>
          <t>Matches=!&lt;ND&gt;,!&lt;MISSING&gt;</t>
        </is>
      </c>
      <c r="K300" t="str">
        <f>'Main'!K18</f>
        <v>&lt;ND&gt;</v>
      </c>
      <c r="L300">
        <f>AND(OR(TRUE),NOT(OR(K300="&lt;ND&gt;",K300="&lt;MISSING&gt;")))</f>
        <v>0</v>
      </c>
    </row>
    <row r="301">
      <c r="A301" t="inlineStr">
        <is>
          <t>Non-detect</t>
        </is>
      </c>
      <c r="B301" t="inlineStr">
        <is>
          <t>Test for non-detects/missing</t>
        </is>
      </c>
      <c r="C301" t="inlineStr">
        <is>
          <t>Very Low</t>
        </is>
      </c>
      <c r="E301" t="inlineStr">
        <is>
          <t>eh.07.20.21</t>
        </is>
      </c>
      <c r="F301" t="inlineStr">
        <is>
          <t>covN1</t>
        </is>
      </c>
      <c r="G301" s="50" t="str">
        <f>HYPERLINK("#'Main'!L18", "'Main'!L18")</f>
        <v>'Main'!L18</v>
      </c>
      <c r="I301" t="inlineStr">
        <is>
          <t>Matches=!&lt;ND&gt;,!&lt;MISSING&gt;</t>
        </is>
      </c>
      <c r="K301">
        <f>'Main'!L18</f>
        <v>38.93</v>
      </c>
      <c r="L301">
        <f>AND(OR(TRUE),NOT(OR(K301="&lt;ND&gt;",K301="&lt;MISSING&gt;")))</f>
        <v>1</v>
      </c>
    </row>
    <row r="302">
      <c r="A302" t="inlineStr">
        <is>
          <t>Non-detect</t>
        </is>
      </c>
      <c r="B302" t="inlineStr">
        <is>
          <t>Test for non-detects/missing</t>
        </is>
      </c>
      <c r="C302" t="inlineStr">
        <is>
          <t>Very Low</t>
        </is>
      </c>
      <c r="E302" t="inlineStr">
        <is>
          <t>eh.07.20.21</t>
        </is>
      </c>
      <c r="F302" t="inlineStr">
        <is>
          <t>covN2</t>
        </is>
      </c>
      <c r="G302" s="50" t="str">
        <f>HYPERLINK("#'Main'!V18", "'Main'!V18")</f>
        <v>'Main'!V18</v>
      </c>
      <c r="I302" t="inlineStr">
        <is>
          <t>Matches=!&lt;ND&gt;,!&lt;MISSING&gt;</t>
        </is>
      </c>
      <c r="K302">
        <f>'Main'!V18</f>
        <v>36.39</v>
      </c>
      <c r="L302">
        <f>AND(OR(TRUE),NOT(OR(K302="&lt;ND&gt;",K302="&lt;MISSING&gt;")))</f>
        <v>1</v>
      </c>
    </row>
    <row r="303">
      <c r="A303" t="inlineStr">
        <is>
          <t>Non-detect</t>
        </is>
      </c>
      <c r="B303" t="inlineStr">
        <is>
          <t>Test for non-detects/missing</t>
        </is>
      </c>
      <c r="C303" t="inlineStr">
        <is>
          <t>Very Low</t>
        </is>
      </c>
      <c r="E303" t="inlineStr">
        <is>
          <t>eh.07.20.21</t>
        </is>
      </c>
      <c r="F303" t="inlineStr">
        <is>
          <t>covN2</t>
        </is>
      </c>
      <c r="G303" s="50" t="str">
        <f>HYPERLINK("#'Main'!W18", "'Main'!W18")</f>
        <v>'Main'!W18</v>
      </c>
      <c r="I303" t="inlineStr">
        <is>
          <t>Matches=!&lt;ND&gt;,!&lt;MISSING&gt;</t>
        </is>
      </c>
      <c r="K303" t="str">
        <f>'Main'!W18</f>
        <v>[38.0]</v>
      </c>
      <c r="L303">
        <f>AND(OR(TRUE),NOT(OR(K303="&lt;ND&gt;",K303="&lt;MISSING&gt;")))</f>
        <v>1</v>
      </c>
    </row>
    <row r="304">
      <c r="A304" t="inlineStr">
        <is>
          <t>Non-detect</t>
        </is>
      </c>
      <c r="B304" t="inlineStr">
        <is>
          <t>Test for non-detects/missing</t>
        </is>
      </c>
      <c r="C304" t="inlineStr">
        <is>
          <t>Very Low</t>
        </is>
      </c>
      <c r="E304" t="inlineStr">
        <is>
          <t>eh.07.20.21</t>
        </is>
      </c>
      <c r="F304" t="inlineStr">
        <is>
          <t>covN2</t>
        </is>
      </c>
      <c r="G304" s="50" t="str">
        <f>HYPERLINK("#'Main'!X18", "'Main'!X18")</f>
        <v>'Main'!X18</v>
      </c>
      <c r="I304" t="inlineStr">
        <is>
          <t>Matches=!&lt;ND&gt;,!&lt;MISSING&gt;</t>
        </is>
      </c>
      <c r="K304">
        <f>'Main'!X18</f>
        <v>35.44</v>
      </c>
      <c r="L304">
        <f>AND(OR(TRUE),NOT(OR(K304="&lt;ND&gt;",K304="&lt;MISSING&gt;")))</f>
        <v>1</v>
      </c>
    </row>
    <row r="305">
      <c r="A305" t="inlineStr">
        <is>
          <t>Non-detect</t>
        </is>
      </c>
      <c r="B305" t="inlineStr">
        <is>
          <t>Test for non-detects/missing</t>
        </is>
      </c>
      <c r="C305" t="inlineStr">
        <is>
          <t>Very Low</t>
        </is>
      </c>
      <c r="E305" t="inlineStr">
        <is>
          <t>emh.07.21.21</t>
        </is>
      </c>
      <c r="F305" t="inlineStr">
        <is>
          <t>covN1</t>
        </is>
      </c>
      <c r="G305" s="50" t="str">
        <f>HYPERLINK("#'Main'!J19", "'Main'!J19")</f>
        <v>'Main'!J19</v>
      </c>
      <c r="I305" t="inlineStr">
        <is>
          <t>Matches=!&lt;ND&gt;,!&lt;MISSING&gt;</t>
        </is>
      </c>
      <c r="K305">
        <f>'Main'!J19</f>
        <v>37.19</v>
      </c>
      <c r="L305">
        <f>AND(OR(TRUE),NOT(OR(K305="&lt;ND&gt;",K305="&lt;MISSING&gt;")))</f>
        <v>1</v>
      </c>
    </row>
    <row r="306">
      <c r="A306" t="inlineStr">
        <is>
          <t>Non-detect</t>
        </is>
      </c>
      <c r="B306" t="inlineStr">
        <is>
          <t>Test for non-detects/missing</t>
        </is>
      </c>
      <c r="C306" t="inlineStr">
        <is>
          <t>Very Low</t>
        </is>
      </c>
      <c r="E306" t="inlineStr">
        <is>
          <t>emh.07.21.21</t>
        </is>
      </c>
      <c r="F306" t="inlineStr">
        <is>
          <t>covN1</t>
        </is>
      </c>
      <c r="G306" s="50" t="str">
        <f>HYPERLINK("#'Main'!K19", "'Main'!K19")</f>
        <v>'Main'!K19</v>
      </c>
      <c r="I306" t="inlineStr">
        <is>
          <t>Matches=!&lt;ND&gt;,!&lt;MISSING&gt;</t>
        </is>
      </c>
      <c r="K306">
        <f>'Main'!K19</f>
        <v>36.34</v>
      </c>
      <c r="L306">
        <f>AND(OR(TRUE),NOT(OR(K306="&lt;ND&gt;",K306="&lt;MISSING&gt;")))</f>
        <v>1</v>
      </c>
    </row>
    <row r="307">
      <c r="A307" t="inlineStr">
        <is>
          <t>Non-detect</t>
        </is>
      </c>
      <c r="B307" t="inlineStr">
        <is>
          <t>Test for non-detects/missing</t>
        </is>
      </c>
      <c r="C307" t="inlineStr">
        <is>
          <t>Very Low</t>
        </is>
      </c>
      <c r="E307" t="inlineStr">
        <is>
          <t>emh.07.21.21</t>
        </is>
      </c>
      <c r="F307" t="inlineStr">
        <is>
          <t>covN1</t>
        </is>
      </c>
      <c r="G307" s="50" t="str">
        <f>HYPERLINK("#'Main'!L19", "'Main'!L19")</f>
        <v>'Main'!L19</v>
      </c>
      <c r="I307" t="inlineStr">
        <is>
          <t>Matches=!&lt;ND&gt;,!&lt;MISSING&gt;</t>
        </is>
      </c>
      <c r="K307" t="str">
        <f>'Main'!L19</f>
        <v>[38.18]</v>
      </c>
      <c r="L307">
        <f>AND(OR(TRUE),NOT(OR(K307="&lt;ND&gt;",K307="&lt;MISSING&gt;")))</f>
        <v>1</v>
      </c>
    </row>
    <row r="308">
      <c r="A308" t="inlineStr">
        <is>
          <t>Non-detect</t>
        </is>
      </c>
      <c r="B308" t="inlineStr">
        <is>
          <t>Test for non-detects/missing</t>
        </is>
      </c>
      <c r="C308" t="inlineStr">
        <is>
          <t>Very Low</t>
        </is>
      </c>
      <c r="E308" t="inlineStr">
        <is>
          <t>emh.07.21.21</t>
        </is>
      </c>
      <c r="F308" t="inlineStr">
        <is>
          <t>covN2</t>
        </is>
      </c>
      <c r="G308" s="50" t="str">
        <f>HYPERLINK("#'Main'!V19", "'Main'!V19")</f>
        <v>'Main'!V19</v>
      </c>
      <c r="I308" t="inlineStr">
        <is>
          <t>Matches=!&lt;ND&gt;,!&lt;MISSING&gt;</t>
        </is>
      </c>
      <c r="K308">
        <f>'Main'!V19</f>
        <v>36.03</v>
      </c>
      <c r="L308">
        <f>AND(OR(TRUE),NOT(OR(K308="&lt;ND&gt;",K308="&lt;MISSING&gt;")))</f>
        <v>1</v>
      </c>
    </row>
    <row r="309">
      <c r="A309" t="inlineStr">
        <is>
          <t>Non-detect</t>
        </is>
      </c>
      <c r="B309" t="inlineStr">
        <is>
          <t>Test for non-detects/missing</t>
        </is>
      </c>
      <c r="C309" t="inlineStr">
        <is>
          <t>Very Low</t>
        </is>
      </c>
      <c r="E309" t="inlineStr">
        <is>
          <t>emh.07.21.21</t>
        </is>
      </c>
      <c r="F309" t="inlineStr">
        <is>
          <t>covN2</t>
        </is>
      </c>
      <c r="G309" s="50" t="str">
        <f>HYPERLINK("#'Main'!W19", "'Main'!W19")</f>
        <v>'Main'!W19</v>
      </c>
      <c r="I309" t="inlineStr">
        <is>
          <t>Matches=!&lt;ND&gt;,!&lt;MISSING&gt;</t>
        </is>
      </c>
      <c r="K309">
        <f>'Main'!W19</f>
        <v>36.33</v>
      </c>
      <c r="L309">
        <f>AND(OR(TRUE),NOT(OR(K309="&lt;ND&gt;",K309="&lt;MISSING&gt;")))</f>
        <v>1</v>
      </c>
    </row>
    <row r="310">
      <c r="A310" t="inlineStr">
        <is>
          <t>Non-detect</t>
        </is>
      </c>
      <c r="B310" t="inlineStr">
        <is>
          <t>Test for non-detects/missing</t>
        </is>
      </c>
      <c r="C310" t="inlineStr">
        <is>
          <t>Very Low</t>
        </is>
      </c>
      <c r="E310" t="inlineStr">
        <is>
          <t>emh.07.21.21</t>
        </is>
      </c>
      <c r="F310" t="inlineStr">
        <is>
          <t>covN2</t>
        </is>
      </c>
      <c r="G310" s="50" t="str">
        <f>HYPERLINK("#'Main'!X19", "'Main'!X19")</f>
        <v>'Main'!X19</v>
      </c>
      <c r="I310" t="inlineStr">
        <is>
          <t>Matches=!&lt;ND&gt;,!&lt;MISSING&gt;</t>
        </is>
      </c>
      <c r="K310">
        <f>'Main'!X19</f>
        <v>36.19</v>
      </c>
      <c r="L310">
        <f>AND(OR(TRUE),NOT(OR(K310="&lt;ND&gt;",K310="&lt;MISSING&gt;")))</f>
        <v>1</v>
      </c>
    </row>
    <row r="311">
      <c r="A311" t="inlineStr">
        <is>
          <t>Non-detect</t>
        </is>
      </c>
      <c r="B311" t="inlineStr">
        <is>
          <t>Test for non-detects/missing</t>
        </is>
      </c>
      <c r="C311" t="inlineStr">
        <is>
          <t>Very Low</t>
        </is>
      </c>
      <c r="E311" t="inlineStr">
        <is>
          <t>evc1.07.02.21</t>
        </is>
      </c>
      <c r="F311" t="inlineStr">
        <is>
          <t>covN1</t>
        </is>
      </c>
      <c r="G311" s="50" t="str">
        <f>HYPERLINK("#'Main'!J20", "'Main'!J20")</f>
        <v>'Main'!J20</v>
      </c>
      <c r="I311" t="inlineStr">
        <is>
          <t>Matches=!&lt;ND&gt;,!&lt;MISSING&gt;</t>
        </is>
      </c>
      <c r="K311">
        <f>'Main'!J20</f>
        <v>44.16</v>
      </c>
      <c r="L311">
        <f>AND(OR(TRUE),NOT(OR(K311="&lt;ND&gt;",K311="&lt;MISSING&gt;")))</f>
        <v>1</v>
      </c>
    </row>
    <row r="312">
      <c r="A312" t="inlineStr">
        <is>
          <t>Non-detect</t>
        </is>
      </c>
      <c r="B312" t="inlineStr">
        <is>
          <t>Test for non-detects/missing</t>
        </is>
      </c>
      <c r="C312" t="inlineStr">
        <is>
          <t>Very Low</t>
        </is>
      </c>
      <c r="E312" t="inlineStr">
        <is>
          <t>evc1.07.02.21</t>
        </is>
      </c>
      <c r="F312" t="inlineStr">
        <is>
          <t>covN1</t>
        </is>
      </c>
      <c r="G312" s="50" t="str">
        <f>HYPERLINK("#'Main'!K20", "'Main'!K20")</f>
        <v>'Main'!K20</v>
      </c>
      <c r="I312" t="inlineStr">
        <is>
          <t>Matches=!&lt;ND&gt;,!&lt;MISSING&gt;</t>
        </is>
      </c>
      <c r="K312" t="str">
        <f>'Main'!K20</f>
        <v>&lt;ND&gt;</v>
      </c>
      <c r="L312">
        <f>AND(OR(TRUE),NOT(OR(K312="&lt;ND&gt;",K312="&lt;MISSING&gt;")))</f>
        <v>0</v>
      </c>
    </row>
    <row r="313">
      <c r="A313" t="inlineStr">
        <is>
          <t>Non-detect</t>
        </is>
      </c>
      <c r="B313" t="inlineStr">
        <is>
          <t>Test for non-detects/missing</t>
        </is>
      </c>
      <c r="C313" t="inlineStr">
        <is>
          <t>Very Low</t>
        </is>
      </c>
      <c r="E313" t="inlineStr">
        <is>
          <t>evc1.07.02.21</t>
        </is>
      </c>
      <c r="F313" t="inlineStr">
        <is>
          <t>covN1</t>
        </is>
      </c>
      <c r="G313" s="50" t="str">
        <f>HYPERLINK("#'Main'!L20", "'Main'!L20")</f>
        <v>'Main'!L20</v>
      </c>
      <c r="I313" t="inlineStr">
        <is>
          <t>Matches=!&lt;ND&gt;,!&lt;MISSING&gt;</t>
        </is>
      </c>
      <c r="K313" t="str">
        <f>'Main'!L20</f>
        <v>&lt;ND&gt;</v>
      </c>
      <c r="L313">
        <f>AND(OR(TRUE),NOT(OR(K313="&lt;ND&gt;",K313="&lt;MISSING&gt;")))</f>
        <v>0</v>
      </c>
    </row>
    <row r="314">
      <c r="A314" t="inlineStr">
        <is>
          <t>Non-detect</t>
        </is>
      </c>
      <c r="B314" t="inlineStr">
        <is>
          <t>Test for non-detects/missing</t>
        </is>
      </c>
      <c r="C314" t="inlineStr">
        <is>
          <t>Very Low</t>
        </is>
      </c>
      <c r="E314" t="inlineStr">
        <is>
          <t>evc1.07.02.21</t>
        </is>
      </c>
      <c r="F314" t="inlineStr">
        <is>
          <t>covN2</t>
        </is>
      </c>
      <c r="G314" s="50" t="str">
        <f>HYPERLINK("#'Main'!V20", "'Main'!V20")</f>
        <v>'Main'!V20</v>
      </c>
      <c r="I314" t="inlineStr">
        <is>
          <t>Matches=!&lt;ND&gt;,!&lt;MISSING&gt;</t>
        </is>
      </c>
      <c r="K314" t="str">
        <f>'Main'!V20</f>
        <v>&lt;ND&gt;</v>
      </c>
      <c r="L314">
        <f>AND(OR(TRUE),NOT(OR(K314="&lt;ND&gt;",K314="&lt;MISSING&gt;")))</f>
        <v>0</v>
      </c>
    </row>
    <row r="315">
      <c r="A315" t="inlineStr">
        <is>
          <t>Non-detect</t>
        </is>
      </c>
      <c r="B315" t="inlineStr">
        <is>
          <t>Test for non-detects/missing</t>
        </is>
      </c>
      <c r="C315" t="inlineStr">
        <is>
          <t>Very Low</t>
        </is>
      </c>
      <c r="E315" t="inlineStr">
        <is>
          <t>evc1.07.02.21</t>
        </is>
      </c>
      <c r="F315" t="inlineStr">
        <is>
          <t>covN2</t>
        </is>
      </c>
      <c r="G315" s="50" t="str">
        <f>HYPERLINK("#'Main'!W20", "'Main'!W20")</f>
        <v>'Main'!W20</v>
      </c>
      <c r="I315" t="inlineStr">
        <is>
          <t>Matches=!&lt;ND&gt;,!&lt;MISSING&gt;</t>
        </is>
      </c>
      <c r="K315">
        <f>'Main'!W20</f>
        <v>40.37</v>
      </c>
      <c r="L315">
        <f>AND(OR(TRUE),NOT(OR(K315="&lt;ND&gt;",K315="&lt;MISSING&gt;")))</f>
        <v>1</v>
      </c>
    </row>
    <row r="316">
      <c r="A316" t="inlineStr">
        <is>
          <t>Non-detect</t>
        </is>
      </c>
      <c r="B316" t="inlineStr">
        <is>
          <t>Test for non-detects/missing</t>
        </is>
      </c>
      <c r="C316" t="inlineStr">
        <is>
          <t>Very Low</t>
        </is>
      </c>
      <c r="E316" t="inlineStr">
        <is>
          <t>evc1.07.02.21</t>
        </is>
      </c>
      <c r="F316" t="inlineStr">
        <is>
          <t>covN2</t>
        </is>
      </c>
      <c r="G316" s="50" t="str">
        <f>HYPERLINK("#'Main'!X20", "'Main'!X20")</f>
        <v>'Main'!X20</v>
      </c>
      <c r="I316" t="inlineStr">
        <is>
          <t>Matches=!&lt;ND&gt;,!&lt;MISSING&gt;</t>
        </is>
      </c>
      <c r="K316" t="str">
        <f>'Main'!X20</f>
        <v>&lt;ND&gt;</v>
      </c>
      <c r="L316">
        <f>AND(OR(TRUE),NOT(OR(K316="&lt;ND&gt;",K316="&lt;MISSING&gt;")))</f>
        <v>0</v>
      </c>
    </row>
    <row r="317">
      <c r="A317" t="inlineStr">
        <is>
          <t>Non-detect</t>
        </is>
      </c>
      <c r="B317" t="inlineStr">
        <is>
          <t>Test for non-detects/missing</t>
        </is>
      </c>
      <c r="C317" t="inlineStr">
        <is>
          <t>Very Low</t>
        </is>
      </c>
      <c r="E317" t="inlineStr">
        <is>
          <t>evc1.07.16.21</t>
        </is>
      </c>
      <c r="F317" t="inlineStr">
        <is>
          <t>covN1</t>
        </is>
      </c>
      <c r="G317" s="50" t="str">
        <f>HYPERLINK("#'Main'!J21", "'Main'!J21")</f>
        <v>'Main'!J21</v>
      </c>
      <c r="I317" t="inlineStr">
        <is>
          <t>Matches=!&lt;ND&gt;,!&lt;MISSING&gt;</t>
        </is>
      </c>
      <c r="K317" t="str">
        <f>'Main'!J21</f>
        <v>&lt;ND&gt;</v>
      </c>
      <c r="L317">
        <f>AND(OR(TRUE),NOT(OR(K317="&lt;ND&gt;",K317="&lt;MISSING&gt;")))</f>
        <v>0</v>
      </c>
    </row>
    <row r="318">
      <c r="A318" t="inlineStr">
        <is>
          <t>Non-detect</t>
        </is>
      </c>
      <c r="B318" t="inlineStr">
        <is>
          <t>Test for non-detects/missing</t>
        </is>
      </c>
      <c r="C318" t="inlineStr">
        <is>
          <t>Very Low</t>
        </is>
      </c>
      <c r="E318" t="inlineStr">
        <is>
          <t>evc1.07.16.21</t>
        </is>
      </c>
      <c r="F318" t="inlineStr">
        <is>
          <t>covN1</t>
        </is>
      </c>
      <c r="G318" s="50" t="str">
        <f>HYPERLINK("#'Main'!K21", "'Main'!K21")</f>
        <v>'Main'!K21</v>
      </c>
      <c r="I318" t="inlineStr">
        <is>
          <t>Matches=!&lt;ND&gt;,!&lt;MISSING&gt;</t>
        </is>
      </c>
      <c r="K318">
        <f>'Main'!K21</f>
        <v>42.6</v>
      </c>
      <c r="L318">
        <f>AND(OR(TRUE),NOT(OR(K318="&lt;ND&gt;",K318="&lt;MISSING&gt;")))</f>
        <v>1</v>
      </c>
    </row>
    <row r="319">
      <c r="A319" t="inlineStr">
        <is>
          <t>Non-detect</t>
        </is>
      </c>
      <c r="B319" t="inlineStr">
        <is>
          <t>Test for non-detects/missing</t>
        </is>
      </c>
      <c r="C319" t="inlineStr">
        <is>
          <t>Very Low</t>
        </is>
      </c>
      <c r="E319" t="inlineStr">
        <is>
          <t>evc1.07.16.21</t>
        </is>
      </c>
      <c r="F319" t="inlineStr">
        <is>
          <t>covN1</t>
        </is>
      </c>
      <c r="G319" s="50" t="str">
        <f>HYPERLINK("#'Main'!L21", "'Main'!L21")</f>
        <v>'Main'!L21</v>
      </c>
      <c r="I319" t="inlineStr">
        <is>
          <t>Matches=!&lt;ND&gt;,!&lt;MISSING&gt;</t>
        </is>
      </c>
      <c r="K319">
        <f>'Main'!L21</f>
        <v>39.16</v>
      </c>
      <c r="L319">
        <f>AND(OR(TRUE),NOT(OR(K319="&lt;ND&gt;",K319="&lt;MISSING&gt;")))</f>
        <v>1</v>
      </c>
    </row>
    <row r="320">
      <c r="A320" t="inlineStr">
        <is>
          <t>Non-detect</t>
        </is>
      </c>
      <c r="B320" t="inlineStr">
        <is>
          <t>Test for non-detects/missing</t>
        </is>
      </c>
      <c r="C320" t="inlineStr">
        <is>
          <t>Very Low</t>
        </is>
      </c>
      <c r="E320" t="inlineStr">
        <is>
          <t>evc1.07.16.21</t>
        </is>
      </c>
      <c r="F320" t="inlineStr">
        <is>
          <t>covN2</t>
        </is>
      </c>
      <c r="G320" s="50" t="str">
        <f>HYPERLINK("#'Main'!V21", "'Main'!V21")</f>
        <v>'Main'!V21</v>
      </c>
      <c r="I320" t="inlineStr">
        <is>
          <t>Matches=!&lt;ND&gt;,!&lt;MISSING&gt;</t>
        </is>
      </c>
      <c r="K320">
        <f>'Main'!V21</f>
        <v>36.67</v>
      </c>
      <c r="L320">
        <f>AND(OR(TRUE),NOT(OR(K320="&lt;ND&gt;",K320="&lt;MISSING&gt;")))</f>
        <v>1</v>
      </c>
    </row>
    <row r="321">
      <c r="A321" t="inlineStr">
        <is>
          <t>Non-detect</t>
        </is>
      </c>
      <c r="B321" t="inlineStr">
        <is>
          <t>Test for non-detects/missing</t>
        </is>
      </c>
      <c r="C321" t="inlineStr">
        <is>
          <t>Very Low</t>
        </is>
      </c>
      <c r="E321" t="inlineStr">
        <is>
          <t>evc1.07.16.21</t>
        </is>
      </c>
      <c r="F321" t="inlineStr">
        <is>
          <t>covN2</t>
        </is>
      </c>
      <c r="G321" s="50" t="str">
        <f>HYPERLINK("#'Main'!W21", "'Main'!W21")</f>
        <v>'Main'!W21</v>
      </c>
      <c r="I321" t="inlineStr">
        <is>
          <t>Matches=!&lt;ND&gt;,!&lt;MISSING&gt;</t>
        </is>
      </c>
      <c r="K321">
        <f>'Main'!W21</f>
        <v>36.01</v>
      </c>
      <c r="L321">
        <f>AND(OR(TRUE),NOT(OR(K321="&lt;ND&gt;",K321="&lt;MISSING&gt;")))</f>
        <v>1</v>
      </c>
    </row>
    <row r="322">
      <c r="A322" t="inlineStr">
        <is>
          <t>Non-detect</t>
        </is>
      </c>
      <c r="B322" t="inlineStr">
        <is>
          <t>Test for non-detects/missing</t>
        </is>
      </c>
      <c r="C322" t="inlineStr">
        <is>
          <t>Very Low</t>
        </is>
      </c>
      <c r="E322" t="inlineStr">
        <is>
          <t>evc1.07.16.21</t>
        </is>
      </c>
      <c r="F322" t="inlineStr">
        <is>
          <t>covN2</t>
        </is>
      </c>
      <c r="G322" s="50" t="str">
        <f>HYPERLINK("#'Main'!X21", "'Main'!X21")</f>
        <v>'Main'!X21</v>
      </c>
      <c r="I322" t="inlineStr">
        <is>
          <t>Matches=!&lt;ND&gt;,!&lt;MISSING&gt;</t>
        </is>
      </c>
      <c r="K322" t="str">
        <f>'Main'!X21</f>
        <v>&lt;ND&gt;</v>
      </c>
      <c r="L322">
        <f>AND(OR(TRUE),NOT(OR(K322="&lt;ND&gt;",K322="&lt;MISSING&gt;")))</f>
        <v>0</v>
      </c>
    </row>
    <row r="323">
      <c r="A323" t="inlineStr">
        <is>
          <t>Non-detect</t>
        </is>
      </c>
      <c r="B323" t="inlineStr">
        <is>
          <t>Test for non-detects/missing</t>
        </is>
      </c>
      <c r="C323" t="inlineStr">
        <is>
          <t>Very Low</t>
        </is>
      </c>
      <c r="E323" t="inlineStr">
        <is>
          <t>evc3.07.16.21</t>
        </is>
      </c>
      <c r="F323" t="inlineStr">
        <is>
          <t>covN1</t>
        </is>
      </c>
      <c r="G323" s="50" t="str">
        <f>HYPERLINK("#'Main'!J22", "'Main'!J22")</f>
        <v>'Main'!J22</v>
      </c>
      <c r="I323" t="inlineStr">
        <is>
          <t>Matches=!&lt;ND&gt;,!&lt;MISSING&gt;</t>
        </is>
      </c>
      <c r="K323">
        <f>'Main'!J22</f>
        <v>38.44</v>
      </c>
      <c r="L323">
        <f>AND(OR(TRUE),NOT(OR(K323="&lt;ND&gt;",K323="&lt;MISSING&gt;")))</f>
        <v>1</v>
      </c>
    </row>
    <row r="324">
      <c r="A324" t="inlineStr">
        <is>
          <t>Non-detect</t>
        </is>
      </c>
      <c r="B324" t="inlineStr">
        <is>
          <t>Test for non-detects/missing</t>
        </is>
      </c>
      <c r="C324" t="inlineStr">
        <is>
          <t>Very Low</t>
        </is>
      </c>
      <c r="E324" t="inlineStr">
        <is>
          <t>evc3.07.16.21</t>
        </is>
      </c>
      <c r="F324" t="inlineStr">
        <is>
          <t>covN1</t>
        </is>
      </c>
      <c r="G324" s="50" t="str">
        <f>HYPERLINK("#'Main'!K22", "'Main'!K22")</f>
        <v>'Main'!K22</v>
      </c>
      <c r="I324" t="inlineStr">
        <is>
          <t>Matches=!&lt;ND&gt;,!&lt;MISSING&gt;</t>
        </is>
      </c>
      <c r="K324">
        <f>'Main'!K22</f>
        <v>39.68</v>
      </c>
      <c r="L324">
        <f>AND(OR(TRUE),NOT(OR(K324="&lt;ND&gt;",K324="&lt;MISSING&gt;")))</f>
        <v>1</v>
      </c>
    </row>
    <row r="325">
      <c r="A325" t="inlineStr">
        <is>
          <t>Non-detect</t>
        </is>
      </c>
      <c r="B325" t="inlineStr">
        <is>
          <t>Test for non-detects/missing</t>
        </is>
      </c>
      <c r="C325" t="inlineStr">
        <is>
          <t>Very Low</t>
        </is>
      </c>
      <c r="E325" t="inlineStr">
        <is>
          <t>evc3.07.16.21</t>
        </is>
      </c>
      <c r="F325" t="inlineStr">
        <is>
          <t>covN1</t>
        </is>
      </c>
      <c r="G325" s="50" t="str">
        <f>HYPERLINK("#'Main'!L22", "'Main'!L22")</f>
        <v>'Main'!L22</v>
      </c>
      <c r="I325" t="inlineStr">
        <is>
          <t>Matches=!&lt;ND&gt;,!&lt;MISSING&gt;</t>
        </is>
      </c>
      <c r="K325" t="str">
        <f>'Main'!L22</f>
        <v>&lt;ND&gt;</v>
      </c>
      <c r="L325">
        <f>AND(OR(TRUE),NOT(OR(K325="&lt;ND&gt;",K325="&lt;MISSING&gt;")))</f>
        <v>0</v>
      </c>
    </row>
    <row r="326">
      <c r="A326" t="inlineStr">
        <is>
          <t>Non-detect</t>
        </is>
      </c>
      <c r="B326" t="inlineStr">
        <is>
          <t>Test for non-detects/missing</t>
        </is>
      </c>
      <c r="C326" t="inlineStr">
        <is>
          <t>Very Low</t>
        </is>
      </c>
      <c r="E326" t="inlineStr">
        <is>
          <t>evc3.07.16.21</t>
        </is>
      </c>
      <c r="F326" t="inlineStr">
        <is>
          <t>covN2</t>
        </is>
      </c>
      <c r="G326" s="50" t="str">
        <f>HYPERLINK("#'Main'!V22", "'Main'!V22")</f>
        <v>'Main'!V22</v>
      </c>
      <c r="I326" t="inlineStr">
        <is>
          <t>Matches=!&lt;ND&gt;,!&lt;MISSING&gt;</t>
        </is>
      </c>
      <c r="K326">
        <f>'Main'!V22</f>
        <v>35.59</v>
      </c>
      <c r="L326">
        <f>AND(OR(TRUE),NOT(OR(K326="&lt;ND&gt;",K326="&lt;MISSING&gt;")))</f>
        <v>1</v>
      </c>
    </row>
    <row r="327">
      <c r="A327" t="inlineStr">
        <is>
          <t>Non-detect</t>
        </is>
      </c>
      <c r="B327" t="inlineStr">
        <is>
          <t>Test for non-detects/missing</t>
        </is>
      </c>
      <c r="C327" t="inlineStr">
        <is>
          <t>Very Low</t>
        </is>
      </c>
      <c r="E327" t="inlineStr">
        <is>
          <t>evc3.07.16.21</t>
        </is>
      </c>
      <c r="F327" t="inlineStr">
        <is>
          <t>covN2</t>
        </is>
      </c>
      <c r="G327" s="50" t="str">
        <f>HYPERLINK("#'Main'!W22", "'Main'!W22")</f>
        <v>'Main'!W22</v>
      </c>
      <c r="I327" t="inlineStr">
        <is>
          <t>Matches=!&lt;ND&gt;,!&lt;MISSING&gt;</t>
        </is>
      </c>
      <c r="K327" t="str">
        <f>'Main'!W22</f>
        <v>[38.25]</v>
      </c>
      <c r="L327">
        <f>AND(OR(TRUE),NOT(OR(K327="&lt;ND&gt;",K327="&lt;MISSING&gt;")))</f>
        <v>1</v>
      </c>
    </row>
    <row r="328">
      <c r="A328" t="inlineStr">
        <is>
          <t>Non-detect</t>
        </is>
      </c>
      <c r="B328" t="inlineStr">
        <is>
          <t>Test for non-detects/missing</t>
        </is>
      </c>
      <c r="C328" t="inlineStr">
        <is>
          <t>Very Low</t>
        </is>
      </c>
      <c r="E328" t="inlineStr">
        <is>
          <t>evc3.07.16.21</t>
        </is>
      </c>
      <c r="F328" t="inlineStr">
        <is>
          <t>covN2</t>
        </is>
      </c>
      <c r="G328" s="50" t="str">
        <f>HYPERLINK("#'Main'!X22", "'Main'!X22")</f>
        <v>'Main'!X22</v>
      </c>
      <c r="I328" t="inlineStr">
        <is>
          <t>Matches=!&lt;ND&gt;,!&lt;MISSING&gt;</t>
        </is>
      </c>
      <c r="K328">
        <f>'Main'!X22</f>
        <v>36.34</v>
      </c>
      <c r="L328">
        <f>AND(OR(TRUE),NOT(OR(K328="&lt;ND&gt;",K328="&lt;MISSING&gt;")))</f>
        <v>1</v>
      </c>
    </row>
    <row r="329">
      <c r="A329" t="inlineStr">
        <is>
          <t>Non-detect</t>
        </is>
      </c>
      <c r="B329" t="inlineStr">
        <is>
          <t>Test for non-detects/missing</t>
        </is>
      </c>
      <c r="C329" t="inlineStr">
        <is>
          <t>Very Low</t>
        </is>
      </c>
      <c r="E329" t="inlineStr">
        <is>
          <t>biorad_sample_pmmov_b_pdf-50200.0</t>
        </is>
      </c>
      <c r="F329" t="inlineStr">
        <is>
          <t>PMMoV</t>
        </is>
      </c>
      <c r="G329" s="50" t="str">
        <f>HYPERLINK("#'Cal'!C27", "'Cal'!C27")</f>
        <v>'Cal'!C27</v>
      </c>
      <c r="I329" t="inlineStr">
        <is>
          <t>Matches=!&lt;ND&gt;,!&lt;MISSING&gt;</t>
        </is>
      </c>
      <c r="K329">
        <f>'Cal'!C27</f>
        <v>25.07</v>
      </c>
      <c r="L329">
        <f>AND(OR(TRUE),NOT(OR(K329="&lt;ND&gt;",K329="&lt;MISSING&gt;")))</f>
        <v>1</v>
      </c>
    </row>
    <row r="330">
      <c r="A330" t="inlineStr">
        <is>
          <t>Non-detect</t>
        </is>
      </c>
      <c r="B330" t="inlineStr">
        <is>
          <t>Test for non-detects/missing</t>
        </is>
      </c>
      <c r="C330" t="inlineStr">
        <is>
          <t>Very Low</t>
        </is>
      </c>
      <c r="E330" t="inlineStr">
        <is>
          <t>biorad_sample_pmmov_b_pdf-50200.0</t>
        </is>
      </c>
      <c r="F330" t="inlineStr">
        <is>
          <t>PMMoV</t>
        </is>
      </c>
      <c r="G330" s="50" t="str">
        <f>HYPERLINK("#'Cal'!C28", "'Cal'!C28")</f>
        <v>'Cal'!C28</v>
      </c>
      <c r="I330" t="inlineStr">
        <is>
          <t>Matches=!&lt;ND&gt;,!&lt;MISSING&gt;</t>
        </is>
      </c>
      <c r="K330">
        <f>'Cal'!C28</f>
        <v>24.99</v>
      </c>
      <c r="L330">
        <f>AND(OR(TRUE),NOT(OR(K330="&lt;ND&gt;",K330="&lt;MISSING&gt;")))</f>
        <v>1</v>
      </c>
    </row>
    <row r="331">
      <c r="A331" t="inlineStr">
        <is>
          <t>Non-detect</t>
        </is>
      </c>
      <c r="B331" t="inlineStr">
        <is>
          <t>Test for non-detects/missing</t>
        </is>
      </c>
      <c r="C331" t="inlineStr">
        <is>
          <t>Very Low</t>
        </is>
      </c>
      <c r="E331" t="inlineStr">
        <is>
          <t>biorad_sample_pmmov_b_pdf-50200.0</t>
        </is>
      </c>
      <c r="F331" t="inlineStr">
        <is>
          <t>PMMoV</t>
        </is>
      </c>
      <c r="G331" s="50" t="str">
        <f>HYPERLINK("#'Cal'!C29", "'Cal'!C29")</f>
        <v>'Cal'!C29</v>
      </c>
      <c r="I331" t="inlineStr">
        <is>
          <t>Matches=!&lt;ND&gt;,!&lt;MISSING&gt;</t>
        </is>
      </c>
      <c r="K331">
        <f>'Cal'!C29</f>
        <v>24.93</v>
      </c>
      <c r="L331">
        <f>AND(OR(TRUE),NOT(OR(K331="&lt;ND&gt;",K331="&lt;MISSING&gt;")))</f>
        <v>1</v>
      </c>
    </row>
    <row r="332">
      <c r="A332" t="inlineStr">
        <is>
          <t>Non-detect</t>
        </is>
      </c>
      <c r="B332" t="inlineStr">
        <is>
          <t>Test for non-detects/missing</t>
        </is>
      </c>
      <c r="C332" t="inlineStr">
        <is>
          <t>Very Low</t>
        </is>
      </c>
      <c r="E332" t="inlineStr">
        <is>
          <t>biorad_sample_pmmov_b_pdf-12550.0</t>
        </is>
      </c>
      <c r="F332" t="inlineStr">
        <is>
          <t>PMMoV</t>
        </is>
      </c>
      <c r="G332" s="50" t="str">
        <f>HYPERLINK("#'Cal'!C30", "'Cal'!C30")</f>
        <v>'Cal'!C30</v>
      </c>
      <c r="I332" t="inlineStr">
        <is>
          <t>Matches=!&lt;ND&gt;,!&lt;MISSING&gt;</t>
        </is>
      </c>
      <c r="K332">
        <f>'Cal'!C30</f>
        <v>26.69</v>
      </c>
      <c r="L332">
        <f>AND(OR(TRUE),NOT(OR(K332="&lt;ND&gt;",K332="&lt;MISSING&gt;")))</f>
        <v>1</v>
      </c>
    </row>
    <row r="333">
      <c r="A333" t="inlineStr">
        <is>
          <t>Non-detect</t>
        </is>
      </c>
      <c r="B333" t="inlineStr">
        <is>
          <t>Test for non-detects/missing</t>
        </is>
      </c>
      <c r="C333" t="inlineStr">
        <is>
          <t>Very Low</t>
        </is>
      </c>
      <c r="E333" t="inlineStr">
        <is>
          <t>biorad_sample_pmmov_b_pdf-12550.0</t>
        </is>
      </c>
      <c r="F333" t="inlineStr">
        <is>
          <t>PMMoV</t>
        </is>
      </c>
      <c r="G333" s="50" t="str">
        <f>HYPERLINK("#'Cal'!C31", "'Cal'!C31")</f>
        <v>'Cal'!C31</v>
      </c>
      <c r="I333" t="inlineStr">
        <is>
          <t>Matches=!&lt;ND&gt;,!&lt;MISSING&gt;</t>
        </is>
      </c>
      <c r="K333">
        <f>'Cal'!C31</f>
        <v>26.43</v>
      </c>
      <c r="L333">
        <f>AND(OR(TRUE),NOT(OR(K333="&lt;ND&gt;",K333="&lt;MISSING&gt;")))</f>
        <v>1</v>
      </c>
    </row>
    <row r="334">
      <c r="A334" t="inlineStr">
        <is>
          <t>Non-detect</t>
        </is>
      </c>
      <c r="B334" t="inlineStr">
        <is>
          <t>Test for non-detects/missing</t>
        </is>
      </c>
      <c r="C334" t="inlineStr">
        <is>
          <t>Very Low</t>
        </is>
      </c>
      <c r="E334" t="inlineStr">
        <is>
          <t>biorad_sample_pmmov_b_pdf-12550.0</t>
        </is>
      </c>
      <c r="F334" t="inlineStr">
        <is>
          <t>PMMoV</t>
        </is>
      </c>
      <c r="G334" s="50" t="str">
        <f>HYPERLINK("#'Cal'!C32", "'Cal'!C32")</f>
        <v>'Cal'!C32</v>
      </c>
      <c r="I334" t="inlineStr">
        <is>
          <t>Matches=!&lt;ND&gt;,!&lt;MISSING&gt;</t>
        </is>
      </c>
      <c r="K334">
        <f>'Cal'!C32</f>
        <v>26.41</v>
      </c>
      <c r="L334">
        <f>AND(OR(TRUE),NOT(OR(K334="&lt;ND&gt;",K334="&lt;MISSING&gt;")))</f>
        <v>1</v>
      </c>
    </row>
    <row r="335">
      <c r="A335" t="inlineStr">
        <is>
          <t>Non-detect</t>
        </is>
      </c>
      <c r="B335" t="inlineStr">
        <is>
          <t>Test for non-detects/missing</t>
        </is>
      </c>
      <c r="C335" t="inlineStr">
        <is>
          <t>Very Low</t>
        </is>
      </c>
      <c r="E335" t="inlineStr">
        <is>
          <t>biorad_sample_pmmov_b_pdf-3138.0</t>
        </is>
      </c>
      <c r="F335" t="inlineStr">
        <is>
          <t>PMMoV</t>
        </is>
      </c>
      <c r="G335" s="50" t="str">
        <f>HYPERLINK("#'Cal'!C33", "'Cal'!C33")</f>
        <v>'Cal'!C33</v>
      </c>
      <c r="I335" t="inlineStr">
        <is>
          <t>Matches=!&lt;ND&gt;,!&lt;MISSING&gt;</t>
        </is>
      </c>
      <c r="K335">
        <f>'Cal'!C33</f>
        <v>28.57</v>
      </c>
      <c r="L335">
        <f>AND(OR(TRUE),NOT(OR(K335="&lt;ND&gt;",K335="&lt;MISSING&gt;")))</f>
        <v>1</v>
      </c>
    </row>
    <row r="336">
      <c r="A336" t="inlineStr">
        <is>
          <t>Non-detect</t>
        </is>
      </c>
      <c r="B336" t="inlineStr">
        <is>
          <t>Test for non-detects/missing</t>
        </is>
      </c>
      <c r="C336" t="inlineStr">
        <is>
          <t>Very Low</t>
        </is>
      </c>
      <c r="E336" t="inlineStr">
        <is>
          <t>biorad_sample_pmmov_b_pdf-3138.0</t>
        </is>
      </c>
      <c r="F336" t="inlineStr">
        <is>
          <t>PMMoV</t>
        </is>
      </c>
      <c r="G336" s="50" t="str">
        <f>HYPERLINK("#'Cal'!C34", "'Cal'!C34")</f>
        <v>'Cal'!C34</v>
      </c>
      <c r="I336" t="inlineStr">
        <is>
          <t>Matches=!&lt;ND&gt;,!&lt;MISSING&gt;</t>
        </is>
      </c>
      <c r="K336">
        <f>'Cal'!C34</f>
        <v>28.48</v>
      </c>
      <c r="L336">
        <f>AND(OR(TRUE),NOT(OR(K336="&lt;ND&gt;",K336="&lt;MISSING&gt;")))</f>
        <v>1</v>
      </c>
    </row>
    <row r="337">
      <c r="A337" t="inlineStr">
        <is>
          <t>Non-detect</t>
        </is>
      </c>
      <c r="B337" t="inlineStr">
        <is>
          <t>Test for non-detects/missing</t>
        </is>
      </c>
      <c r="C337" t="inlineStr">
        <is>
          <t>Very Low</t>
        </is>
      </c>
      <c r="E337" t="inlineStr">
        <is>
          <t>biorad_sample_pmmov_b_pdf-3138.0</t>
        </is>
      </c>
      <c r="F337" t="inlineStr">
        <is>
          <t>PMMoV</t>
        </is>
      </c>
      <c r="G337" s="50" t="str">
        <f>HYPERLINK("#'Cal'!C35", "'Cal'!C35")</f>
        <v>'Cal'!C35</v>
      </c>
      <c r="I337" t="inlineStr">
        <is>
          <t>Matches=!&lt;ND&gt;,!&lt;MISSING&gt;</t>
        </is>
      </c>
      <c r="K337">
        <f>'Cal'!C35</f>
        <v>28.45</v>
      </c>
      <c r="L337">
        <f>AND(OR(TRUE),NOT(OR(K337="&lt;ND&gt;",K337="&lt;MISSING&gt;")))</f>
        <v>1</v>
      </c>
    </row>
    <row r="338">
      <c r="A338" t="inlineStr">
        <is>
          <t>Non-detect</t>
        </is>
      </c>
      <c r="B338" t="inlineStr">
        <is>
          <t>Test for non-detects/missing</t>
        </is>
      </c>
      <c r="C338" t="inlineStr">
        <is>
          <t>Very Low</t>
        </is>
      </c>
      <c r="E338" t="inlineStr">
        <is>
          <t>biorad_sample_pmmov_b_pdf-784.4</t>
        </is>
      </c>
      <c r="F338" t="inlineStr">
        <is>
          <t>PMMoV</t>
        </is>
      </c>
      <c r="G338" s="50" t="str">
        <f>HYPERLINK("#'Cal'!C36", "'Cal'!C36")</f>
        <v>'Cal'!C36</v>
      </c>
      <c r="I338" t="inlineStr">
        <is>
          <t>Matches=!&lt;ND&gt;,!&lt;MISSING&gt;</t>
        </is>
      </c>
      <c r="K338">
        <f>'Cal'!C36</f>
        <v>30.62</v>
      </c>
      <c r="L338">
        <f>AND(OR(TRUE),NOT(OR(K338="&lt;ND&gt;",K338="&lt;MISSING&gt;")))</f>
        <v>1</v>
      </c>
    </row>
    <row r="339">
      <c r="A339" t="inlineStr">
        <is>
          <t>Non-detect</t>
        </is>
      </c>
      <c r="B339" t="inlineStr">
        <is>
          <t>Test for non-detects/missing</t>
        </is>
      </c>
      <c r="C339" t="inlineStr">
        <is>
          <t>Very Low</t>
        </is>
      </c>
      <c r="E339" t="inlineStr">
        <is>
          <t>biorad_sample_pmmov_b_pdf-784.4</t>
        </is>
      </c>
      <c r="F339" t="inlineStr">
        <is>
          <t>PMMoV</t>
        </is>
      </c>
      <c r="G339" s="50" t="str">
        <f>HYPERLINK("#'Cal'!C37", "'Cal'!C37")</f>
        <v>'Cal'!C37</v>
      </c>
      <c r="I339" t="inlineStr">
        <is>
          <t>Matches=!&lt;ND&gt;,!&lt;MISSING&gt;</t>
        </is>
      </c>
      <c r="K339">
        <f>'Cal'!C37</f>
        <v>30.59</v>
      </c>
      <c r="L339">
        <f>AND(OR(TRUE),NOT(OR(K339="&lt;ND&gt;",K339="&lt;MISSING&gt;")))</f>
        <v>1</v>
      </c>
    </row>
    <row r="340">
      <c r="A340" t="inlineStr">
        <is>
          <t>Non-detect</t>
        </is>
      </c>
      <c r="B340" t="inlineStr">
        <is>
          <t>Test for non-detects/missing</t>
        </is>
      </c>
      <c r="C340" t="inlineStr">
        <is>
          <t>Very Low</t>
        </is>
      </c>
      <c r="E340" t="inlineStr">
        <is>
          <t>biorad_sample_pmmov_b_pdf-784.4</t>
        </is>
      </c>
      <c r="F340" t="inlineStr">
        <is>
          <t>PMMoV</t>
        </is>
      </c>
      <c r="G340" s="50" t="str">
        <f>HYPERLINK("#'Cal'!C38", "'Cal'!C38")</f>
        <v>'Cal'!C38</v>
      </c>
      <c r="I340" t="inlineStr">
        <is>
          <t>Matches=!&lt;ND&gt;,!&lt;MISSING&gt;</t>
        </is>
      </c>
      <c r="K340">
        <f>'Cal'!C38</f>
        <v>30.41</v>
      </c>
      <c r="L340">
        <f>AND(OR(TRUE),NOT(OR(K340="&lt;ND&gt;",K340="&lt;MISSING&gt;")))</f>
        <v>1</v>
      </c>
    </row>
    <row r="341">
      <c r="A341" t="inlineStr">
        <is>
          <t>Non-detect</t>
        </is>
      </c>
      <c r="B341" t="inlineStr">
        <is>
          <t>Test for non-detects/missing</t>
        </is>
      </c>
      <c r="C341" t="inlineStr">
        <is>
          <t>Very Low</t>
        </is>
      </c>
      <c r="E341" t="inlineStr">
        <is>
          <t>biorad_sample_pmmov_b_pdf-196.1</t>
        </is>
      </c>
      <c r="F341" t="inlineStr">
        <is>
          <t>PMMoV</t>
        </is>
      </c>
      <c r="G341" s="50" t="str">
        <f>HYPERLINK("#'Cal'!C39", "'Cal'!C39")</f>
        <v>'Cal'!C39</v>
      </c>
      <c r="I341" t="inlineStr">
        <is>
          <t>Matches=!&lt;ND&gt;,!&lt;MISSING&gt;</t>
        </is>
      </c>
      <c r="K341">
        <f>'Cal'!C39</f>
        <v>32.64</v>
      </c>
      <c r="L341">
        <f>AND(OR(TRUE),NOT(OR(K341="&lt;ND&gt;",K341="&lt;MISSING&gt;")))</f>
        <v>1</v>
      </c>
    </row>
    <row r="342">
      <c r="A342" t="inlineStr">
        <is>
          <t>Non-detect</t>
        </is>
      </c>
      <c r="B342" t="inlineStr">
        <is>
          <t>Test for non-detects/missing</t>
        </is>
      </c>
      <c r="C342" t="inlineStr">
        <is>
          <t>Very Low</t>
        </is>
      </c>
      <c r="E342" t="inlineStr">
        <is>
          <t>biorad_sample_pmmov_b_pdf-196.1</t>
        </is>
      </c>
      <c r="F342" t="inlineStr">
        <is>
          <t>PMMoV</t>
        </is>
      </c>
      <c r="G342" s="50" t="str">
        <f>HYPERLINK("#'Cal'!C40", "'Cal'!C40")</f>
        <v>'Cal'!C40</v>
      </c>
      <c r="I342" t="inlineStr">
        <is>
          <t>Matches=!&lt;ND&gt;,!&lt;MISSING&gt;</t>
        </is>
      </c>
      <c r="K342">
        <f>'Cal'!C40</f>
        <v>32.81</v>
      </c>
      <c r="L342">
        <f>AND(OR(TRUE),NOT(OR(K342="&lt;ND&gt;",K342="&lt;MISSING&gt;")))</f>
        <v>1</v>
      </c>
    </row>
    <row r="343">
      <c r="A343" t="inlineStr">
        <is>
          <t>Non-detect</t>
        </is>
      </c>
      <c r="B343" t="inlineStr">
        <is>
          <t>Test for non-detects/missing</t>
        </is>
      </c>
      <c r="C343" t="inlineStr">
        <is>
          <t>Very Low</t>
        </is>
      </c>
      <c r="E343" t="inlineStr">
        <is>
          <t>biorad_sample_pmmov_b_pdf-196.1</t>
        </is>
      </c>
      <c r="F343" t="inlineStr">
        <is>
          <t>PMMoV</t>
        </is>
      </c>
      <c r="G343" s="50" t="str">
        <f>HYPERLINK("#'Cal'!C41", "'Cal'!C41")</f>
        <v>'Cal'!C41</v>
      </c>
      <c r="I343" t="inlineStr">
        <is>
          <t>Matches=!&lt;ND&gt;,!&lt;MISSING&gt;</t>
        </is>
      </c>
      <c r="K343">
        <f>'Cal'!C41</f>
        <v>32.63</v>
      </c>
      <c r="L343">
        <f>AND(OR(TRUE),NOT(OR(K343="&lt;ND&gt;",K343="&lt;MISSING&gt;")))</f>
        <v>1</v>
      </c>
    </row>
    <row r="344">
      <c r="A344" t="inlineStr">
        <is>
          <t>Non-detect</t>
        </is>
      </c>
      <c r="B344" t="inlineStr">
        <is>
          <t>Test for non-detects/missing</t>
        </is>
      </c>
      <c r="C344" t="inlineStr">
        <is>
          <t>Very Low</t>
        </is>
      </c>
      <c r="E344" t="inlineStr">
        <is>
          <t>biorad_sample_pmmov_pdf-50200.0</t>
        </is>
      </c>
      <c r="F344" t="inlineStr">
        <is>
          <t>PMMoV</t>
        </is>
      </c>
      <c r="G344" s="50" t="str">
        <f>HYPERLINK("#'Cal'!M27", "'Cal'!M27")</f>
        <v>'Cal'!M27</v>
      </c>
      <c r="I344" t="inlineStr">
        <is>
          <t>Matches=!&lt;ND&gt;,!&lt;MISSING&gt;</t>
        </is>
      </c>
      <c r="K344">
        <f>'Cal'!M27</f>
        <v>24.5</v>
      </c>
      <c r="L344">
        <f>AND(OR(TRUE),NOT(OR(K344="&lt;ND&gt;",K344="&lt;MISSING&gt;")))</f>
        <v>1</v>
      </c>
    </row>
    <row r="345">
      <c r="A345" t="inlineStr">
        <is>
          <t>Non-detect</t>
        </is>
      </c>
      <c r="B345" t="inlineStr">
        <is>
          <t>Test for non-detects/missing</t>
        </is>
      </c>
      <c r="C345" t="inlineStr">
        <is>
          <t>Very Low</t>
        </is>
      </c>
      <c r="E345" t="inlineStr">
        <is>
          <t>biorad_sample_pmmov_pdf-50200.0</t>
        </is>
      </c>
      <c r="F345" t="inlineStr">
        <is>
          <t>PMMoV</t>
        </is>
      </c>
      <c r="G345" s="50" t="str">
        <f>HYPERLINK("#'Cal'!M28", "'Cal'!M28")</f>
        <v>'Cal'!M28</v>
      </c>
      <c r="I345" t="inlineStr">
        <is>
          <t>Matches=!&lt;ND&gt;,!&lt;MISSING&gt;</t>
        </is>
      </c>
      <c r="K345">
        <f>'Cal'!M28</f>
        <v>24.53</v>
      </c>
      <c r="L345">
        <f>AND(OR(TRUE),NOT(OR(K345="&lt;ND&gt;",K345="&lt;MISSING&gt;")))</f>
        <v>1</v>
      </c>
    </row>
    <row r="346">
      <c r="A346" t="inlineStr">
        <is>
          <t>Non-detect</t>
        </is>
      </c>
      <c r="B346" t="inlineStr">
        <is>
          <t>Test for non-detects/missing</t>
        </is>
      </c>
      <c r="C346" t="inlineStr">
        <is>
          <t>Very Low</t>
        </is>
      </c>
      <c r="E346" t="inlineStr">
        <is>
          <t>biorad_sample_pmmov_pdf-50200.0</t>
        </is>
      </c>
      <c r="F346" t="inlineStr">
        <is>
          <t>PMMoV</t>
        </is>
      </c>
      <c r="G346" s="50" t="str">
        <f>HYPERLINK("#'Cal'!M29", "'Cal'!M29")</f>
        <v>'Cal'!M29</v>
      </c>
      <c r="I346" t="inlineStr">
        <is>
          <t>Matches=!&lt;ND&gt;,!&lt;MISSING&gt;</t>
        </is>
      </c>
      <c r="K346">
        <f>'Cal'!M29</f>
        <v>24.53</v>
      </c>
      <c r="L346">
        <f>AND(OR(TRUE),NOT(OR(K346="&lt;ND&gt;",K346="&lt;MISSING&gt;")))</f>
        <v>1</v>
      </c>
    </row>
    <row r="347">
      <c r="A347" t="inlineStr">
        <is>
          <t>Non-detect</t>
        </is>
      </c>
      <c r="B347" t="inlineStr">
        <is>
          <t>Test for non-detects/missing</t>
        </is>
      </c>
      <c r="C347" t="inlineStr">
        <is>
          <t>Very Low</t>
        </is>
      </c>
      <c r="E347" t="inlineStr">
        <is>
          <t>biorad_sample_pmmov_pdf-12550.0</t>
        </is>
      </c>
      <c r="F347" t="inlineStr">
        <is>
          <t>PMMoV</t>
        </is>
      </c>
      <c r="G347" s="50" t="str">
        <f>HYPERLINK("#'Cal'!M30", "'Cal'!M30")</f>
        <v>'Cal'!M30</v>
      </c>
      <c r="I347" t="inlineStr">
        <is>
          <t>Matches=!&lt;ND&gt;,!&lt;MISSING&gt;</t>
        </is>
      </c>
      <c r="K347">
        <f>'Cal'!M30</f>
        <v>26.32</v>
      </c>
      <c r="L347">
        <f>AND(OR(TRUE),NOT(OR(K347="&lt;ND&gt;",K347="&lt;MISSING&gt;")))</f>
        <v>1</v>
      </c>
    </row>
    <row r="348">
      <c r="A348" t="inlineStr">
        <is>
          <t>Non-detect</t>
        </is>
      </c>
      <c r="B348" t="inlineStr">
        <is>
          <t>Test for non-detects/missing</t>
        </is>
      </c>
      <c r="C348" t="inlineStr">
        <is>
          <t>Very Low</t>
        </is>
      </c>
      <c r="E348" t="inlineStr">
        <is>
          <t>biorad_sample_pmmov_pdf-12550.0</t>
        </is>
      </c>
      <c r="F348" t="inlineStr">
        <is>
          <t>PMMoV</t>
        </is>
      </c>
      <c r="G348" s="50" t="str">
        <f>HYPERLINK("#'Cal'!M31", "'Cal'!M31")</f>
        <v>'Cal'!M31</v>
      </c>
      <c r="I348" t="inlineStr">
        <is>
          <t>Matches=!&lt;ND&gt;,!&lt;MISSING&gt;</t>
        </is>
      </c>
      <c r="K348">
        <f>'Cal'!M31</f>
        <v>26.23</v>
      </c>
      <c r="L348">
        <f>AND(OR(TRUE),NOT(OR(K348="&lt;ND&gt;",K348="&lt;MISSING&gt;")))</f>
        <v>1</v>
      </c>
    </row>
    <row r="349">
      <c r="A349" t="inlineStr">
        <is>
          <t>Non-detect</t>
        </is>
      </c>
      <c r="B349" t="inlineStr">
        <is>
          <t>Test for non-detects/missing</t>
        </is>
      </c>
      <c r="C349" t="inlineStr">
        <is>
          <t>Very Low</t>
        </is>
      </c>
      <c r="E349" t="inlineStr">
        <is>
          <t>biorad_sample_pmmov_pdf-12550.0</t>
        </is>
      </c>
      <c r="F349" t="inlineStr">
        <is>
          <t>PMMoV</t>
        </is>
      </c>
      <c r="G349" s="50" t="str">
        <f>HYPERLINK("#'Cal'!M32", "'Cal'!M32")</f>
        <v>'Cal'!M32</v>
      </c>
      <c r="I349" t="inlineStr">
        <is>
          <t>Matches=!&lt;ND&gt;,!&lt;MISSING&gt;</t>
        </is>
      </c>
      <c r="K349">
        <f>'Cal'!M32</f>
        <v>26.24</v>
      </c>
      <c r="L349">
        <f>AND(OR(TRUE),NOT(OR(K349="&lt;ND&gt;",K349="&lt;MISSING&gt;")))</f>
        <v>1</v>
      </c>
    </row>
    <row r="350">
      <c r="A350" t="inlineStr">
        <is>
          <t>Non-detect</t>
        </is>
      </c>
      <c r="B350" t="inlineStr">
        <is>
          <t>Test for non-detects/missing</t>
        </is>
      </c>
      <c r="C350" t="inlineStr">
        <is>
          <t>Very Low</t>
        </is>
      </c>
      <c r="E350" t="inlineStr">
        <is>
          <t>biorad_sample_pmmov_pdf-3138.0</t>
        </is>
      </c>
      <c r="F350" t="inlineStr">
        <is>
          <t>PMMoV</t>
        </is>
      </c>
      <c r="G350" s="50" t="str">
        <f>HYPERLINK("#'Cal'!M33", "'Cal'!M33")</f>
        <v>'Cal'!M33</v>
      </c>
      <c r="I350" t="inlineStr">
        <is>
          <t>Matches=!&lt;ND&gt;,!&lt;MISSING&gt;</t>
        </is>
      </c>
      <c r="K350">
        <f>'Cal'!M33</f>
        <v>28.45</v>
      </c>
      <c r="L350">
        <f>AND(OR(TRUE),NOT(OR(K350="&lt;ND&gt;",K350="&lt;MISSING&gt;")))</f>
        <v>1</v>
      </c>
    </row>
    <row r="351">
      <c r="A351" t="inlineStr">
        <is>
          <t>Non-detect</t>
        </is>
      </c>
      <c r="B351" t="inlineStr">
        <is>
          <t>Test for non-detects/missing</t>
        </is>
      </c>
      <c r="C351" t="inlineStr">
        <is>
          <t>Very Low</t>
        </is>
      </c>
      <c r="E351" t="inlineStr">
        <is>
          <t>biorad_sample_pmmov_pdf-3138.0</t>
        </is>
      </c>
      <c r="F351" t="inlineStr">
        <is>
          <t>PMMoV</t>
        </is>
      </c>
      <c r="G351" s="50" t="str">
        <f>HYPERLINK("#'Cal'!M34", "'Cal'!M34")</f>
        <v>'Cal'!M34</v>
      </c>
      <c r="I351" t="inlineStr">
        <is>
          <t>Matches=!&lt;ND&gt;,!&lt;MISSING&gt;</t>
        </is>
      </c>
      <c r="K351">
        <f>'Cal'!M34</f>
        <v>28.38</v>
      </c>
      <c r="L351">
        <f>AND(OR(TRUE),NOT(OR(K351="&lt;ND&gt;",K351="&lt;MISSING&gt;")))</f>
        <v>1</v>
      </c>
    </row>
    <row r="352">
      <c r="A352" t="inlineStr">
        <is>
          <t>Non-detect</t>
        </is>
      </c>
      <c r="B352" t="inlineStr">
        <is>
          <t>Test for non-detects/missing</t>
        </is>
      </c>
      <c r="C352" t="inlineStr">
        <is>
          <t>Very Low</t>
        </is>
      </c>
      <c r="E352" t="inlineStr">
        <is>
          <t>biorad_sample_pmmov_pdf-3138.0</t>
        </is>
      </c>
      <c r="F352" t="inlineStr">
        <is>
          <t>PMMoV</t>
        </is>
      </c>
      <c r="G352" s="50" t="str">
        <f>HYPERLINK("#'Cal'!M35", "'Cal'!M35")</f>
        <v>'Cal'!M35</v>
      </c>
      <c r="I352" t="inlineStr">
        <is>
          <t>Matches=!&lt;ND&gt;,!&lt;MISSING&gt;</t>
        </is>
      </c>
      <c r="K352">
        <f>'Cal'!M35</f>
        <v>28.35</v>
      </c>
      <c r="L352">
        <f>AND(OR(TRUE),NOT(OR(K352="&lt;ND&gt;",K352="&lt;MISSING&gt;")))</f>
        <v>1</v>
      </c>
    </row>
    <row r="353">
      <c r="A353" t="inlineStr">
        <is>
          <t>Non-detect</t>
        </is>
      </c>
      <c r="B353" t="inlineStr">
        <is>
          <t>Test for non-detects/missing</t>
        </is>
      </c>
      <c r="C353" t="inlineStr">
        <is>
          <t>Very Low</t>
        </is>
      </c>
      <c r="E353" t="inlineStr">
        <is>
          <t>biorad_sample_pmmov_pdf-784.4</t>
        </is>
      </c>
      <c r="F353" t="inlineStr">
        <is>
          <t>PMMoV</t>
        </is>
      </c>
      <c r="G353" s="50" t="str">
        <f>HYPERLINK("#'Cal'!M36", "'Cal'!M36")</f>
        <v>'Cal'!M36</v>
      </c>
      <c r="I353" t="inlineStr">
        <is>
          <t>Matches=!&lt;ND&gt;,!&lt;MISSING&gt;</t>
        </is>
      </c>
      <c r="K353">
        <f>'Cal'!M36</f>
        <v>30.38</v>
      </c>
      <c r="L353">
        <f>AND(OR(TRUE),NOT(OR(K353="&lt;ND&gt;",K353="&lt;MISSING&gt;")))</f>
        <v>1</v>
      </c>
    </row>
    <row r="354">
      <c r="A354" t="inlineStr">
        <is>
          <t>Non-detect</t>
        </is>
      </c>
      <c r="B354" t="inlineStr">
        <is>
          <t>Test for non-detects/missing</t>
        </is>
      </c>
      <c r="C354" t="inlineStr">
        <is>
          <t>Very Low</t>
        </is>
      </c>
      <c r="E354" t="inlineStr">
        <is>
          <t>biorad_sample_pmmov_pdf-784.4</t>
        </is>
      </c>
      <c r="F354" t="inlineStr">
        <is>
          <t>PMMoV</t>
        </is>
      </c>
      <c r="G354" s="50" t="str">
        <f>HYPERLINK("#'Cal'!M37", "'Cal'!M37")</f>
        <v>'Cal'!M37</v>
      </c>
      <c r="I354" t="inlineStr">
        <is>
          <t>Matches=!&lt;ND&gt;,!&lt;MISSING&gt;</t>
        </is>
      </c>
      <c r="K354">
        <f>'Cal'!M37</f>
        <v>30.28</v>
      </c>
      <c r="L354">
        <f>AND(OR(TRUE),NOT(OR(K354="&lt;ND&gt;",K354="&lt;MISSING&gt;")))</f>
        <v>1</v>
      </c>
    </row>
    <row r="355">
      <c r="A355" t="inlineStr">
        <is>
          <t>Non-detect</t>
        </is>
      </c>
      <c r="B355" t="inlineStr">
        <is>
          <t>Test for non-detects/missing</t>
        </is>
      </c>
      <c r="C355" t="inlineStr">
        <is>
          <t>Very Low</t>
        </is>
      </c>
      <c r="E355" t="inlineStr">
        <is>
          <t>biorad_sample_pmmov_pdf-784.4</t>
        </is>
      </c>
      <c r="F355" t="inlineStr">
        <is>
          <t>PMMoV</t>
        </is>
      </c>
      <c r="G355" s="50" t="str">
        <f>HYPERLINK("#'Cal'!M38", "'Cal'!M38")</f>
        <v>'Cal'!M38</v>
      </c>
      <c r="I355" t="inlineStr">
        <is>
          <t>Matches=!&lt;ND&gt;,!&lt;MISSING&gt;</t>
        </is>
      </c>
      <c r="K355">
        <f>'Cal'!M38</f>
        <v>30.32</v>
      </c>
      <c r="L355">
        <f>AND(OR(TRUE),NOT(OR(K355="&lt;ND&gt;",K355="&lt;MISSING&gt;")))</f>
        <v>1</v>
      </c>
    </row>
    <row r="356">
      <c r="A356" t="inlineStr">
        <is>
          <t>Non-detect</t>
        </is>
      </c>
      <c r="B356" t="inlineStr">
        <is>
          <t>Test for non-detects/missing</t>
        </is>
      </c>
      <c r="C356" t="inlineStr">
        <is>
          <t>Very Low</t>
        </is>
      </c>
      <c r="E356" t="inlineStr">
        <is>
          <t>biorad_sample_pmmov_pdf-196.1</t>
        </is>
      </c>
      <c r="F356" t="inlineStr">
        <is>
          <t>PMMoV</t>
        </is>
      </c>
      <c r="G356" s="50" t="str">
        <f>HYPERLINK("#'Cal'!M39", "'Cal'!M39")</f>
        <v>'Cal'!M39</v>
      </c>
      <c r="I356" t="inlineStr">
        <is>
          <t>Matches=!&lt;ND&gt;,!&lt;MISSING&gt;</t>
        </is>
      </c>
      <c r="K356">
        <f>'Cal'!M39</f>
        <v>32.61</v>
      </c>
      <c r="L356">
        <f>AND(OR(TRUE),NOT(OR(K356="&lt;ND&gt;",K356="&lt;MISSING&gt;")))</f>
        <v>1</v>
      </c>
    </row>
    <row r="357">
      <c r="A357" t="inlineStr">
        <is>
          <t>Non-detect</t>
        </is>
      </c>
      <c r="B357" t="inlineStr">
        <is>
          <t>Test for non-detects/missing</t>
        </is>
      </c>
      <c r="C357" t="inlineStr">
        <is>
          <t>Very Low</t>
        </is>
      </c>
      <c r="E357" t="inlineStr">
        <is>
          <t>biorad_sample_pmmov_pdf-196.1</t>
        </is>
      </c>
      <c r="F357" t="inlineStr">
        <is>
          <t>PMMoV</t>
        </is>
      </c>
      <c r="G357" s="50" t="str">
        <f>HYPERLINK("#'Cal'!M40", "'Cal'!M40")</f>
        <v>'Cal'!M40</v>
      </c>
      <c r="I357" t="inlineStr">
        <is>
          <t>Matches=!&lt;ND&gt;,!&lt;MISSING&gt;</t>
        </is>
      </c>
      <c r="K357">
        <f>'Cal'!M40</f>
        <v>32.5</v>
      </c>
      <c r="L357">
        <f>AND(OR(TRUE),NOT(OR(K357="&lt;ND&gt;",K357="&lt;MISSING&gt;")))</f>
        <v>1</v>
      </c>
    </row>
    <row r="358">
      <c r="A358" t="inlineStr">
        <is>
          <t>Non-detect</t>
        </is>
      </c>
      <c r="B358" t="inlineStr">
        <is>
          <t>Test for non-detects/missing</t>
        </is>
      </c>
      <c r="C358" t="inlineStr">
        <is>
          <t>Very Low</t>
        </is>
      </c>
      <c r="E358" t="inlineStr">
        <is>
          <t>biorad_sample_pmmov_pdf-196.1</t>
        </is>
      </c>
      <c r="F358" t="inlineStr">
        <is>
          <t>PMMoV</t>
        </is>
      </c>
      <c r="G358" s="50" t="str">
        <f>HYPERLINK("#'Cal'!M41", "'Cal'!M41")</f>
        <v>'Cal'!M41</v>
      </c>
      <c r="I358" t="inlineStr">
        <is>
          <t>Matches=!&lt;ND&gt;,!&lt;MISSING&gt;</t>
        </is>
      </c>
      <c r="K358">
        <f>'Cal'!M41</f>
        <v>32.53</v>
      </c>
      <c r="L358">
        <f>AND(OR(TRUE),NOT(OR(K358="&lt;ND&gt;",K358="&lt;MISSING&gt;")))</f>
        <v>1</v>
      </c>
    </row>
    <row r="359">
      <c r="A359" t="inlineStr">
        <is>
          <t>Non-detect</t>
        </is>
      </c>
      <c r="B359" t="inlineStr">
        <is>
          <t>Test for non-detects/missing</t>
        </is>
      </c>
      <c r="C359" t="inlineStr">
        <is>
          <t>Very Low</t>
        </is>
      </c>
      <c r="E359" t="inlineStr">
        <is>
          <t>biorad_sample_n1_pdf-300.0</t>
        </is>
      </c>
      <c r="F359" t="inlineStr">
        <is>
          <t>covN1</t>
        </is>
      </c>
      <c r="G359" s="50" t="str">
        <f>HYPERLINK("#'Cal'!W27", "'Cal'!W27")</f>
        <v>'Cal'!W27</v>
      </c>
      <c r="I359" t="inlineStr">
        <is>
          <t>Matches=!&lt;ND&gt;,!&lt;MISSING&gt;</t>
        </is>
      </c>
      <c r="K359">
        <f>'Cal'!W27</f>
        <v>30.85</v>
      </c>
      <c r="L359">
        <f>AND(OR(TRUE),NOT(OR(K359="&lt;ND&gt;",K359="&lt;MISSING&gt;")))</f>
        <v>1</v>
      </c>
    </row>
    <row r="360">
      <c r="A360" t="inlineStr">
        <is>
          <t>Non-detect</t>
        </is>
      </c>
      <c r="B360" t="inlineStr">
        <is>
          <t>Test for non-detects/missing</t>
        </is>
      </c>
      <c r="C360" t="inlineStr">
        <is>
          <t>Very Low</t>
        </is>
      </c>
      <c r="E360" t="inlineStr">
        <is>
          <t>biorad_sample_n1_pdf-300.0</t>
        </is>
      </c>
      <c r="F360" t="inlineStr">
        <is>
          <t>covN1</t>
        </is>
      </c>
      <c r="G360" s="50" t="str">
        <f>HYPERLINK("#'Cal'!W28", "'Cal'!W28")</f>
        <v>'Cal'!W28</v>
      </c>
      <c r="I360" t="inlineStr">
        <is>
          <t>Matches=!&lt;ND&gt;,!&lt;MISSING&gt;</t>
        </is>
      </c>
      <c r="K360">
        <f>'Cal'!W28</f>
        <v>30.83</v>
      </c>
      <c r="L360">
        <f>AND(OR(TRUE),NOT(OR(K360="&lt;ND&gt;",K360="&lt;MISSING&gt;")))</f>
        <v>1</v>
      </c>
    </row>
    <row r="361">
      <c r="A361" t="inlineStr">
        <is>
          <t>Non-detect</t>
        </is>
      </c>
      <c r="B361" t="inlineStr">
        <is>
          <t>Test for non-detects/missing</t>
        </is>
      </c>
      <c r="C361" t="inlineStr">
        <is>
          <t>Very Low</t>
        </is>
      </c>
      <c r="E361" t="inlineStr">
        <is>
          <t>biorad_sample_n1_pdf-300.0</t>
        </is>
      </c>
      <c r="F361" t="inlineStr">
        <is>
          <t>covN1</t>
        </is>
      </c>
      <c r="G361" s="50" t="str">
        <f>HYPERLINK("#'Cal'!W29", "'Cal'!W29")</f>
        <v>'Cal'!W29</v>
      </c>
      <c r="I361" t="inlineStr">
        <is>
          <t>Matches=!&lt;ND&gt;,!&lt;MISSING&gt;</t>
        </is>
      </c>
      <c r="K361">
        <f>'Cal'!W29</f>
        <v>30.85</v>
      </c>
      <c r="L361">
        <f>AND(OR(TRUE),NOT(OR(K361="&lt;ND&gt;",K361="&lt;MISSING&gt;")))</f>
        <v>1</v>
      </c>
    </row>
    <row r="362">
      <c r="A362" t="inlineStr">
        <is>
          <t>Non-detect</t>
        </is>
      </c>
      <c r="B362" t="inlineStr">
        <is>
          <t>Test for non-detects/missing</t>
        </is>
      </c>
      <c r="C362" t="inlineStr">
        <is>
          <t>Very Low</t>
        </is>
      </c>
      <c r="E362" t="inlineStr">
        <is>
          <t>biorad_sample_n1_pdf-60.0</t>
        </is>
      </c>
      <c r="F362" t="inlineStr">
        <is>
          <t>covN1</t>
        </is>
      </c>
      <c r="G362" s="50" t="str">
        <f>HYPERLINK("#'Cal'!W30", "'Cal'!W30")</f>
        <v>'Cal'!W30</v>
      </c>
      <c r="I362" t="inlineStr">
        <is>
          <t>Matches=!&lt;ND&gt;,!&lt;MISSING&gt;</t>
        </is>
      </c>
      <c r="K362">
        <f>'Cal'!W30</f>
        <v>30.07</v>
      </c>
      <c r="L362">
        <f>AND(OR(TRUE),NOT(OR(K362="&lt;ND&gt;",K362="&lt;MISSING&gt;")))</f>
        <v>1</v>
      </c>
    </row>
    <row r="363">
      <c r="A363" t="inlineStr">
        <is>
          <t>Non-detect</t>
        </is>
      </c>
      <c r="B363" t="inlineStr">
        <is>
          <t>Test for non-detects/missing</t>
        </is>
      </c>
      <c r="C363" t="inlineStr">
        <is>
          <t>Very Low</t>
        </is>
      </c>
      <c r="E363" t="inlineStr">
        <is>
          <t>biorad_sample_n1_pdf-60.0</t>
        </is>
      </c>
      <c r="F363" t="inlineStr">
        <is>
          <t>covN1</t>
        </is>
      </c>
      <c r="G363" s="50" t="str">
        <f>HYPERLINK("#'Cal'!W31", "'Cal'!W31")</f>
        <v>'Cal'!W31</v>
      </c>
      <c r="I363" t="inlineStr">
        <is>
          <t>Matches=!&lt;ND&gt;,!&lt;MISSING&gt;</t>
        </is>
      </c>
      <c r="K363">
        <f>'Cal'!W31</f>
        <v>30.06</v>
      </c>
      <c r="L363">
        <f>AND(OR(TRUE),NOT(OR(K363="&lt;ND&gt;",K363="&lt;MISSING&gt;")))</f>
        <v>1</v>
      </c>
    </row>
    <row r="364">
      <c r="A364" t="inlineStr">
        <is>
          <t>Non-detect</t>
        </is>
      </c>
      <c r="B364" t="inlineStr">
        <is>
          <t>Test for non-detects/missing</t>
        </is>
      </c>
      <c r="C364" t="inlineStr">
        <is>
          <t>Very Low</t>
        </is>
      </c>
      <c r="E364" t="inlineStr">
        <is>
          <t>biorad_sample_n1_pdf-60.0</t>
        </is>
      </c>
      <c r="F364" t="inlineStr">
        <is>
          <t>covN1</t>
        </is>
      </c>
      <c r="G364" s="50" t="str">
        <f>HYPERLINK("#'Cal'!W32", "'Cal'!W32")</f>
        <v>'Cal'!W32</v>
      </c>
      <c r="I364" t="inlineStr">
        <is>
          <t>Matches=!&lt;ND&gt;,!&lt;MISSING&gt;</t>
        </is>
      </c>
      <c r="K364">
        <f>'Cal'!W32</f>
        <v>30.11</v>
      </c>
      <c r="L364">
        <f>AND(OR(TRUE),NOT(OR(K364="&lt;ND&gt;",K364="&lt;MISSING&gt;")))</f>
        <v>1</v>
      </c>
    </row>
    <row r="365">
      <c r="A365" t="inlineStr">
        <is>
          <t>Non-detect</t>
        </is>
      </c>
      <c r="B365" t="inlineStr">
        <is>
          <t>Test for non-detects/missing</t>
        </is>
      </c>
      <c r="C365" t="inlineStr">
        <is>
          <t>Very Low</t>
        </is>
      </c>
      <c r="E365" t="inlineStr">
        <is>
          <t>biorad_sample_n1_pdf-15.0</t>
        </is>
      </c>
      <c r="F365" t="inlineStr">
        <is>
          <t>covN1</t>
        </is>
      </c>
      <c r="G365" s="50" t="str">
        <f>HYPERLINK("#'Cal'!W33", "'Cal'!W33")</f>
        <v>'Cal'!W33</v>
      </c>
      <c r="I365" t="inlineStr">
        <is>
          <t>Matches=!&lt;ND&gt;,!&lt;MISSING&gt;</t>
        </is>
      </c>
      <c r="K365">
        <f>'Cal'!W33</f>
        <v>31.73</v>
      </c>
      <c r="L365">
        <f>AND(OR(TRUE),NOT(OR(K365="&lt;ND&gt;",K365="&lt;MISSING&gt;")))</f>
        <v>1</v>
      </c>
    </row>
    <row r="366">
      <c r="A366" t="inlineStr">
        <is>
          <t>Non-detect</t>
        </is>
      </c>
      <c r="B366" t="inlineStr">
        <is>
          <t>Test for non-detects/missing</t>
        </is>
      </c>
      <c r="C366" t="inlineStr">
        <is>
          <t>Very Low</t>
        </is>
      </c>
      <c r="E366" t="inlineStr">
        <is>
          <t>biorad_sample_n1_pdf-15.0</t>
        </is>
      </c>
      <c r="F366" t="inlineStr">
        <is>
          <t>covN1</t>
        </is>
      </c>
      <c r="G366" s="50" t="str">
        <f>HYPERLINK("#'Cal'!W34", "'Cal'!W34")</f>
        <v>'Cal'!W34</v>
      </c>
      <c r="I366" t="inlineStr">
        <is>
          <t>Matches=!&lt;ND&gt;,!&lt;MISSING&gt;</t>
        </is>
      </c>
      <c r="K366">
        <f>'Cal'!W34</f>
        <v>31.61</v>
      </c>
      <c r="L366">
        <f>AND(OR(TRUE),NOT(OR(K366="&lt;ND&gt;",K366="&lt;MISSING&gt;")))</f>
        <v>1</v>
      </c>
    </row>
    <row r="367">
      <c r="A367" t="inlineStr">
        <is>
          <t>Non-detect</t>
        </is>
      </c>
      <c r="B367" t="inlineStr">
        <is>
          <t>Test for non-detects/missing</t>
        </is>
      </c>
      <c r="C367" t="inlineStr">
        <is>
          <t>Very Low</t>
        </is>
      </c>
      <c r="E367" t="inlineStr">
        <is>
          <t>biorad_sample_n1_pdf-15.0</t>
        </is>
      </c>
      <c r="F367" t="inlineStr">
        <is>
          <t>covN1</t>
        </is>
      </c>
      <c r="G367" s="50" t="str">
        <f>HYPERLINK("#'Cal'!W35", "'Cal'!W35")</f>
        <v>'Cal'!W35</v>
      </c>
      <c r="I367" t="inlineStr">
        <is>
          <t>Matches=!&lt;ND&gt;,!&lt;MISSING&gt;</t>
        </is>
      </c>
      <c r="K367">
        <f>'Cal'!W35</f>
        <v>31.71</v>
      </c>
      <c r="L367">
        <f>AND(OR(TRUE),NOT(OR(K367="&lt;ND&gt;",K367="&lt;MISSING&gt;")))</f>
        <v>1</v>
      </c>
    </row>
    <row r="368">
      <c r="A368" t="inlineStr">
        <is>
          <t>Non-detect</t>
        </is>
      </c>
      <c r="B368" t="inlineStr">
        <is>
          <t>Test for non-detects/missing</t>
        </is>
      </c>
      <c r="C368" t="inlineStr">
        <is>
          <t>Very Low</t>
        </is>
      </c>
      <c r="E368" t="inlineStr">
        <is>
          <t>biorad_sample_n1_pdf-7.5</t>
        </is>
      </c>
      <c r="F368" t="inlineStr">
        <is>
          <t>covN1</t>
        </is>
      </c>
      <c r="G368" s="50" t="str">
        <f>HYPERLINK("#'Cal'!W36", "'Cal'!W36")</f>
        <v>'Cal'!W36</v>
      </c>
      <c r="I368" t="inlineStr">
        <is>
          <t>Matches=!&lt;ND&gt;,!&lt;MISSING&gt;</t>
        </is>
      </c>
      <c r="K368">
        <f>'Cal'!W36</f>
        <v>32.9</v>
      </c>
      <c r="L368">
        <f>AND(OR(TRUE),NOT(OR(K368="&lt;ND&gt;",K368="&lt;MISSING&gt;")))</f>
        <v>1</v>
      </c>
    </row>
    <row r="369">
      <c r="A369" t="inlineStr">
        <is>
          <t>Non-detect</t>
        </is>
      </c>
      <c r="B369" t="inlineStr">
        <is>
          <t>Test for non-detects/missing</t>
        </is>
      </c>
      <c r="C369" t="inlineStr">
        <is>
          <t>Very Low</t>
        </is>
      </c>
      <c r="E369" t="inlineStr">
        <is>
          <t>biorad_sample_n1_pdf-7.5</t>
        </is>
      </c>
      <c r="F369" t="inlineStr">
        <is>
          <t>covN1</t>
        </is>
      </c>
      <c r="G369" s="50" t="str">
        <f>HYPERLINK("#'Cal'!W37", "'Cal'!W37")</f>
        <v>'Cal'!W37</v>
      </c>
      <c r="I369" t="inlineStr">
        <is>
          <t>Matches=!&lt;ND&gt;,!&lt;MISSING&gt;</t>
        </is>
      </c>
      <c r="K369">
        <f>'Cal'!W37</f>
        <v>32.64</v>
      </c>
      <c r="L369">
        <f>AND(OR(TRUE),NOT(OR(K369="&lt;ND&gt;",K369="&lt;MISSING&gt;")))</f>
        <v>1</v>
      </c>
    </row>
    <row r="370">
      <c r="A370" t="inlineStr">
        <is>
          <t>Non-detect</t>
        </is>
      </c>
      <c r="B370" t="inlineStr">
        <is>
          <t>Test for non-detects/missing</t>
        </is>
      </c>
      <c r="C370" t="inlineStr">
        <is>
          <t>Very Low</t>
        </is>
      </c>
      <c r="E370" t="inlineStr">
        <is>
          <t>biorad_sample_n1_pdf-7.5</t>
        </is>
      </c>
      <c r="F370" t="inlineStr">
        <is>
          <t>covN1</t>
        </is>
      </c>
      <c r="G370" s="50" t="str">
        <f>HYPERLINK("#'Cal'!W38", "'Cal'!W38")</f>
        <v>'Cal'!W38</v>
      </c>
      <c r="I370" t="inlineStr">
        <is>
          <t>Matches=!&lt;ND&gt;,!&lt;MISSING&gt;</t>
        </is>
      </c>
      <c r="K370">
        <f>'Cal'!W38</f>
        <v>32.73</v>
      </c>
      <c r="L370">
        <f>AND(OR(TRUE),NOT(OR(K370="&lt;ND&gt;",K370="&lt;MISSING&gt;")))</f>
        <v>1</v>
      </c>
    </row>
    <row r="371">
      <c r="A371" t="inlineStr">
        <is>
          <t>Non-detect</t>
        </is>
      </c>
      <c r="B371" t="inlineStr">
        <is>
          <t>Test for non-detects/missing</t>
        </is>
      </c>
      <c r="C371" t="inlineStr">
        <is>
          <t>Very Low</t>
        </is>
      </c>
      <c r="E371" t="inlineStr">
        <is>
          <t>biorad_sample_n1_pdf-3.75</t>
        </is>
      </c>
      <c r="F371" t="inlineStr">
        <is>
          <t>covN1</t>
        </is>
      </c>
      <c r="G371" s="50" t="str">
        <f>HYPERLINK("#'Cal'!W39", "'Cal'!W39")</f>
        <v>'Cal'!W39</v>
      </c>
      <c r="I371" t="inlineStr">
        <is>
          <t>Matches=!&lt;ND&gt;,!&lt;MISSING&gt;</t>
        </is>
      </c>
      <c r="K371">
        <f>'Cal'!W39</f>
        <v>33.38</v>
      </c>
      <c r="L371">
        <f>AND(OR(TRUE),NOT(OR(K371="&lt;ND&gt;",K371="&lt;MISSING&gt;")))</f>
        <v>1</v>
      </c>
    </row>
    <row r="372">
      <c r="A372" t="inlineStr">
        <is>
          <t>Non-detect</t>
        </is>
      </c>
      <c r="B372" t="inlineStr">
        <is>
          <t>Test for non-detects/missing</t>
        </is>
      </c>
      <c r="C372" t="inlineStr">
        <is>
          <t>Very Low</t>
        </is>
      </c>
      <c r="E372" t="inlineStr">
        <is>
          <t>biorad_sample_n1_pdf-3.75</t>
        </is>
      </c>
      <c r="F372" t="inlineStr">
        <is>
          <t>covN1</t>
        </is>
      </c>
      <c r="G372" s="50" t="str">
        <f>HYPERLINK("#'Cal'!W40", "'Cal'!W40")</f>
        <v>'Cal'!W40</v>
      </c>
      <c r="I372" t="inlineStr">
        <is>
          <t>Matches=!&lt;ND&gt;,!&lt;MISSING&gt;</t>
        </is>
      </c>
      <c r="K372">
        <f>'Cal'!W40</f>
        <v>33.81</v>
      </c>
      <c r="L372">
        <f>AND(OR(TRUE),NOT(OR(K372="&lt;ND&gt;",K372="&lt;MISSING&gt;")))</f>
        <v>1</v>
      </c>
    </row>
    <row r="373">
      <c r="A373" t="inlineStr">
        <is>
          <t>Non-detect</t>
        </is>
      </c>
      <c r="B373" t="inlineStr">
        <is>
          <t>Test for non-detects/missing</t>
        </is>
      </c>
      <c r="C373" t="inlineStr">
        <is>
          <t>Very Low</t>
        </is>
      </c>
      <c r="E373" t="inlineStr">
        <is>
          <t>biorad_sample_n1_pdf-3.75</t>
        </is>
      </c>
      <c r="F373" t="inlineStr">
        <is>
          <t>covN1</t>
        </is>
      </c>
      <c r="G373" s="50" t="str">
        <f>HYPERLINK("#'Cal'!W41", "'Cal'!W41")</f>
        <v>'Cal'!W41</v>
      </c>
      <c r="I373" t="inlineStr">
        <is>
          <t>Matches=!&lt;ND&gt;,!&lt;MISSING&gt;</t>
        </is>
      </c>
      <c r="K373">
        <f>'Cal'!W41</f>
        <v>33.04</v>
      </c>
      <c r="L373">
        <f>AND(OR(TRUE),NOT(OR(K373="&lt;ND&gt;",K373="&lt;MISSING&gt;")))</f>
        <v>1</v>
      </c>
    </row>
    <row r="374">
      <c r="A374" t="inlineStr">
        <is>
          <t>Non-detect</t>
        </is>
      </c>
      <c r="B374" t="inlineStr">
        <is>
          <t>Test for non-detects/missing</t>
        </is>
      </c>
      <c r="C374" t="inlineStr">
        <is>
          <t>Very Low</t>
        </is>
      </c>
      <c r="E374" t="inlineStr">
        <is>
          <t>biorad_sample_n1_pdf-0.626</t>
        </is>
      </c>
      <c r="F374" t="inlineStr">
        <is>
          <t>covN1</t>
        </is>
      </c>
      <c r="G374" s="50" t="str">
        <f>HYPERLINK("#'Cal'!W42", "'Cal'!W42")</f>
        <v>'Cal'!W42</v>
      </c>
      <c r="I374" t="inlineStr">
        <is>
          <t>Matches=!&lt;ND&gt;,!&lt;MISSING&gt;</t>
        </is>
      </c>
      <c r="K374">
        <f>'Cal'!W42</f>
        <v>35.28</v>
      </c>
      <c r="L374">
        <f>AND(OR(TRUE),NOT(OR(K374="&lt;ND&gt;",K374="&lt;MISSING&gt;")))</f>
        <v>1</v>
      </c>
    </row>
    <row r="375">
      <c r="A375" t="inlineStr">
        <is>
          <t>Non-detect</t>
        </is>
      </c>
      <c r="B375" t="inlineStr">
        <is>
          <t>Test for non-detects/missing</t>
        </is>
      </c>
      <c r="C375" t="inlineStr">
        <is>
          <t>Very Low</t>
        </is>
      </c>
      <c r="E375" t="inlineStr">
        <is>
          <t>biorad_sample_n1_pdf-0.626</t>
        </is>
      </c>
      <c r="F375" t="inlineStr">
        <is>
          <t>covN1</t>
        </is>
      </c>
      <c r="G375" s="50" t="str">
        <f>HYPERLINK("#'Cal'!W43", "'Cal'!W43")</f>
        <v>'Cal'!W43</v>
      </c>
      <c r="I375" t="inlineStr">
        <is>
          <t>Matches=!&lt;ND&gt;,!&lt;MISSING&gt;</t>
        </is>
      </c>
      <c r="K375">
        <f>'Cal'!W43</f>
        <v>35.65</v>
      </c>
      <c r="L375">
        <f>AND(OR(TRUE),NOT(OR(K375="&lt;ND&gt;",K375="&lt;MISSING&gt;")))</f>
        <v>1</v>
      </c>
    </row>
    <row r="376">
      <c r="A376" t="inlineStr">
        <is>
          <t>Non-detect</t>
        </is>
      </c>
      <c r="B376" t="inlineStr">
        <is>
          <t>Test for non-detects/missing</t>
        </is>
      </c>
      <c r="C376" t="inlineStr">
        <is>
          <t>Very Low</t>
        </is>
      </c>
      <c r="E376" t="inlineStr">
        <is>
          <t>biorad_sample_n1_pdf-0.626</t>
        </is>
      </c>
      <c r="F376" t="inlineStr">
        <is>
          <t>covN1</t>
        </is>
      </c>
      <c r="G376" s="50" t="str">
        <f>HYPERLINK("#'Cal'!W44", "'Cal'!W44")</f>
        <v>'Cal'!W44</v>
      </c>
      <c r="I376" t="inlineStr">
        <is>
          <t>Matches=!&lt;ND&gt;,!&lt;MISSING&gt;</t>
        </is>
      </c>
      <c r="K376" t="str">
        <f>'Cal'!W44</f>
        <v>[34.64]</v>
      </c>
      <c r="L376">
        <f>AND(OR(TRUE),NOT(OR(K376="&lt;ND&gt;",K376="&lt;MISSING&gt;")))</f>
        <v>1</v>
      </c>
    </row>
    <row r="377">
      <c r="A377" t="inlineStr">
        <is>
          <t>Non-detect</t>
        </is>
      </c>
      <c r="B377" t="inlineStr">
        <is>
          <t>Test for non-detects/missing</t>
        </is>
      </c>
      <c r="C377" t="inlineStr">
        <is>
          <t>Very Low</t>
        </is>
      </c>
      <c r="E377" t="inlineStr">
        <is>
          <t>biorad_sample_n2_pdf-300.0</t>
        </is>
      </c>
      <c r="F377" t="inlineStr">
        <is>
          <t>covN2</t>
        </is>
      </c>
      <c r="G377" s="50" t="str">
        <f>HYPERLINK("#'Cal'!AG27", "'Cal'!AG27")</f>
        <v>'Cal'!AG27</v>
      </c>
      <c r="I377" t="inlineStr">
        <is>
          <t>Matches=!&lt;ND&gt;,!&lt;MISSING&gt;</t>
        </is>
      </c>
      <c r="K377">
        <f>'Cal'!AG27</f>
        <v>30.86</v>
      </c>
      <c r="L377">
        <f>AND(OR(TRUE),NOT(OR(K377="&lt;ND&gt;",K377="&lt;MISSING&gt;")))</f>
        <v>1</v>
      </c>
    </row>
    <row r="378">
      <c r="A378" t="inlineStr">
        <is>
          <t>Non-detect</t>
        </is>
      </c>
      <c r="B378" t="inlineStr">
        <is>
          <t>Test for non-detects/missing</t>
        </is>
      </c>
      <c r="C378" t="inlineStr">
        <is>
          <t>Very Low</t>
        </is>
      </c>
      <c r="E378" t="inlineStr">
        <is>
          <t>biorad_sample_n2_pdf-300.0</t>
        </is>
      </c>
      <c r="F378" t="inlineStr">
        <is>
          <t>covN2</t>
        </is>
      </c>
      <c r="G378" s="50" t="str">
        <f>HYPERLINK("#'Cal'!AG28", "'Cal'!AG28")</f>
        <v>'Cal'!AG28</v>
      </c>
      <c r="I378" t="inlineStr">
        <is>
          <t>Matches=!&lt;ND&gt;,!&lt;MISSING&gt;</t>
        </is>
      </c>
      <c r="K378">
        <f>'Cal'!AG28</f>
        <v>30.5</v>
      </c>
      <c r="L378">
        <f>AND(OR(TRUE),NOT(OR(K378="&lt;ND&gt;",K378="&lt;MISSING&gt;")))</f>
        <v>1</v>
      </c>
    </row>
    <row r="379">
      <c r="A379" t="inlineStr">
        <is>
          <t>Non-detect</t>
        </is>
      </c>
      <c r="B379" t="inlineStr">
        <is>
          <t>Test for non-detects/missing</t>
        </is>
      </c>
      <c r="C379" t="inlineStr">
        <is>
          <t>Very Low</t>
        </is>
      </c>
      <c r="E379" t="inlineStr">
        <is>
          <t>biorad_sample_n2_pdf-300.0</t>
        </is>
      </c>
      <c r="F379" t="inlineStr">
        <is>
          <t>covN2</t>
        </is>
      </c>
      <c r="G379" s="50" t="str">
        <f>HYPERLINK("#'Cal'!AG29", "'Cal'!AG29")</f>
        <v>'Cal'!AG29</v>
      </c>
      <c r="I379" t="inlineStr">
        <is>
          <t>Matches=!&lt;ND&gt;,!&lt;MISSING&gt;</t>
        </is>
      </c>
      <c r="K379">
        <f>'Cal'!AG29</f>
        <v>30.78</v>
      </c>
      <c r="L379">
        <f>AND(OR(TRUE),NOT(OR(K379="&lt;ND&gt;",K379="&lt;MISSING&gt;")))</f>
        <v>1</v>
      </c>
    </row>
    <row r="380">
      <c r="A380" t="inlineStr">
        <is>
          <t>Non-detect</t>
        </is>
      </c>
      <c r="B380" t="inlineStr">
        <is>
          <t>Test for non-detects/missing</t>
        </is>
      </c>
      <c r="C380" t="inlineStr">
        <is>
          <t>Very Low</t>
        </is>
      </c>
      <c r="E380" t="inlineStr">
        <is>
          <t>biorad_sample_n2_pdf-60.0</t>
        </is>
      </c>
      <c r="F380" t="inlineStr">
        <is>
          <t>covN2</t>
        </is>
      </c>
      <c r="G380" s="50" t="str">
        <f>HYPERLINK("#'Cal'!AG30", "'Cal'!AG30")</f>
        <v>'Cal'!AG30</v>
      </c>
      <c r="I380" t="inlineStr">
        <is>
          <t>Matches=!&lt;ND&gt;,!&lt;MISSING&gt;</t>
        </is>
      </c>
      <c r="K380">
        <f>'Cal'!AG30</f>
        <v>30.57</v>
      </c>
      <c r="L380">
        <f>AND(OR(TRUE),NOT(OR(K380="&lt;ND&gt;",K380="&lt;MISSING&gt;")))</f>
        <v>1</v>
      </c>
    </row>
    <row r="381">
      <c r="A381" t="inlineStr">
        <is>
          <t>Non-detect</t>
        </is>
      </c>
      <c r="B381" t="inlineStr">
        <is>
          <t>Test for non-detects/missing</t>
        </is>
      </c>
      <c r="C381" t="inlineStr">
        <is>
          <t>Very Low</t>
        </is>
      </c>
      <c r="E381" t="inlineStr">
        <is>
          <t>biorad_sample_n2_pdf-60.0</t>
        </is>
      </c>
      <c r="F381" t="inlineStr">
        <is>
          <t>covN2</t>
        </is>
      </c>
      <c r="G381" s="50" t="str">
        <f>HYPERLINK("#'Cal'!AG31", "'Cal'!AG31")</f>
        <v>'Cal'!AG31</v>
      </c>
      <c r="I381" t="inlineStr">
        <is>
          <t>Matches=!&lt;ND&gt;,!&lt;MISSING&gt;</t>
        </is>
      </c>
      <c r="K381">
        <f>'Cal'!AG31</f>
        <v>30.25</v>
      </c>
      <c r="L381">
        <f>AND(OR(TRUE),NOT(OR(K381="&lt;ND&gt;",K381="&lt;MISSING&gt;")))</f>
        <v>1</v>
      </c>
    </row>
    <row r="382">
      <c r="A382" t="inlineStr">
        <is>
          <t>Non-detect</t>
        </is>
      </c>
      <c r="B382" t="inlineStr">
        <is>
          <t>Test for non-detects/missing</t>
        </is>
      </c>
      <c r="C382" t="inlineStr">
        <is>
          <t>Very Low</t>
        </is>
      </c>
      <c r="E382" t="inlineStr">
        <is>
          <t>biorad_sample_n2_pdf-60.0</t>
        </is>
      </c>
      <c r="F382" t="inlineStr">
        <is>
          <t>covN2</t>
        </is>
      </c>
      <c r="G382" s="50" t="str">
        <f>HYPERLINK("#'Cal'!AG32", "'Cal'!AG32")</f>
        <v>'Cal'!AG32</v>
      </c>
      <c r="I382" t="inlineStr">
        <is>
          <t>Matches=!&lt;ND&gt;,!&lt;MISSING&gt;</t>
        </is>
      </c>
      <c r="K382">
        <f>'Cal'!AG32</f>
        <v>30.23</v>
      </c>
      <c r="L382">
        <f>AND(OR(TRUE),NOT(OR(K382="&lt;ND&gt;",K382="&lt;MISSING&gt;")))</f>
        <v>1</v>
      </c>
    </row>
    <row r="383">
      <c r="A383" t="inlineStr">
        <is>
          <t>Non-detect</t>
        </is>
      </c>
      <c r="B383" t="inlineStr">
        <is>
          <t>Test for non-detects/missing</t>
        </is>
      </c>
      <c r="C383" t="inlineStr">
        <is>
          <t>Very Low</t>
        </is>
      </c>
      <c r="E383" t="inlineStr">
        <is>
          <t>biorad_sample_n2_pdf-15.0</t>
        </is>
      </c>
      <c r="F383" t="inlineStr">
        <is>
          <t>covN2</t>
        </is>
      </c>
      <c r="G383" s="50" t="str">
        <f>HYPERLINK("#'Cal'!AG33", "'Cal'!AG33")</f>
        <v>'Cal'!AG33</v>
      </c>
      <c r="I383" t="inlineStr">
        <is>
          <t>Matches=!&lt;ND&gt;,!&lt;MISSING&gt;</t>
        </is>
      </c>
      <c r="K383">
        <f>'Cal'!AG33</f>
        <v>31.96</v>
      </c>
      <c r="L383">
        <f>AND(OR(TRUE),NOT(OR(K383="&lt;ND&gt;",K383="&lt;MISSING&gt;")))</f>
        <v>1</v>
      </c>
    </row>
    <row r="384">
      <c r="A384" t="inlineStr">
        <is>
          <t>Non-detect</t>
        </is>
      </c>
      <c r="B384" t="inlineStr">
        <is>
          <t>Test for non-detects/missing</t>
        </is>
      </c>
      <c r="C384" t="inlineStr">
        <is>
          <t>Very Low</t>
        </is>
      </c>
      <c r="E384" t="inlineStr">
        <is>
          <t>biorad_sample_n2_pdf-15.0</t>
        </is>
      </c>
      <c r="F384" t="inlineStr">
        <is>
          <t>covN2</t>
        </is>
      </c>
      <c r="G384" s="50" t="str">
        <f>HYPERLINK("#'Cal'!AG34", "'Cal'!AG34")</f>
        <v>'Cal'!AG34</v>
      </c>
      <c r="I384" t="inlineStr">
        <is>
          <t>Matches=!&lt;ND&gt;,!&lt;MISSING&gt;</t>
        </is>
      </c>
      <c r="K384">
        <f>'Cal'!AG34</f>
        <v>32.25</v>
      </c>
      <c r="L384">
        <f>AND(OR(TRUE),NOT(OR(K384="&lt;ND&gt;",K384="&lt;MISSING&gt;")))</f>
        <v>1</v>
      </c>
    </row>
    <row r="385">
      <c r="A385" t="inlineStr">
        <is>
          <t>Non-detect</t>
        </is>
      </c>
      <c r="B385" t="inlineStr">
        <is>
          <t>Test for non-detects/missing</t>
        </is>
      </c>
      <c r="C385" t="inlineStr">
        <is>
          <t>Very Low</t>
        </is>
      </c>
      <c r="E385" t="inlineStr">
        <is>
          <t>biorad_sample_n2_pdf-15.0</t>
        </is>
      </c>
      <c r="F385" t="inlineStr">
        <is>
          <t>covN2</t>
        </is>
      </c>
      <c r="G385" s="50" t="str">
        <f>HYPERLINK("#'Cal'!AG35", "'Cal'!AG35")</f>
        <v>'Cal'!AG35</v>
      </c>
      <c r="I385" t="inlineStr">
        <is>
          <t>Matches=!&lt;ND&gt;,!&lt;MISSING&gt;</t>
        </is>
      </c>
      <c r="K385">
        <f>'Cal'!AG35</f>
        <v>32.1</v>
      </c>
      <c r="L385">
        <f>AND(OR(TRUE),NOT(OR(K385="&lt;ND&gt;",K385="&lt;MISSING&gt;")))</f>
        <v>1</v>
      </c>
    </row>
    <row r="386">
      <c r="A386" t="inlineStr">
        <is>
          <t>Non-detect</t>
        </is>
      </c>
      <c r="B386" t="inlineStr">
        <is>
          <t>Test for non-detects/missing</t>
        </is>
      </c>
      <c r="C386" t="inlineStr">
        <is>
          <t>Very Low</t>
        </is>
      </c>
      <c r="E386" t="inlineStr">
        <is>
          <t>biorad_sample_n2_pdf-7.5</t>
        </is>
      </c>
      <c r="F386" t="inlineStr">
        <is>
          <t>covN2</t>
        </is>
      </c>
      <c r="G386" s="50" t="str">
        <f>HYPERLINK("#'Cal'!AG36", "'Cal'!AG36")</f>
        <v>'Cal'!AG36</v>
      </c>
      <c r="I386" t="inlineStr">
        <is>
          <t>Matches=!&lt;ND&gt;,!&lt;MISSING&gt;</t>
        </is>
      </c>
      <c r="K386">
        <f>'Cal'!AG36</f>
        <v>33.13</v>
      </c>
      <c r="L386">
        <f>AND(OR(TRUE),NOT(OR(K386="&lt;ND&gt;",K386="&lt;MISSING&gt;")))</f>
        <v>1</v>
      </c>
    </row>
    <row r="387">
      <c r="A387" t="inlineStr">
        <is>
          <t>Non-detect</t>
        </is>
      </c>
      <c r="B387" t="inlineStr">
        <is>
          <t>Test for non-detects/missing</t>
        </is>
      </c>
      <c r="C387" t="inlineStr">
        <is>
          <t>Very Low</t>
        </is>
      </c>
      <c r="E387" t="inlineStr">
        <is>
          <t>biorad_sample_n2_pdf-7.5</t>
        </is>
      </c>
      <c r="F387" t="inlineStr">
        <is>
          <t>covN2</t>
        </is>
      </c>
      <c r="G387" s="50" t="str">
        <f>HYPERLINK("#'Cal'!AG37", "'Cal'!AG37")</f>
        <v>'Cal'!AG37</v>
      </c>
      <c r="I387" t="inlineStr">
        <is>
          <t>Matches=!&lt;ND&gt;,!&lt;MISSING&gt;</t>
        </is>
      </c>
      <c r="K387">
        <f>'Cal'!AG37</f>
        <v>33.18</v>
      </c>
      <c r="L387">
        <f>AND(OR(TRUE),NOT(OR(K387="&lt;ND&gt;",K387="&lt;MISSING&gt;")))</f>
        <v>1</v>
      </c>
    </row>
    <row r="388">
      <c r="A388" t="inlineStr">
        <is>
          <t>Non-detect</t>
        </is>
      </c>
      <c r="B388" t="inlineStr">
        <is>
          <t>Test for non-detects/missing</t>
        </is>
      </c>
      <c r="C388" t="inlineStr">
        <is>
          <t>Very Low</t>
        </is>
      </c>
      <c r="E388" t="inlineStr">
        <is>
          <t>biorad_sample_n2_pdf-7.5</t>
        </is>
      </c>
      <c r="F388" t="inlineStr">
        <is>
          <t>covN2</t>
        </is>
      </c>
      <c r="G388" s="50" t="str">
        <f>HYPERLINK("#'Cal'!AG38", "'Cal'!AG38")</f>
        <v>'Cal'!AG38</v>
      </c>
      <c r="I388" t="inlineStr">
        <is>
          <t>Matches=!&lt;ND&gt;,!&lt;MISSING&gt;</t>
        </is>
      </c>
      <c r="K388">
        <f>'Cal'!AG38</f>
        <v>33.8</v>
      </c>
      <c r="L388">
        <f>AND(OR(TRUE),NOT(OR(K388="&lt;ND&gt;",K388="&lt;MISSING&gt;")))</f>
        <v>1</v>
      </c>
    </row>
    <row r="389">
      <c r="A389" t="inlineStr">
        <is>
          <t>Non-detect</t>
        </is>
      </c>
      <c r="B389" t="inlineStr">
        <is>
          <t>Test for non-detects/missing</t>
        </is>
      </c>
      <c r="C389" t="inlineStr">
        <is>
          <t>Very Low</t>
        </is>
      </c>
      <c r="E389" t="inlineStr">
        <is>
          <t>biorad_sample_n2_pdf-3.75</t>
        </is>
      </c>
      <c r="F389" t="inlineStr">
        <is>
          <t>covN2</t>
        </is>
      </c>
      <c r="G389" s="50" t="str">
        <f>HYPERLINK("#'Cal'!AG39", "'Cal'!AG39")</f>
        <v>'Cal'!AG39</v>
      </c>
      <c r="I389" t="inlineStr">
        <is>
          <t>Matches=!&lt;ND&gt;,!&lt;MISSING&gt;</t>
        </is>
      </c>
      <c r="K389">
        <f>'Cal'!AG39</f>
        <v>34.35</v>
      </c>
      <c r="L389">
        <f>AND(OR(TRUE),NOT(OR(K389="&lt;ND&gt;",K389="&lt;MISSING&gt;")))</f>
        <v>1</v>
      </c>
    </row>
    <row r="390">
      <c r="A390" t="inlineStr">
        <is>
          <t>Non-detect</t>
        </is>
      </c>
      <c r="B390" t="inlineStr">
        <is>
          <t>Test for non-detects/missing</t>
        </is>
      </c>
      <c r="C390" t="inlineStr">
        <is>
          <t>Very Low</t>
        </is>
      </c>
      <c r="E390" t="inlineStr">
        <is>
          <t>biorad_sample_n2_pdf-3.75</t>
        </is>
      </c>
      <c r="F390" t="inlineStr">
        <is>
          <t>covN2</t>
        </is>
      </c>
      <c r="G390" s="50" t="str">
        <f>HYPERLINK("#'Cal'!AG40", "'Cal'!AG40")</f>
        <v>'Cal'!AG40</v>
      </c>
      <c r="I390" t="inlineStr">
        <is>
          <t>Matches=!&lt;ND&gt;,!&lt;MISSING&gt;</t>
        </is>
      </c>
      <c r="K390">
        <f>'Cal'!AG40</f>
        <v>34.22</v>
      </c>
      <c r="L390">
        <f>AND(OR(TRUE),NOT(OR(K390="&lt;ND&gt;",K390="&lt;MISSING&gt;")))</f>
        <v>1</v>
      </c>
    </row>
    <row r="391">
      <c r="A391" t="inlineStr">
        <is>
          <t>Non-detect</t>
        </is>
      </c>
      <c r="B391" t="inlineStr">
        <is>
          <t>Test for non-detects/missing</t>
        </is>
      </c>
      <c r="C391" t="inlineStr">
        <is>
          <t>Very Low</t>
        </is>
      </c>
      <c r="E391" t="inlineStr">
        <is>
          <t>biorad_sample_n2_pdf-3.75</t>
        </is>
      </c>
      <c r="F391" t="inlineStr">
        <is>
          <t>covN2</t>
        </is>
      </c>
      <c r="G391" s="50" t="str">
        <f>HYPERLINK("#'Cal'!AG41", "'Cal'!AG41")</f>
        <v>'Cal'!AG41</v>
      </c>
      <c r="I391" t="inlineStr">
        <is>
          <t>Matches=!&lt;ND&gt;,!&lt;MISSING&gt;</t>
        </is>
      </c>
      <c r="K391">
        <f>'Cal'!AG41</f>
        <v>33.78</v>
      </c>
      <c r="L391">
        <f>AND(OR(TRUE),NOT(OR(K391="&lt;ND&gt;",K391="&lt;MISSING&gt;")))</f>
        <v>1</v>
      </c>
    </row>
    <row r="392">
      <c r="A392" t="inlineStr">
        <is>
          <t>Non-detect</t>
        </is>
      </c>
      <c r="B392" t="inlineStr">
        <is>
          <t>Test for non-detects/missing</t>
        </is>
      </c>
      <c r="C392" t="inlineStr">
        <is>
          <t>Very Low</t>
        </is>
      </c>
      <c r="E392" t="inlineStr">
        <is>
          <t>biorad_sample_n2_pdf-0.626</t>
        </is>
      </c>
      <c r="F392" t="inlineStr">
        <is>
          <t>covN2</t>
        </is>
      </c>
      <c r="G392" s="50" t="str">
        <f>HYPERLINK("#'Cal'!AG42", "'Cal'!AG42")</f>
        <v>'Cal'!AG42</v>
      </c>
      <c r="I392" t="inlineStr">
        <is>
          <t>Matches=!&lt;ND&gt;,!&lt;MISSING&gt;</t>
        </is>
      </c>
      <c r="K392">
        <f>'Cal'!AG42</f>
        <v>35.01</v>
      </c>
      <c r="L392">
        <f>AND(OR(TRUE),NOT(OR(K392="&lt;ND&gt;",K392="&lt;MISSING&gt;")))</f>
        <v>1</v>
      </c>
    </row>
    <row r="393">
      <c r="A393" t="inlineStr">
        <is>
          <t>Non-detect</t>
        </is>
      </c>
      <c r="B393" t="inlineStr">
        <is>
          <t>Test for non-detects/missing</t>
        </is>
      </c>
      <c r="C393" t="inlineStr">
        <is>
          <t>Very Low</t>
        </is>
      </c>
      <c r="E393" t="inlineStr">
        <is>
          <t>biorad_sample_n2_pdf-0.626</t>
        </is>
      </c>
      <c r="F393" t="inlineStr">
        <is>
          <t>covN2</t>
        </is>
      </c>
      <c r="G393" s="50" t="str">
        <f>HYPERLINK("#'Cal'!AG43", "'Cal'!AG43")</f>
        <v>'Cal'!AG43</v>
      </c>
      <c r="I393" t="inlineStr">
        <is>
          <t>Matches=!&lt;ND&gt;,!&lt;MISSING&gt;</t>
        </is>
      </c>
      <c r="K393">
        <f>'Cal'!AG43</f>
        <v>35.19</v>
      </c>
      <c r="L393">
        <f>AND(OR(TRUE),NOT(OR(K393="&lt;ND&gt;",K393="&lt;MISSING&gt;")))</f>
        <v>1</v>
      </c>
    </row>
    <row r="394">
      <c r="A394" t="inlineStr">
        <is>
          <t>Non-detect</t>
        </is>
      </c>
      <c r="B394" t="inlineStr">
        <is>
          <t>Test for non-detects/missing</t>
        </is>
      </c>
      <c r="C394" t="inlineStr">
        <is>
          <t>Very Low</t>
        </is>
      </c>
      <c r="E394" t="inlineStr">
        <is>
          <t>biorad_sample_n2_pdf-0.626</t>
        </is>
      </c>
      <c r="F394" t="inlineStr">
        <is>
          <t>covN2</t>
        </is>
      </c>
      <c r="G394" s="50" t="str">
        <f>HYPERLINK("#'Cal'!AG44", "'Cal'!AG44")</f>
        <v>'Cal'!AG44</v>
      </c>
      <c r="I394" t="inlineStr">
        <is>
          <t>Matches=!&lt;ND&gt;,!&lt;MISSING&gt;</t>
        </is>
      </c>
      <c r="K394">
        <f>'Cal'!AG44</f>
        <v>35.66</v>
      </c>
      <c r="L394">
        <f>AND(OR(TRUE),NOT(OR(K394="&lt;ND&gt;",K394="&lt;MISSING&gt;")))</f>
        <v>1</v>
      </c>
    </row>
  </sheetData>
  <conditionalFormatting sqref="A2:M394">
    <cfRule type="expression" priority="1" dxfId="0" stopIfTrue="0">
      <formula>AND(NOT($L2),$C2="Highest")</formula>
    </cfRule>
    <cfRule type="expression" priority="2" dxfId="1" stopIfTrue="0">
      <formula>AND(NOT($L2),$C2="High")</formula>
    </cfRule>
    <cfRule type="expression" priority="3" dxfId="2" stopIfTrue="0">
      <formula>AND(NOT($L2),$C2="Medium")</formula>
    </cfRule>
    <cfRule type="expression" priority="4" dxfId="3" stopIfTrue="0">
      <formula>AND(NOT($L2),$C2="Medium Low")</formula>
    </cfRule>
    <cfRule type="expression" priority="5" dxfId="4" stopIfTrue="0">
      <formula>AND(NOT($L2),$C2="Low")</formula>
    </cfRule>
    <cfRule type="expression" priority="6" dxfId="5" stopIfTrue="0">
      <formula>AND(NOT($L2),$C2="Very Low")</formula>
    </cfRule>
    <cfRule type="expression" priority="7" dxfId="6" stopIfTrue="0">
      <formula>AND(NOT($L2),$C2="Good")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2022-06-10T12:25:51Z</dcterms:created>
  <dcterms:modified xsi:type="dcterms:W3CDTF">2022-06-10T12:25:51Z</dcterms:modified>
</cp:coreProperties>
</file>