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5.xml" ContentType="application/vnd.openxmlformats-officedocument.spreadsheetml.tab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66d04e5ba3ed002/Documentos/Dani/Probabilidad y Estadística/2024/"/>
    </mc:Choice>
  </mc:AlternateContent>
  <xr:revisionPtr revIDLastSave="0" documentId="8_{BB2534BE-DEFD-4EB6-BE84-41966E6C1691}" xr6:coauthVersionLast="47" xr6:coauthVersionMax="47" xr10:uidLastSave="{00000000-0000-0000-0000-000000000000}"/>
  <bookViews>
    <workbookView xWindow="4215" yWindow="3015" windowWidth="15375" windowHeight="7785" activeTab="5" xr2:uid="{1484210C-BB0D-48E4-BB91-B6148905676B}"/>
  </bookViews>
  <sheets>
    <sheet name="Ej 1" sheetId="1" r:id="rId1"/>
    <sheet name="Ej 2" sheetId="2" r:id="rId2"/>
    <sheet name="Ej 3" sheetId="3" r:id="rId3"/>
    <sheet name="Ej 4" sheetId="4" r:id="rId4"/>
    <sheet name="Ej 5" sheetId="5" r:id="rId5"/>
    <sheet name="Ej 8 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8" l="1"/>
  <c r="J3" i="8"/>
  <c r="J4" i="8"/>
  <c r="J5" i="8"/>
  <c r="J6" i="8"/>
  <c r="J7" i="8"/>
  <c r="J8" i="8"/>
  <c r="I10" i="8"/>
  <c r="F2" i="8"/>
  <c r="F3" i="8"/>
  <c r="F4" i="8"/>
  <c r="F5" i="8"/>
  <c r="F6" i="8"/>
  <c r="F7" i="8"/>
  <c r="F8" i="8"/>
  <c r="E2" i="8"/>
  <c r="E3" i="8"/>
  <c r="E4" i="8"/>
  <c r="E5" i="8"/>
  <c r="E6" i="8"/>
  <c r="E7" i="8"/>
  <c r="E8" i="8"/>
  <c r="G8" i="8"/>
  <c r="I8" i="8"/>
  <c r="C9" i="8"/>
  <c r="I7" i="8"/>
  <c r="G7" i="8"/>
  <c r="I6" i="8"/>
  <c r="G6" i="8"/>
  <c r="I5" i="8"/>
  <c r="G5" i="8"/>
  <c r="I4" i="8"/>
  <c r="G4" i="8"/>
  <c r="I3" i="8"/>
  <c r="G3" i="8"/>
  <c r="I2" i="8"/>
  <c r="D2" i="8"/>
  <c r="H2" i="8" s="1"/>
  <c r="J8" i="4"/>
  <c r="J3" i="4"/>
  <c r="J4" i="4"/>
  <c r="J5" i="4"/>
  <c r="J6" i="4"/>
  <c r="J7" i="4"/>
  <c r="J2" i="4"/>
  <c r="I10" i="4"/>
  <c r="I8" i="4"/>
  <c r="I2" i="4"/>
  <c r="I3" i="4"/>
  <c r="I4" i="4"/>
  <c r="I5" i="4"/>
  <c r="I6" i="4"/>
  <c r="I7" i="4"/>
  <c r="H2" i="4"/>
  <c r="H3" i="4"/>
  <c r="H4" i="4"/>
  <c r="H5" i="4"/>
  <c r="H6" i="4"/>
  <c r="H7" i="4"/>
  <c r="G8" i="4"/>
  <c r="G2" i="4"/>
  <c r="G3" i="4"/>
  <c r="G4" i="4"/>
  <c r="G5" i="4"/>
  <c r="G6" i="4"/>
  <c r="G7" i="4"/>
  <c r="E8" i="4"/>
  <c r="C8" i="4"/>
  <c r="E2" i="4"/>
  <c r="E3" i="4"/>
  <c r="E4" i="4"/>
  <c r="E5" i="4"/>
  <c r="E6" i="4"/>
  <c r="E7" i="4"/>
  <c r="F2" i="4"/>
  <c r="D2" i="4"/>
  <c r="D3" i="4"/>
  <c r="D4" i="4" s="1"/>
  <c r="D5" i="4" s="1"/>
  <c r="D6" i="4" s="1"/>
  <c r="D7" i="4" s="1"/>
  <c r="F7" i="4" s="1"/>
  <c r="E2" i="5"/>
  <c r="E3" i="5"/>
  <c r="C10" i="3"/>
  <c r="I7" i="3"/>
  <c r="I2" i="3"/>
  <c r="I3" i="3"/>
  <c r="I4" i="3"/>
  <c r="I5" i="3"/>
  <c r="I6" i="3"/>
  <c r="H2" i="3"/>
  <c r="H3" i="3"/>
  <c r="H4" i="3"/>
  <c r="H5" i="3"/>
  <c r="H6" i="3"/>
  <c r="G7" i="3"/>
  <c r="G2" i="3"/>
  <c r="G3" i="3"/>
  <c r="G4" i="3"/>
  <c r="G5" i="3"/>
  <c r="G6" i="3"/>
  <c r="F2" i="3"/>
  <c r="F3" i="3"/>
  <c r="F4" i="3"/>
  <c r="F5" i="3"/>
  <c r="F6" i="3"/>
  <c r="E7" i="3"/>
  <c r="E2" i="3"/>
  <c r="E3" i="3"/>
  <c r="E4" i="3"/>
  <c r="E5" i="3"/>
  <c r="E6" i="3"/>
  <c r="D3" i="3"/>
  <c r="C7" i="3"/>
  <c r="B12" i="2"/>
  <c r="I9" i="2"/>
  <c r="I2" i="2"/>
  <c r="I3" i="2"/>
  <c r="I4" i="2"/>
  <c r="I5" i="2"/>
  <c r="I6" i="2"/>
  <c r="I7" i="2"/>
  <c r="I8" i="2"/>
  <c r="L3" i="2"/>
  <c r="H9" i="2"/>
  <c r="F9" i="2"/>
  <c r="D9" i="2"/>
  <c r="B9" i="2"/>
  <c r="H2" i="2"/>
  <c r="H3" i="2"/>
  <c r="H4" i="2"/>
  <c r="H5" i="2"/>
  <c r="H6" i="2"/>
  <c r="H7" i="2"/>
  <c r="H8" i="2"/>
  <c r="G2" i="2"/>
  <c r="G3" i="2"/>
  <c r="G4" i="2"/>
  <c r="G5" i="2"/>
  <c r="G6" i="2"/>
  <c r="G7" i="2"/>
  <c r="G8" i="2"/>
  <c r="F2" i="2"/>
  <c r="F3" i="2"/>
  <c r="F4" i="2"/>
  <c r="F5" i="2"/>
  <c r="F6" i="2"/>
  <c r="F7" i="2"/>
  <c r="F8" i="2"/>
  <c r="E2" i="2"/>
  <c r="E3" i="2"/>
  <c r="E4" i="2"/>
  <c r="E5" i="2"/>
  <c r="E6" i="2"/>
  <c r="E7" i="2"/>
  <c r="E8" i="2"/>
  <c r="D2" i="2"/>
  <c r="D3" i="2"/>
  <c r="D4" i="2"/>
  <c r="D5" i="2"/>
  <c r="D6" i="2"/>
  <c r="D7" i="2"/>
  <c r="D8" i="2"/>
  <c r="C2" i="2"/>
  <c r="C3" i="2" s="1"/>
  <c r="C4" i="2" s="1"/>
  <c r="C5" i="2" s="1"/>
  <c r="C6" i="2" s="1"/>
  <c r="C7" i="2" s="1"/>
  <c r="C8" i="2" s="1"/>
  <c r="K2" i="1"/>
  <c r="H7" i="1"/>
  <c r="F7" i="1"/>
  <c r="D7" i="1"/>
  <c r="B7" i="1"/>
  <c r="H2" i="1"/>
  <c r="H3" i="1"/>
  <c r="H4" i="1"/>
  <c r="H5" i="1"/>
  <c r="H6" i="1"/>
  <c r="G2" i="1"/>
  <c r="G3" i="1"/>
  <c r="G4" i="1"/>
  <c r="G5" i="1"/>
  <c r="G6" i="1"/>
  <c r="F2" i="1"/>
  <c r="F3" i="1"/>
  <c r="F4" i="1"/>
  <c r="F5" i="1"/>
  <c r="F6" i="1"/>
  <c r="E2" i="1"/>
  <c r="E3" i="1"/>
  <c r="E4" i="1"/>
  <c r="E5" i="1"/>
  <c r="E6" i="1"/>
  <c r="D2" i="1"/>
  <c r="D3" i="1"/>
  <c r="D4" i="1"/>
  <c r="D5" i="1"/>
  <c r="D6" i="1"/>
  <c r="C4" i="1"/>
  <c r="C5" i="1" s="1"/>
  <c r="C6" i="1" s="1"/>
  <c r="C3" i="1"/>
  <c r="J9" i="8" l="1"/>
  <c r="E9" i="8"/>
  <c r="D3" i="8"/>
  <c r="I9" i="8"/>
  <c r="G2" i="8"/>
  <c r="G9" i="8" s="1"/>
  <c r="F4" i="4"/>
  <c r="F6" i="4"/>
  <c r="F5" i="4"/>
  <c r="F3" i="4"/>
  <c r="D4" i="3"/>
  <c r="D5" i="3" s="1"/>
  <c r="D6" i="3" s="1"/>
  <c r="D4" i="8" l="1"/>
  <c r="H3" i="8"/>
  <c r="H4" i="8" l="1"/>
  <c r="D5" i="8"/>
  <c r="D6" i="8" l="1"/>
  <c r="H5" i="8"/>
  <c r="H6" i="8" l="1"/>
  <c r="D7" i="8"/>
  <c r="H7" i="8" l="1"/>
  <c r="D8" i="8"/>
  <c r="H8" i="8" s="1"/>
</calcChain>
</file>

<file path=xl/sharedStrings.xml><?xml version="1.0" encoding="utf-8"?>
<sst xmlns="http://schemas.openxmlformats.org/spreadsheetml/2006/main" count="77" uniqueCount="44">
  <si>
    <t>xi</t>
  </si>
  <si>
    <t>fi</t>
  </si>
  <si>
    <t>FA</t>
  </si>
  <si>
    <t>fri</t>
  </si>
  <si>
    <t>FRA</t>
  </si>
  <si>
    <t>fri%</t>
  </si>
  <si>
    <t>FRA%</t>
  </si>
  <si>
    <t>Xi</t>
  </si>
  <si>
    <t>xi*fi</t>
  </si>
  <si>
    <t>Columna9</t>
  </si>
  <si>
    <t>Media (X)</t>
  </si>
  <si>
    <t>0-20</t>
  </si>
  <si>
    <t>20-40</t>
  </si>
  <si>
    <t>Columna10</t>
  </si>
  <si>
    <t>40-60</t>
  </si>
  <si>
    <t>60-80</t>
  </si>
  <si>
    <t>80-100</t>
  </si>
  <si>
    <t>Xc</t>
  </si>
  <si>
    <t>Xc*fi</t>
  </si>
  <si>
    <t>Media(X)</t>
  </si>
  <si>
    <t>GRUPO</t>
  </si>
  <si>
    <t>ELEGIDOS</t>
  </si>
  <si>
    <t>Primero</t>
  </si>
  <si>
    <t>Segundo</t>
  </si>
  <si>
    <t>PROMEDIO (en Min)</t>
  </si>
  <si>
    <t>DISPERSIÓN (en Min)</t>
  </si>
  <si>
    <t>COEFICIENTE DE VARIACIÓN</t>
  </si>
  <si>
    <t>X</t>
  </si>
  <si>
    <t>Xc. Fi</t>
  </si>
  <si>
    <t>(Xc-X)^2*fi</t>
  </si>
  <si>
    <t>[10-14)</t>
  </si>
  <si>
    <t>[14-18)</t>
  </si>
  <si>
    <t>[18-22)</t>
  </si>
  <si>
    <t>[22-26)</t>
  </si>
  <si>
    <t>[26-30)</t>
  </si>
  <si>
    <t>[30-34)</t>
  </si>
  <si>
    <t>Promedio</t>
  </si>
  <si>
    <t>[45-50)</t>
  </si>
  <si>
    <t>[50-55)</t>
  </si>
  <si>
    <t>[55-60)</t>
  </si>
  <si>
    <t>[60-65)</t>
  </si>
  <si>
    <t>[65-70)</t>
  </si>
  <si>
    <t>[70-75)</t>
  </si>
  <si>
    <t>[75-80)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</si>
</sst>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11"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Histograma</a:t>
            </a:r>
            <a:r>
              <a:rPr lang="en-US" baseline="0"/>
              <a:t> y poligono de frecuencias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7.2025371828521437E-2"/>
          <c:y val="5.0925925925925923E-2"/>
          <c:w val="0.90297462817147855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v>Histograma de frecuencias absolutas</c:v>
          </c:tx>
          <c:spPr>
            <a:solidFill>
              <a:schemeClr val="accent1"/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D54-4FFB-8AD6-387B28432CE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54-4FFB-8AD6-387B28432CE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D54-4FFB-8AD6-387B28432CE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54-4FFB-8AD6-387B28432CEB}"/>
              </c:ext>
            </c:extLst>
          </c:dPt>
          <c:cat>
            <c:numRef>
              <c:f>'Ej 1'!$A$2:$A$6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'Ej 1'!$B$2:$B$6</c:f>
              <c:numCache>
                <c:formatCode>General</c:formatCode>
                <c:ptCount val="5"/>
                <c:pt idx="0">
                  <c:v>34</c:v>
                </c:pt>
                <c:pt idx="1">
                  <c:v>45</c:v>
                </c:pt>
                <c:pt idx="2">
                  <c:v>54</c:v>
                </c:pt>
                <c:pt idx="3">
                  <c:v>15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4-4FFB-8AD6-387B28432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588928720"/>
        <c:axId val="588929680"/>
      </c:barChart>
      <c:lineChart>
        <c:grouping val="standard"/>
        <c:varyColors val="0"/>
        <c:ser>
          <c:idx val="1"/>
          <c:order val="1"/>
          <c:tx>
            <c:v>Polígono de frecuencias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'Ej 1'!$B$2:$B$6</c:f>
              <c:numCache>
                <c:formatCode>General</c:formatCode>
                <c:ptCount val="5"/>
                <c:pt idx="0">
                  <c:v>34</c:v>
                </c:pt>
                <c:pt idx="1">
                  <c:v>45</c:v>
                </c:pt>
                <c:pt idx="2">
                  <c:v>54</c:v>
                </c:pt>
                <c:pt idx="3">
                  <c:v>15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54-4FFB-8AD6-387B28432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928720"/>
        <c:axId val="588929680"/>
      </c:lineChart>
      <c:catAx>
        <c:axId val="58892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88929680"/>
        <c:crosses val="autoZero"/>
        <c:auto val="1"/>
        <c:lblAlgn val="ctr"/>
        <c:lblOffset val="100"/>
        <c:noMultiLvlLbl val="0"/>
      </c:catAx>
      <c:valAx>
        <c:axId val="58892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8892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692038495188119E-2"/>
          <c:y val="7.407407407407407E-2"/>
          <c:w val="0.90297462817147855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v>Histograma de frecuencias</c:v>
          </c:tx>
          <c:spPr>
            <a:solidFill>
              <a:schemeClr val="tx2">
                <a:lumMod val="25000"/>
                <a:lumOff val="75000"/>
              </a:schemeClr>
            </a:solidFill>
            <a:ln w="12700">
              <a:solidFill>
                <a:schemeClr val="tx1">
                  <a:lumMod val="85000"/>
                  <a:lumOff val="15000"/>
                </a:schemeClr>
              </a:solidFill>
            </a:ln>
            <a:effectLst/>
          </c:spPr>
          <c:invertIfNegative val="0"/>
          <c:cat>
            <c:numRef>
              <c:f>'Ej 2'!$A$2:$A$8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</c:numCache>
            </c:numRef>
          </c:cat>
          <c:val>
            <c:numRef>
              <c:f>'Ej 2'!$B$2:$B$8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20</c:v>
                </c:pt>
                <c:pt idx="5">
                  <c:v>12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6F-4A60-B120-626E6798B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588934960"/>
        <c:axId val="588938320"/>
      </c:barChart>
      <c:lineChart>
        <c:grouping val="standard"/>
        <c:varyColors val="0"/>
        <c:ser>
          <c:idx val="1"/>
          <c:order val="1"/>
          <c:tx>
            <c:v>Poligono de frecuencias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'Ej 2'!$B$2:$B$8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20</c:v>
                </c:pt>
                <c:pt idx="5">
                  <c:v>12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6F-4A60-B120-626E6798B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934960"/>
        <c:axId val="588938320"/>
      </c:lineChart>
      <c:catAx>
        <c:axId val="58893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88938320"/>
        <c:crosses val="autoZero"/>
        <c:auto val="1"/>
        <c:lblAlgn val="ctr"/>
        <c:lblOffset val="100"/>
        <c:noMultiLvlLbl val="0"/>
      </c:catAx>
      <c:valAx>
        <c:axId val="58893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8893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Histograma de frecuencias</c:v>
          </c:tx>
          <c:spPr>
            <a:solidFill>
              <a:schemeClr val="tx2">
                <a:lumMod val="50000"/>
                <a:lumOff val="50000"/>
              </a:schemeClr>
            </a:solidFill>
            <a:ln w="9525">
              <a:solidFill>
                <a:schemeClr val="accent1"/>
              </a:solidFill>
            </a:ln>
            <a:effectLst/>
          </c:spPr>
          <c:invertIfNegative val="0"/>
          <c:cat>
            <c:numRef>
              <c:f>'Ej 3'!$B$2:$B$6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cat>
          <c:val>
            <c:numRef>
              <c:f>'Ej 3'!$C$2:$C$6</c:f>
              <c:numCache>
                <c:formatCode>General</c:formatCode>
                <c:ptCount val="5"/>
                <c:pt idx="0">
                  <c:v>12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86-4400-BE1F-657330DE5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005434864"/>
        <c:axId val="1005433424"/>
      </c:barChart>
      <c:lineChart>
        <c:grouping val="standard"/>
        <c:varyColors val="0"/>
        <c:ser>
          <c:idx val="1"/>
          <c:order val="1"/>
          <c:tx>
            <c:v>poligono de frecuencias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'Ej 3'!$C$2:$C$6</c:f>
              <c:numCache>
                <c:formatCode>General</c:formatCode>
                <c:ptCount val="5"/>
                <c:pt idx="0">
                  <c:v>12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86-4400-BE1F-657330DE5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434864"/>
        <c:axId val="1005433424"/>
      </c:lineChart>
      <c:catAx>
        <c:axId val="100543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05433424"/>
        <c:crosses val="autoZero"/>
        <c:auto val="1"/>
        <c:lblAlgn val="ctr"/>
        <c:lblOffset val="100"/>
        <c:noMultiLvlLbl val="0"/>
      </c:catAx>
      <c:valAx>
        <c:axId val="100543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0543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Histograma de Frecuencias</c:v>
          </c:tx>
          <c:spPr>
            <a:solidFill>
              <a:schemeClr val="tx2">
                <a:lumMod val="25000"/>
                <a:lumOff val="75000"/>
              </a:schemeClr>
            </a:solidFill>
            <a:ln w="19050">
              <a:solidFill>
                <a:schemeClr val="tx2">
                  <a:lumMod val="90000"/>
                  <a:lumOff val="10000"/>
                </a:schemeClr>
              </a:solidFill>
            </a:ln>
            <a:effectLst/>
          </c:spPr>
          <c:invertIfNegative val="0"/>
          <c:cat>
            <c:numRef>
              <c:f>'Ej 4'!$B$2:$B$7</c:f>
              <c:numCache>
                <c:formatCode>General</c:formatCode>
                <c:ptCount val="6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</c:numCache>
            </c:numRef>
          </c:cat>
          <c:val>
            <c:numRef>
              <c:f>'Ej 4'!$C$2:$C$7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28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4-44CA-B22B-1DF187819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252469600"/>
        <c:axId val="125245856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'Ej 4'!$C$2:$C$7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28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4-44CA-B22B-1DF187819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2469600"/>
        <c:axId val="1252458560"/>
      </c:lineChart>
      <c:catAx>
        <c:axId val="125246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52458560"/>
        <c:crosses val="autoZero"/>
        <c:auto val="1"/>
        <c:lblAlgn val="ctr"/>
        <c:lblOffset val="100"/>
        <c:noMultiLvlLbl val="0"/>
      </c:catAx>
      <c:valAx>
        <c:axId val="12524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5246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Histograma de Frecuencias</c:v>
          </c:tx>
          <c:spPr>
            <a:solidFill>
              <a:schemeClr val="tx2">
                <a:lumMod val="25000"/>
                <a:lumOff val="75000"/>
              </a:schemeClr>
            </a:solidFill>
            <a:ln w="19050">
              <a:solidFill>
                <a:schemeClr val="tx2">
                  <a:lumMod val="90000"/>
                  <a:lumOff val="10000"/>
                </a:schemeClr>
              </a:solidFill>
            </a:ln>
            <a:effectLst/>
          </c:spPr>
          <c:invertIfNegative val="0"/>
          <c:cat>
            <c:numRef>
              <c:f>'Ej 8 '!$B$2:$B$8</c:f>
              <c:numCache>
                <c:formatCode>General</c:formatCode>
                <c:ptCount val="7"/>
                <c:pt idx="0">
                  <c:v>47.5</c:v>
                </c:pt>
                <c:pt idx="1">
                  <c:v>52.5</c:v>
                </c:pt>
                <c:pt idx="2">
                  <c:v>57.5</c:v>
                </c:pt>
                <c:pt idx="3">
                  <c:v>62.5</c:v>
                </c:pt>
                <c:pt idx="4">
                  <c:v>67.5</c:v>
                </c:pt>
                <c:pt idx="5">
                  <c:v>72.5</c:v>
                </c:pt>
                <c:pt idx="6">
                  <c:v>77.5</c:v>
                </c:pt>
              </c:numCache>
            </c:numRef>
          </c:cat>
          <c:val>
            <c:numRef>
              <c:f>'Ej 8 '!$C$2:$C$8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12</c:v>
                </c:pt>
                <c:pt idx="3">
                  <c:v>19</c:v>
                </c:pt>
                <c:pt idx="4">
                  <c:v>7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22-438F-9428-68DE60C9C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252469600"/>
        <c:axId val="125245856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'Ej 8 '!$C$2:$C$8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12</c:v>
                </c:pt>
                <c:pt idx="3">
                  <c:v>19</c:v>
                </c:pt>
                <c:pt idx="4">
                  <c:v>7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22-438F-9428-68DE60C9C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2469600"/>
        <c:axId val="1252458560"/>
      </c:lineChart>
      <c:catAx>
        <c:axId val="125246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52458560"/>
        <c:crosses val="autoZero"/>
        <c:auto val="1"/>
        <c:lblAlgn val="ctr"/>
        <c:lblOffset val="100"/>
        <c:noMultiLvlLbl val="0"/>
      </c:catAx>
      <c:valAx>
        <c:axId val="12524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5246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3</xdr:row>
      <xdr:rowOff>4762</xdr:rowOff>
    </xdr:from>
    <xdr:to>
      <xdr:col>14</xdr:col>
      <xdr:colOff>457200</xdr:colOff>
      <xdr:row>17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177E98-0716-FB20-3B8F-92250DB6C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4</xdr:row>
      <xdr:rowOff>109537</xdr:rowOff>
    </xdr:from>
    <xdr:to>
      <xdr:col>15</xdr:col>
      <xdr:colOff>200025</xdr:colOff>
      <xdr:row>18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EEDDCA-B10A-4073-74BB-9FBD35B56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2</xdr:row>
      <xdr:rowOff>4762</xdr:rowOff>
    </xdr:from>
    <xdr:to>
      <xdr:col>16</xdr:col>
      <xdr:colOff>209550</xdr:colOff>
      <xdr:row>16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88A18ED-D0E4-2969-0249-23A92022B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8</xdr:row>
      <xdr:rowOff>138112</xdr:rowOff>
    </xdr:from>
    <xdr:to>
      <xdr:col>11</xdr:col>
      <xdr:colOff>742950</xdr:colOff>
      <xdr:row>23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DA0755-4C77-AF83-1DCF-C6B844D54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631825</xdr:colOff>
      <xdr:row>4</xdr:row>
      <xdr:rowOff>95779</xdr:rowOff>
    </xdr:from>
    <xdr:to>
      <xdr:col>16</xdr:col>
      <xdr:colOff>647700</xdr:colOff>
      <xdr:row>18</xdr:row>
      <xdr:rowOff>171979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C0DCAB-5003-4482-8CEC-56B188CA7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928256-C13D-4EB7-8FF1-E9B79AF64902}" name="Tabla2" displayName="Tabla2" ref="A1:H7" totalsRowCount="1" headerRowDxfId="110" dataDxfId="109">
  <autoFilter ref="A1:H6" xr:uid="{53928256-C13D-4EB7-8FF1-E9B79AF64902}"/>
  <tableColumns count="8">
    <tableColumn id="1" xr3:uid="{79DE195C-6D06-4545-8AE5-19709DEDA5BE}" name="Xi" dataDxfId="108" totalsRowDxfId="107"/>
    <tableColumn id="2" xr3:uid="{F5F7E0DD-1847-42D4-934B-9D17CCA34DDC}" name="fi" totalsRowFunction="sum" dataDxfId="106" totalsRowDxfId="105"/>
    <tableColumn id="3" xr3:uid="{598F29D3-82AA-461F-9270-E421355B8783}" name="FA" dataDxfId="104" totalsRowDxfId="103"/>
    <tableColumn id="4" xr3:uid="{F0B63417-129C-430A-99ED-57744C7013D7}" name="fri" totalsRowFunction="sum" dataDxfId="102" totalsRowDxfId="101">
      <calculatedColumnFormula>B2/154</calculatedColumnFormula>
    </tableColumn>
    <tableColumn id="5" xr3:uid="{83100067-2A4D-472F-BBD2-931CD894E91D}" name="FRA" dataDxfId="100" totalsRowDxfId="99">
      <calculatedColumnFormula>C2/154</calculatedColumnFormula>
    </tableColumn>
    <tableColumn id="6" xr3:uid="{D9FFC08F-6B9D-4D53-A93F-D49BF1D9C7E0}" name="fri%" totalsRowFunction="sum" dataDxfId="98" totalsRowDxfId="97">
      <calculatedColumnFormula>D2*100</calculatedColumnFormula>
    </tableColumn>
    <tableColumn id="7" xr3:uid="{6806AA25-420C-4E52-B31F-771947DD5CFC}" name="FRA%" dataDxfId="96" totalsRowDxfId="95">
      <calculatedColumnFormula>E2*100</calculatedColumnFormula>
    </tableColumn>
    <tableColumn id="8" xr3:uid="{5D7B4709-2D6A-4B60-AB5C-0EF1B3B33D13}" name="xi*fi" totalsRowFunction="sum" dataDxfId="94" totalsRowDxfId="93">
      <calculatedColumnFormula>A2*B2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183E67-C34A-4176-9FB7-61FC96E3436D}" name="Tabla3" displayName="Tabla3" ref="A1:I9" totalsRowCount="1" headerRowDxfId="92" dataDxfId="91">
  <autoFilter ref="A1:I8" xr:uid="{DB183E67-C34A-4176-9FB7-61FC96E3436D}"/>
  <tableColumns count="9">
    <tableColumn id="1" xr3:uid="{A3E55D75-D9BD-473E-AA64-FA62E6265115}" name="xi" dataDxfId="90" totalsRowDxfId="89"/>
    <tableColumn id="2" xr3:uid="{DAE67202-73E3-4475-AB78-0DB546254731}" name="fi" totalsRowFunction="sum" dataDxfId="88" totalsRowDxfId="87"/>
    <tableColumn id="3" xr3:uid="{9AA7C29B-63A8-4C11-8F6C-E00B64355073}" name="FA" dataDxfId="86" totalsRowDxfId="85">
      <calculatedColumnFormula>SUM(C1,B2)</calculatedColumnFormula>
    </tableColumn>
    <tableColumn id="4" xr3:uid="{19F224DC-9E00-429D-853B-A842668785C7}" name="fri" totalsRowFunction="sum" dataDxfId="84" totalsRowDxfId="83">
      <calculatedColumnFormula>B2/80</calculatedColumnFormula>
    </tableColumn>
    <tableColumn id="5" xr3:uid="{C9E73866-BE6B-4748-BFB4-81C665AC26B7}" name="FRA" dataDxfId="82" totalsRowDxfId="81">
      <calculatedColumnFormula>C2/80</calculatedColumnFormula>
    </tableColumn>
    <tableColumn id="6" xr3:uid="{BBBCCFBF-3A98-4FA9-A84F-55ABCEF12106}" name="fri%" totalsRowFunction="sum" dataDxfId="80" totalsRowDxfId="79">
      <calculatedColumnFormula>D2*100</calculatedColumnFormula>
    </tableColumn>
    <tableColumn id="7" xr3:uid="{930390F5-B8FF-4458-B16F-B791DA7866DF}" name="FRA%" dataDxfId="78" totalsRowDxfId="77">
      <calculatedColumnFormula>E2*100</calculatedColumnFormula>
    </tableColumn>
    <tableColumn id="8" xr3:uid="{B7F97AF7-F49F-4FE9-8E3A-5F0F0D8E6107}" name="xi*fi" totalsRowFunction="sum" dataDxfId="76" totalsRowDxfId="75">
      <calculatedColumnFormula>A2*B2</calculatedColumnFormula>
    </tableColumn>
    <tableColumn id="9" xr3:uid="{AAF84FE3-2470-4664-8F8E-6557BDF57F59}" name="Columna9" totalsRowFunction="sum" dataDxfId="74" totalsRowDxfId="73">
      <calculatedColumnFormula>((A2-21.1875)^2)*B2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5AAC29-0CFD-40B5-AF3E-7ABF64DCFA25}" name="Tabla1" displayName="Tabla1" ref="A1:J7" totalsRowCount="1" headerRowDxfId="72" dataDxfId="71">
  <autoFilter ref="A1:J6" xr:uid="{FF5AAC29-0CFD-40B5-AF3E-7ABF64DCFA25}"/>
  <tableColumns count="10">
    <tableColumn id="1" xr3:uid="{879AC578-D77E-44A5-8F24-E4852E42EE3B}" name="Xi" dataDxfId="70" totalsRowDxfId="69"/>
    <tableColumn id="2" xr3:uid="{AB8FBB74-8A8F-43F7-8513-9D59E3A967D4}" name="Xc" dataDxfId="68" totalsRowDxfId="67"/>
    <tableColumn id="3" xr3:uid="{C647E5FB-2C44-4804-95ED-AEFE2C1E642D}" name="fi" totalsRowFunction="sum" dataDxfId="66" totalsRowDxfId="65"/>
    <tableColumn id="4" xr3:uid="{4494234F-E80C-4722-A048-AE5590DA33B1}" name="FA" dataDxfId="64" totalsRowDxfId="63">
      <calculatedColumnFormula>SUM(D1+C2)</calculatedColumnFormula>
    </tableColumn>
    <tableColumn id="5" xr3:uid="{6752C60E-2223-4E49-90B9-B6F102AC732B}" name="fri" totalsRowFunction="sum" dataDxfId="62" totalsRowDxfId="61">
      <calculatedColumnFormula>C2/30</calculatedColumnFormula>
    </tableColumn>
    <tableColumn id="6" xr3:uid="{F367AA06-59B5-47A9-AD88-1223BA633D8D}" name="FRA" dataDxfId="60" totalsRowDxfId="59">
      <calculatedColumnFormula>D2/30</calculatedColumnFormula>
    </tableColumn>
    <tableColumn id="7" xr3:uid="{F9037285-255F-44DF-9179-F19959E1B9B1}" name="fri%" totalsRowFunction="sum" dataDxfId="58" totalsRowDxfId="57">
      <calculatedColumnFormula>E2*100</calculatedColumnFormula>
    </tableColumn>
    <tableColumn id="8" xr3:uid="{F33D631A-4214-43F5-88CC-97F58BB43BB6}" name="FRA%" dataDxfId="56" totalsRowDxfId="55">
      <calculatedColumnFormula>F2*100</calculatedColumnFormula>
    </tableColumn>
    <tableColumn id="9" xr3:uid="{155A1309-C088-439B-890F-2E3EEA6AC981}" name="Xc*fi" totalsRowFunction="sum" dataDxfId="54" totalsRowDxfId="53">
      <calculatedColumnFormula>B2*C2</calculatedColumnFormula>
    </tableColumn>
    <tableColumn id="10" xr3:uid="{3140A38F-F411-43FA-B6E1-F9923018A3FF}" name="Columna10" dataDxfId="52" totalsRowDxfId="51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511313-E693-40AE-93A5-3711B4D2E063}" name="Tabla5" displayName="Tabla5" ref="A1:J8" totalsRowCount="1" headerRowDxfId="50" dataDxfId="49">
  <autoFilter ref="A1:J7" xr:uid="{CC511313-E693-40AE-93A5-3711B4D2E063}"/>
  <tableColumns count="10">
    <tableColumn id="1" xr3:uid="{76FD1E28-4135-4F70-99D0-72C0008D3BBC}" name="X" dataDxfId="48" totalsRowDxfId="47"/>
    <tableColumn id="2" xr3:uid="{CF9E9985-FDB0-4695-83E6-F40D62757602}" name="Xc" dataDxfId="46" totalsRowDxfId="45"/>
    <tableColumn id="3" xr3:uid="{C61A5F4A-5910-41A0-AF0C-1E7A91CDFF2A}" name="fi" totalsRowFunction="sum" dataDxfId="44" totalsRowDxfId="43"/>
    <tableColumn id="4" xr3:uid="{112B533E-0C89-4032-B77E-1108A8E93978}" name="FA" dataDxfId="42" totalsRowDxfId="41">
      <calculatedColumnFormula>SUM(Tabla5[[#This Row],[fi]],D1)</calculatedColumnFormula>
    </tableColumn>
    <tableColumn id="5" xr3:uid="{301E0A23-9692-478F-A70F-F08213BE017E}" name="fri" totalsRowFunction="sum" dataDxfId="40" totalsRowDxfId="39">
      <calculatedColumnFormula>Tabla5[[#This Row],[fi]]/70</calculatedColumnFormula>
    </tableColumn>
    <tableColumn id="6" xr3:uid="{763B533E-610E-472B-8071-2C33241FDCB9}" name="FRA" dataDxfId="38" totalsRowDxfId="37">
      <calculatedColumnFormula>Tabla5[[#This Row],[FA]]/70</calculatedColumnFormula>
    </tableColumn>
    <tableColumn id="7" xr3:uid="{C0D44186-4A1A-4087-AE06-A7BF4CE78BA5}" name="fri%" totalsRowFunction="sum" dataDxfId="36" totalsRowDxfId="35">
      <calculatedColumnFormula>Tabla5[[#This Row],[fri]]*100</calculatedColumnFormula>
    </tableColumn>
    <tableColumn id="8" xr3:uid="{DCC63683-10D8-4A75-8713-ED9B8846CEB1}" name="FRA%" dataDxfId="34" totalsRowDxfId="33">
      <calculatedColumnFormula>Tabla5[[#This Row],[FRA]]*100</calculatedColumnFormula>
    </tableColumn>
    <tableColumn id="9" xr3:uid="{0234C447-8F73-4ED0-BCA1-FC272312F346}" name="Xc. Fi" totalsRowFunction="sum" dataDxfId="32" totalsRowDxfId="31">
      <calculatedColumnFormula>Tabla5[[#This Row],[Xc]]*Tabla5[[#This Row],[fi]]</calculatedColumnFormula>
    </tableColumn>
    <tableColumn id="10" xr3:uid="{40325980-9790-46DF-AA9F-4F9ABEE00C42}" name="(Xc-X)^2*fi" totalsRowFunction="sum" dataDxfId="30" totalsRowDxfId="29">
      <calculatedColumnFormula>((Tabla5[[#This Row],[Xc]]-25.25)^2)*Tabla5[[#This Row],[fi]]</calculatedColumnFormula>
    </tableColumn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E738FA6-6B34-44B6-9B4F-571019686E46}" name="Tabla4" displayName="Tabla4" ref="A1:E3" totalsRowShown="0" headerRowDxfId="28" dataDxfId="27">
  <autoFilter ref="A1:E3" xr:uid="{2E738FA6-6B34-44B6-9B4F-571019686E46}"/>
  <tableColumns count="5">
    <tableColumn id="1" xr3:uid="{1EBADAFE-A1AA-4BD3-B123-0E379603FFE8}" name="GRUPO" dataDxfId="26"/>
    <tableColumn id="2" xr3:uid="{0C69F031-71FD-45D5-B2AC-8E880B41F07B}" name="ELEGIDOS" dataDxfId="25"/>
    <tableColumn id="3" xr3:uid="{9E773AEE-7252-4769-8F41-403E982B1797}" name="PROMEDIO (en Min)" dataDxfId="24"/>
    <tableColumn id="4" xr3:uid="{C74ADD3E-C47F-47D2-974D-19C35C463D12}" name="DISPERSIÓN (en Min)" dataDxfId="23"/>
    <tableColumn id="5" xr3:uid="{1B2CA998-A2A7-410A-9641-82F3CDCA8FC5}" name="COEFICIENTE DE VARIACIÓN" dataDxfId="22">
      <calculatedColumnFormula>D2/C2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33230D2-8028-4A8C-AC98-7393CA4EC1C4}" name="Tabla57" displayName="Tabla57" ref="A1:J9" totalsRowCount="1" headerRowDxfId="21" dataDxfId="20">
  <autoFilter ref="A1:J8" xr:uid="{CC511313-E693-40AE-93A5-3711B4D2E063}"/>
  <tableColumns count="10">
    <tableColumn id="1" xr3:uid="{AC4725B6-5E44-4D00-BADB-C71895ED99EE}" name="X" dataDxfId="19" totalsRowDxfId="18"/>
    <tableColumn id="2" xr3:uid="{7E127D90-B538-4684-9E99-73ADA3F71B2F}" name="Xc" dataDxfId="17" totalsRowDxfId="16"/>
    <tableColumn id="3" xr3:uid="{9A4FFD5B-E025-4FD7-BB24-5168C5C14C73}" name="fi" totalsRowFunction="sum" dataDxfId="15" totalsRowDxfId="14"/>
    <tableColumn id="4" xr3:uid="{2380BED3-B2D4-4D77-995C-2FD765726B64}" name="FA" dataDxfId="13" totalsRowDxfId="12">
      <calculatedColumnFormula>SUM(Tabla57[[#This Row],[fi]],D1)</calculatedColumnFormula>
    </tableColumn>
    <tableColumn id="5" xr3:uid="{FBCA345F-F83F-4579-B827-D5666C677611}" name="fri" totalsRowFunction="sum" dataDxfId="11" totalsRowDxfId="10">
      <calculatedColumnFormula>Tabla57[[#This Row],[fi]]/Tabla57[[#Totals],[fi]]</calculatedColumnFormula>
    </tableColumn>
    <tableColumn id="6" xr3:uid="{6ACBDAEA-50E6-4ABF-ADDA-0E472401F904}" name="FRA" dataDxfId="9" totalsRowDxfId="8">
      <calculatedColumnFormula>Tabla57[[#This Row],[FA]]/Tabla57[[#Totals],[fi]]</calculatedColumnFormula>
    </tableColumn>
    <tableColumn id="7" xr3:uid="{E632B02F-B568-4E5F-8D23-68D57D1FCD61}" name="fri%" totalsRowFunction="sum" dataDxfId="7" totalsRowDxfId="6">
      <calculatedColumnFormula>Tabla57[[#This Row],[fri]]*100</calculatedColumnFormula>
    </tableColumn>
    <tableColumn id="8" xr3:uid="{EC37065A-FD00-43F3-86BA-C84DCF500907}" name="FRA%" dataDxfId="5" totalsRowDxfId="4">
      <calculatedColumnFormula>Tabla57[[#This Row],[FRA]]*100</calculatedColumnFormula>
    </tableColumn>
    <tableColumn id="9" xr3:uid="{FE7A1719-6011-4E74-AEC8-B8E1F6BD9793}" name="Xc. Fi" totalsRowFunction="sum" dataDxfId="3" totalsRowDxfId="2">
      <calculatedColumnFormula>Tabla57[[#This Row],[Xc]]*Tabla57[[#This Row],[fi]]</calculatedColumnFormula>
    </tableColumn>
    <tableColumn id="10" xr3:uid="{FD7B56EF-7983-4C9C-AC7C-2D9D3AE47E63}" name="(Xc-X)^2*fi" totalsRowFunction="sum" dataDxfId="1" totalsRowDxfId="0">
      <calculatedColumnFormula>((Tabla57[[#This Row],[Xc]]-61.5)^2)*Tabla57[[#This Row],[fi]]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1977-789B-4A73-9CEA-4BC4D40D7782}">
  <dimension ref="A1:K7"/>
  <sheetViews>
    <sheetView workbookViewId="0">
      <selection activeCell="D11" sqref="D11"/>
    </sheetView>
  </sheetViews>
  <sheetFormatPr baseColWidth="10" defaultRowHeight="15" x14ac:dyDescent="0.25"/>
  <cols>
    <col min="1" max="8" width="12.140625" style="1" customWidth="1"/>
    <col min="9" max="16384" width="11.42578125" style="1"/>
  </cols>
  <sheetData>
    <row r="1" spans="1:11" x14ac:dyDescent="0.25">
      <c r="A1" s="1" t="s">
        <v>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</row>
    <row r="2" spans="1:11" x14ac:dyDescent="0.25">
      <c r="A2" s="1">
        <v>0</v>
      </c>
      <c r="B2" s="1">
        <v>34</v>
      </c>
      <c r="C2" s="1">
        <v>34</v>
      </c>
      <c r="D2" s="1">
        <f t="shared" ref="D2:D6" si="0">B2/154</f>
        <v>0.22077922077922077</v>
      </c>
      <c r="E2" s="1">
        <f t="shared" ref="E2:E6" si="1">C2/154</f>
        <v>0.22077922077922077</v>
      </c>
      <c r="F2" s="1">
        <f t="shared" ref="F2:F6" si="2">D2*100</f>
        <v>22.077922077922079</v>
      </c>
      <c r="G2" s="1">
        <f t="shared" ref="G2:G6" si="3">E2*100</f>
        <v>22.077922077922079</v>
      </c>
      <c r="H2" s="1">
        <f t="shared" ref="H2:H6" si="4">A2*B2</f>
        <v>0</v>
      </c>
      <c r="J2" s="1" t="s">
        <v>10</v>
      </c>
      <c r="K2" s="1">
        <f>H7/B7</f>
        <v>1.4415584415584415</v>
      </c>
    </row>
    <row r="3" spans="1:11" x14ac:dyDescent="0.25">
      <c r="A3" s="1">
        <v>1</v>
      </c>
      <c r="B3" s="1">
        <v>45</v>
      </c>
      <c r="C3" s="1">
        <f>SUM(C2+B3)</f>
        <v>79</v>
      </c>
      <c r="D3" s="1">
        <f t="shared" si="0"/>
        <v>0.29220779220779219</v>
      </c>
      <c r="E3" s="1">
        <f t="shared" si="1"/>
        <v>0.51298701298701299</v>
      </c>
      <c r="F3" s="1">
        <f t="shared" si="2"/>
        <v>29.220779220779221</v>
      </c>
      <c r="G3" s="1">
        <f t="shared" si="3"/>
        <v>51.298701298701296</v>
      </c>
      <c r="H3" s="1">
        <f t="shared" si="4"/>
        <v>45</v>
      </c>
    </row>
    <row r="4" spans="1:11" x14ac:dyDescent="0.25">
      <c r="A4" s="1">
        <v>2</v>
      </c>
      <c r="B4" s="1">
        <v>54</v>
      </c>
      <c r="C4" s="1">
        <f t="shared" ref="C4:C6" si="5">SUM(C3+B4)</f>
        <v>133</v>
      </c>
      <c r="D4" s="1">
        <f t="shared" si="0"/>
        <v>0.35064935064935066</v>
      </c>
      <c r="E4" s="1">
        <f t="shared" si="1"/>
        <v>0.86363636363636365</v>
      </c>
      <c r="F4" s="1">
        <f t="shared" si="2"/>
        <v>35.064935064935064</v>
      </c>
      <c r="G4" s="1">
        <f t="shared" si="3"/>
        <v>86.36363636363636</v>
      </c>
      <c r="H4" s="1">
        <f t="shared" si="4"/>
        <v>108</v>
      </c>
    </row>
    <row r="5" spans="1:11" x14ac:dyDescent="0.25">
      <c r="A5" s="1">
        <v>3</v>
      </c>
      <c r="B5" s="1">
        <v>15</v>
      </c>
      <c r="C5" s="1">
        <f t="shared" si="5"/>
        <v>148</v>
      </c>
      <c r="D5" s="1">
        <f t="shared" si="0"/>
        <v>9.7402597402597407E-2</v>
      </c>
      <c r="E5" s="1">
        <f t="shared" si="1"/>
        <v>0.96103896103896103</v>
      </c>
      <c r="F5" s="1">
        <f t="shared" si="2"/>
        <v>9.7402597402597415</v>
      </c>
      <c r="G5" s="1">
        <f t="shared" si="3"/>
        <v>96.103896103896105</v>
      </c>
      <c r="H5" s="1">
        <f t="shared" si="4"/>
        <v>45</v>
      </c>
    </row>
    <row r="6" spans="1:11" x14ac:dyDescent="0.25">
      <c r="A6" s="1">
        <v>4</v>
      </c>
      <c r="B6" s="1">
        <v>6</v>
      </c>
      <c r="C6" s="1">
        <f t="shared" si="5"/>
        <v>154</v>
      </c>
      <c r="D6" s="1">
        <f t="shared" si="0"/>
        <v>3.896103896103896E-2</v>
      </c>
      <c r="E6" s="1">
        <f t="shared" si="1"/>
        <v>1</v>
      </c>
      <c r="F6" s="1">
        <f t="shared" si="2"/>
        <v>3.8961038961038961</v>
      </c>
      <c r="G6" s="1">
        <f t="shared" si="3"/>
        <v>100</v>
      </c>
      <c r="H6" s="1">
        <f t="shared" si="4"/>
        <v>24</v>
      </c>
    </row>
    <row r="7" spans="1:11" x14ac:dyDescent="0.25">
      <c r="B7" s="1">
        <f>SUBTOTAL(109,Tabla2[fi])</f>
        <v>154</v>
      </c>
      <c r="D7" s="1">
        <f>SUBTOTAL(109,Tabla2[fri])</f>
        <v>1</v>
      </c>
      <c r="F7" s="1">
        <f>SUBTOTAL(109,Tabla2[fri%])</f>
        <v>100.00000000000001</v>
      </c>
      <c r="H7" s="1">
        <f>SUBTOTAL(109,Tabla2[xi*fi])</f>
        <v>222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BADB8-5BF6-4F20-BF09-C8607E022778}">
  <dimension ref="A1:L12"/>
  <sheetViews>
    <sheetView workbookViewId="0">
      <selection activeCell="H15" sqref="H15"/>
    </sheetView>
  </sheetViews>
  <sheetFormatPr baseColWidth="10" defaultRowHeight="15" x14ac:dyDescent="0.25"/>
  <cols>
    <col min="1" max="9" width="12.140625" style="1" customWidth="1"/>
    <col min="10" max="16384" width="11.4257812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</row>
    <row r="2" spans="1:12" x14ac:dyDescent="0.25">
      <c r="A2" s="1">
        <v>5</v>
      </c>
      <c r="B2" s="1">
        <v>8</v>
      </c>
      <c r="C2" s="1">
        <f t="shared" ref="C2:C8" si="0">SUM(C1,B2)</f>
        <v>8</v>
      </c>
      <c r="D2" s="1">
        <f t="shared" ref="D2:D8" si="1">B2/80</f>
        <v>0.1</v>
      </c>
      <c r="E2" s="1">
        <f t="shared" ref="E2:E8" si="2">C2/80</f>
        <v>0.1</v>
      </c>
      <c r="F2" s="1">
        <f t="shared" ref="F2:F8" si="3">D2*100</f>
        <v>10</v>
      </c>
      <c r="G2" s="1">
        <f t="shared" ref="G2:G8" si="4">E2*100</f>
        <v>10</v>
      </c>
      <c r="H2" s="1">
        <f t="shared" ref="H2:H8" si="5">A2*B2</f>
        <v>40</v>
      </c>
      <c r="I2" s="1">
        <f t="shared" ref="I2:I8" si="6">((A2-21.1875)^2)*B2</f>
        <v>2096.28125</v>
      </c>
    </row>
    <row r="3" spans="1:12" x14ac:dyDescent="0.25">
      <c r="A3" s="1">
        <v>10</v>
      </c>
      <c r="B3" s="1">
        <v>9</v>
      </c>
      <c r="C3" s="1">
        <f t="shared" si="0"/>
        <v>17</v>
      </c>
      <c r="D3" s="1">
        <f t="shared" si="1"/>
        <v>0.1125</v>
      </c>
      <c r="E3" s="1">
        <f t="shared" si="2"/>
        <v>0.21249999999999999</v>
      </c>
      <c r="F3" s="1">
        <f t="shared" si="3"/>
        <v>11.25</v>
      </c>
      <c r="G3" s="1">
        <f t="shared" si="4"/>
        <v>21.25</v>
      </c>
      <c r="H3" s="1">
        <f t="shared" si="5"/>
        <v>90</v>
      </c>
      <c r="I3" s="1">
        <f t="shared" si="6"/>
        <v>1126.44140625</v>
      </c>
      <c r="K3" s="1" t="s">
        <v>10</v>
      </c>
      <c r="L3" s="1">
        <f>H9/B9</f>
        <v>21.1875</v>
      </c>
    </row>
    <row r="4" spans="1:12" x14ac:dyDescent="0.25">
      <c r="A4" s="1">
        <v>15</v>
      </c>
      <c r="B4" s="1">
        <v>11</v>
      </c>
      <c r="C4" s="1">
        <f t="shared" si="0"/>
        <v>28</v>
      </c>
      <c r="D4" s="1">
        <f t="shared" si="1"/>
        <v>0.13750000000000001</v>
      </c>
      <c r="E4" s="1">
        <f t="shared" si="2"/>
        <v>0.35</v>
      </c>
      <c r="F4" s="1">
        <f t="shared" si="3"/>
        <v>13.750000000000002</v>
      </c>
      <c r="G4" s="1">
        <f t="shared" si="4"/>
        <v>35</v>
      </c>
      <c r="H4" s="1">
        <f t="shared" si="5"/>
        <v>165</v>
      </c>
      <c r="I4" s="1">
        <f t="shared" si="6"/>
        <v>421.13671875</v>
      </c>
    </row>
    <row r="5" spans="1:12" x14ac:dyDescent="0.25">
      <c r="A5" s="1">
        <v>20</v>
      </c>
      <c r="B5" s="1">
        <v>13</v>
      </c>
      <c r="C5" s="1">
        <f t="shared" si="0"/>
        <v>41</v>
      </c>
      <c r="D5" s="1">
        <f t="shared" si="1"/>
        <v>0.16250000000000001</v>
      </c>
      <c r="E5" s="1">
        <f t="shared" si="2"/>
        <v>0.51249999999999996</v>
      </c>
      <c r="F5" s="1">
        <f t="shared" si="3"/>
        <v>16.25</v>
      </c>
      <c r="G5" s="1">
        <f t="shared" si="4"/>
        <v>51.249999999999993</v>
      </c>
      <c r="H5" s="1">
        <f t="shared" si="5"/>
        <v>260</v>
      </c>
      <c r="I5" s="1">
        <f t="shared" si="6"/>
        <v>18.33203125</v>
      </c>
    </row>
    <row r="6" spans="1:12" x14ac:dyDescent="0.25">
      <c r="A6" s="1">
        <v>25</v>
      </c>
      <c r="B6" s="1">
        <v>20</v>
      </c>
      <c r="C6" s="1">
        <f t="shared" si="0"/>
        <v>61</v>
      </c>
      <c r="D6" s="1">
        <f t="shared" si="1"/>
        <v>0.25</v>
      </c>
      <c r="E6" s="1">
        <f t="shared" si="2"/>
        <v>0.76249999999999996</v>
      </c>
      <c r="F6" s="1">
        <f t="shared" si="3"/>
        <v>25</v>
      </c>
      <c r="G6" s="1">
        <f t="shared" si="4"/>
        <v>76.25</v>
      </c>
      <c r="H6" s="1">
        <f t="shared" si="5"/>
        <v>500</v>
      </c>
      <c r="I6" s="1">
        <f t="shared" si="6"/>
        <v>290.703125</v>
      </c>
    </row>
    <row r="7" spans="1:12" x14ac:dyDescent="0.25">
      <c r="A7" s="1">
        <v>30</v>
      </c>
      <c r="B7" s="1">
        <v>12</v>
      </c>
      <c r="C7" s="1">
        <f t="shared" si="0"/>
        <v>73</v>
      </c>
      <c r="D7" s="1">
        <f t="shared" si="1"/>
        <v>0.15</v>
      </c>
      <c r="E7" s="1">
        <f t="shared" si="2"/>
        <v>0.91249999999999998</v>
      </c>
      <c r="F7" s="1">
        <f t="shared" si="3"/>
        <v>15</v>
      </c>
      <c r="G7" s="1">
        <f t="shared" si="4"/>
        <v>91.25</v>
      </c>
      <c r="H7" s="1">
        <f t="shared" si="5"/>
        <v>360</v>
      </c>
      <c r="I7" s="1">
        <f t="shared" si="6"/>
        <v>931.921875</v>
      </c>
    </row>
    <row r="8" spans="1:12" x14ac:dyDescent="0.25">
      <c r="A8" s="1">
        <v>40</v>
      </c>
      <c r="B8" s="1">
        <v>7</v>
      </c>
      <c r="C8" s="1">
        <f t="shared" si="0"/>
        <v>80</v>
      </c>
      <c r="D8" s="1">
        <f t="shared" si="1"/>
        <v>8.7499999999999994E-2</v>
      </c>
      <c r="E8" s="1">
        <f t="shared" si="2"/>
        <v>1</v>
      </c>
      <c r="F8" s="1">
        <f t="shared" si="3"/>
        <v>8.75</v>
      </c>
      <c r="G8" s="1">
        <f t="shared" si="4"/>
        <v>100</v>
      </c>
      <c r="H8" s="1">
        <f t="shared" si="5"/>
        <v>280</v>
      </c>
      <c r="I8" s="1">
        <f t="shared" si="6"/>
        <v>2477.37109375</v>
      </c>
    </row>
    <row r="9" spans="1:12" x14ac:dyDescent="0.25">
      <c r="B9" s="1">
        <f>SUBTOTAL(109,Tabla3[fi])</f>
        <v>80</v>
      </c>
      <c r="D9" s="1">
        <f>SUBTOTAL(109,Tabla3[fri])</f>
        <v>1</v>
      </c>
      <c r="F9" s="1">
        <f>SUBTOTAL(109,Tabla3[fri%])</f>
        <v>100</v>
      </c>
      <c r="H9" s="1">
        <f>SUBTOTAL(109,Tabla3[xi*fi])</f>
        <v>1695</v>
      </c>
      <c r="I9" s="1">
        <f>SUBTOTAL(109,Tabla3[Columna9])</f>
        <v>7362.1875</v>
      </c>
    </row>
    <row r="12" spans="1:12" x14ac:dyDescent="0.25">
      <c r="B12" s="1">
        <f>I9/(B9-1)</f>
        <v>93.192246835443044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FBAFD-A653-4D84-99D2-490E61655BF0}">
  <dimension ref="A1:J10"/>
  <sheetViews>
    <sheetView workbookViewId="0">
      <selection activeCell="R12" sqref="R12"/>
    </sheetView>
  </sheetViews>
  <sheetFormatPr baseColWidth="10" defaultRowHeight="15" x14ac:dyDescent="0.25"/>
  <cols>
    <col min="1" max="1" width="9.28515625" style="1" customWidth="1"/>
    <col min="2" max="2" width="8.85546875" style="1" customWidth="1"/>
    <col min="3" max="3" width="8" style="1" customWidth="1"/>
    <col min="4" max="4" width="7.85546875" style="1" customWidth="1"/>
    <col min="5" max="5" width="11.85546875" style="1" customWidth="1"/>
    <col min="6" max="8" width="12.140625" style="1" customWidth="1"/>
    <col min="9" max="9" width="8.7109375" style="1" customWidth="1"/>
    <col min="10" max="16384" width="11.42578125" style="1"/>
  </cols>
  <sheetData>
    <row r="1" spans="1:10" x14ac:dyDescent="0.25">
      <c r="A1" s="1" t="s">
        <v>7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18</v>
      </c>
      <c r="J1" s="1" t="s">
        <v>13</v>
      </c>
    </row>
    <row r="2" spans="1:10" x14ac:dyDescent="0.25">
      <c r="A2" s="1" t="s">
        <v>11</v>
      </c>
      <c r="B2" s="1">
        <v>10</v>
      </c>
      <c r="C2" s="1">
        <v>12</v>
      </c>
      <c r="D2" s="1">
        <v>12</v>
      </c>
      <c r="E2" s="1">
        <f t="shared" ref="E2:E6" si="0">C2/30</f>
        <v>0.4</v>
      </c>
      <c r="F2" s="1">
        <f t="shared" ref="F2:F6" si="1">D2/30</f>
        <v>0.4</v>
      </c>
      <c r="G2" s="1">
        <f t="shared" ref="G2:G6" si="2">E2*100</f>
        <v>40</v>
      </c>
      <c r="H2" s="1">
        <f t="shared" ref="H2:H6" si="3">F2*100</f>
        <v>40</v>
      </c>
      <c r="I2" s="1">
        <f t="shared" ref="I2:I6" si="4">B2*C2</f>
        <v>120</v>
      </c>
    </row>
    <row r="3" spans="1:10" x14ac:dyDescent="0.25">
      <c r="A3" s="1" t="s">
        <v>12</v>
      </c>
      <c r="B3" s="1">
        <v>30</v>
      </c>
      <c r="C3" s="1">
        <v>7</v>
      </c>
      <c r="D3" s="1">
        <f>SUM(D2+C3)</f>
        <v>19</v>
      </c>
      <c r="E3" s="1">
        <f t="shared" si="0"/>
        <v>0.23333333333333334</v>
      </c>
      <c r="F3" s="1">
        <f t="shared" si="1"/>
        <v>0.6333333333333333</v>
      </c>
      <c r="G3" s="1">
        <f t="shared" si="2"/>
        <v>23.333333333333332</v>
      </c>
      <c r="H3" s="1">
        <f t="shared" si="3"/>
        <v>63.333333333333329</v>
      </c>
      <c r="I3" s="1">
        <f t="shared" si="4"/>
        <v>210</v>
      </c>
    </row>
    <row r="4" spans="1:10" x14ac:dyDescent="0.25">
      <c r="A4" s="1" t="s">
        <v>14</v>
      </c>
      <c r="B4" s="1">
        <v>50</v>
      </c>
      <c r="C4" s="1">
        <v>5</v>
      </c>
      <c r="D4" s="1">
        <f t="shared" ref="D4:D6" si="5">SUM(D3+C4)</f>
        <v>24</v>
      </c>
      <c r="E4" s="1">
        <f t="shared" si="0"/>
        <v>0.16666666666666666</v>
      </c>
      <c r="F4" s="1">
        <f t="shared" si="1"/>
        <v>0.8</v>
      </c>
      <c r="G4" s="1">
        <f t="shared" si="2"/>
        <v>16.666666666666664</v>
      </c>
      <c r="H4" s="1">
        <f t="shared" si="3"/>
        <v>80</v>
      </c>
      <c r="I4" s="1">
        <f t="shared" si="4"/>
        <v>250</v>
      </c>
    </row>
    <row r="5" spans="1:10" x14ac:dyDescent="0.25">
      <c r="A5" s="1" t="s">
        <v>15</v>
      </c>
      <c r="B5" s="1">
        <v>70</v>
      </c>
      <c r="C5" s="1">
        <v>4</v>
      </c>
      <c r="D5" s="1">
        <f t="shared" si="5"/>
        <v>28</v>
      </c>
      <c r="E5" s="1">
        <f t="shared" si="0"/>
        <v>0.13333333333333333</v>
      </c>
      <c r="F5" s="1">
        <f t="shared" si="1"/>
        <v>0.93333333333333335</v>
      </c>
      <c r="G5" s="1">
        <f t="shared" si="2"/>
        <v>13.333333333333334</v>
      </c>
      <c r="H5" s="1">
        <f t="shared" si="3"/>
        <v>93.333333333333329</v>
      </c>
      <c r="I5" s="1">
        <f t="shared" si="4"/>
        <v>280</v>
      </c>
    </row>
    <row r="6" spans="1:10" x14ac:dyDescent="0.25">
      <c r="A6" s="1" t="s">
        <v>16</v>
      </c>
      <c r="B6" s="1">
        <v>90</v>
      </c>
      <c r="C6" s="1">
        <v>2</v>
      </c>
      <c r="D6" s="1">
        <f t="shared" si="5"/>
        <v>30</v>
      </c>
      <c r="E6" s="1">
        <f t="shared" si="0"/>
        <v>6.6666666666666666E-2</v>
      </c>
      <c r="F6" s="1">
        <f t="shared" si="1"/>
        <v>1</v>
      </c>
      <c r="G6" s="1">
        <f t="shared" si="2"/>
        <v>6.666666666666667</v>
      </c>
      <c r="H6" s="1">
        <f t="shared" si="3"/>
        <v>100</v>
      </c>
      <c r="I6" s="1">
        <f t="shared" si="4"/>
        <v>180</v>
      </c>
    </row>
    <row r="7" spans="1:10" x14ac:dyDescent="0.25">
      <c r="C7" s="1">
        <f>SUBTOTAL(109,Tabla1[fi])</f>
        <v>30</v>
      </c>
      <c r="E7" s="1">
        <f>SUBTOTAL(109,Tabla1[fri])</f>
        <v>0.99999999999999989</v>
      </c>
      <c r="G7" s="1">
        <f>SUBTOTAL(109,Tabla1[fri%])</f>
        <v>100</v>
      </c>
      <c r="I7" s="1">
        <f>SUBTOTAL(109,Tabla1[Xc*fi])</f>
        <v>1040</v>
      </c>
    </row>
    <row r="10" spans="1:10" x14ac:dyDescent="0.25">
      <c r="B10" s="1" t="s">
        <v>19</v>
      </c>
      <c r="C10" s="1">
        <f>I7/C7</f>
        <v>34.666666666666664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58181-9660-45CF-BABA-C6588EB4AD09}">
  <dimension ref="A1:J10"/>
  <sheetViews>
    <sheetView zoomScale="90" zoomScaleNormal="90" workbookViewId="0">
      <selection activeCell="N16" sqref="N16"/>
    </sheetView>
  </sheetViews>
  <sheetFormatPr baseColWidth="10" defaultRowHeight="15" x14ac:dyDescent="0.25"/>
  <cols>
    <col min="1" max="9" width="12.140625" style="3" customWidth="1"/>
    <col min="10" max="16384" width="11.42578125" style="3"/>
  </cols>
  <sheetData>
    <row r="1" spans="1:10" x14ac:dyDescent="0.25">
      <c r="A1" s="3" t="s">
        <v>27</v>
      </c>
      <c r="B1" s="3" t="s">
        <v>17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28</v>
      </c>
      <c r="J1" s="3" t="s">
        <v>29</v>
      </c>
    </row>
    <row r="2" spans="1:10" x14ac:dyDescent="0.25">
      <c r="A2" s="3" t="s">
        <v>30</v>
      </c>
      <c r="B2" s="3">
        <v>12</v>
      </c>
      <c r="C2" s="3">
        <v>5</v>
      </c>
      <c r="D2" s="3">
        <f>SUM(Tabla5[[#This Row],[fi]],D1)</f>
        <v>5</v>
      </c>
      <c r="E2" s="3">
        <f>Tabla5[[#This Row],[fi]]/70</f>
        <v>7.1428571428571425E-2</v>
      </c>
      <c r="F2" s="3">
        <f>Tabla5[[#This Row],[FA]]/70</f>
        <v>7.1428571428571425E-2</v>
      </c>
      <c r="G2" s="3">
        <f>Tabla5[[#This Row],[fri]]*100</f>
        <v>7.1428571428571423</v>
      </c>
      <c r="H2" s="3">
        <f>Tabla5[[#This Row],[FRA]]*100</f>
        <v>7.1428571428571423</v>
      </c>
      <c r="I2" s="3">
        <f>Tabla5[[#This Row],[Xc]]*Tabla5[[#This Row],[fi]]</f>
        <v>60</v>
      </c>
      <c r="J2" s="3">
        <f>((Tabla5[[#This Row],[Xc]]-25.25)^2)*Tabla5[[#This Row],[fi]]</f>
        <v>877.8125</v>
      </c>
    </row>
    <row r="3" spans="1:10" x14ac:dyDescent="0.25">
      <c r="A3" s="3" t="s">
        <v>31</v>
      </c>
      <c r="B3" s="3">
        <v>16</v>
      </c>
      <c r="C3" s="3">
        <v>5</v>
      </c>
      <c r="D3" s="3">
        <f>SUM(Tabla5[[#This Row],[fi]],D2)</f>
        <v>10</v>
      </c>
      <c r="E3" s="3">
        <f>Tabla5[[#This Row],[fi]]/70</f>
        <v>7.1428571428571425E-2</v>
      </c>
      <c r="F3" s="3">
        <f>Tabla5[[#This Row],[FA]]/70</f>
        <v>0.14285714285714285</v>
      </c>
      <c r="G3" s="3">
        <f>Tabla5[[#This Row],[fri]]*100</f>
        <v>7.1428571428571423</v>
      </c>
      <c r="H3" s="3">
        <f>Tabla5[[#This Row],[FRA]]*100</f>
        <v>14.285714285714285</v>
      </c>
      <c r="I3" s="3">
        <f>Tabla5[[#This Row],[Xc]]*Tabla5[[#This Row],[fi]]</f>
        <v>80</v>
      </c>
      <c r="J3" s="3">
        <f>((Tabla5[[#This Row],[Xc]]-25.25)^2)*Tabla5[[#This Row],[fi]]</f>
        <v>427.8125</v>
      </c>
    </row>
    <row r="4" spans="1:10" x14ac:dyDescent="0.25">
      <c r="A4" s="3" t="s">
        <v>32</v>
      </c>
      <c r="B4" s="3">
        <v>20</v>
      </c>
      <c r="C4" s="3">
        <v>7</v>
      </c>
      <c r="D4" s="3">
        <f>SUM(Tabla5[[#This Row],[fi]],D3)</f>
        <v>17</v>
      </c>
      <c r="E4" s="3">
        <f>Tabla5[[#This Row],[fi]]/70</f>
        <v>0.1</v>
      </c>
      <c r="F4" s="3">
        <f>Tabla5[[#This Row],[FA]]/70</f>
        <v>0.24285714285714285</v>
      </c>
      <c r="G4" s="3">
        <f>Tabla5[[#This Row],[fri]]*100</f>
        <v>10</v>
      </c>
      <c r="H4" s="3">
        <f>Tabla5[[#This Row],[FRA]]*100</f>
        <v>24.285714285714285</v>
      </c>
      <c r="I4" s="3">
        <f>Tabla5[[#This Row],[Xc]]*Tabla5[[#This Row],[fi]]</f>
        <v>140</v>
      </c>
      <c r="J4" s="3">
        <f>((Tabla5[[#This Row],[Xc]]-25.25)^2)*Tabla5[[#This Row],[fi]]</f>
        <v>192.9375</v>
      </c>
    </row>
    <row r="5" spans="1:10" x14ac:dyDescent="0.25">
      <c r="A5" s="3" t="s">
        <v>33</v>
      </c>
      <c r="B5" s="3">
        <v>24</v>
      </c>
      <c r="C5" s="3">
        <v>12</v>
      </c>
      <c r="D5" s="3">
        <f>SUM(Tabla5[[#This Row],[fi]],D4)</f>
        <v>29</v>
      </c>
      <c r="E5" s="3">
        <f>Tabla5[[#This Row],[fi]]/70</f>
        <v>0.17142857142857143</v>
      </c>
      <c r="F5" s="3">
        <f>Tabla5[[#This Row],[FA]]/70</f>
        <v>0.41428571428571431</v>
      </c>
      <c r="G5" s="3">
        <f>Tabla5[[#This Row],[fri]]*100</f>
        <v>17.142857142857142</v>
      </c>
      <c r="H5" s="3">
        <f>Tabla5[[#This Row],[FRA]]*100</f>
        <v>41.428571428571431</v>
      </c>
      <c r="I5" s="3">
        <f>Tabla5[[#This Row],[Xc]]*Tabla5[[#This Row],[fi]]</f>
        <v>288</v>
      </c>
      <c r="J5" s="3">
        <f>((Tabla5[[#This Row],[Xc]]-25.25)^2)*Tabla5[[#This Row],[fi]]</f>
        <v>18.75</v>
      </c>
    </row>
    <row r="6" spans="1:10" x14ac:dyDescent="0.25">
      <c r="A6" s="3" t="s">
        <v>34</v>
      </c>
      <c r="B6" s="3">
        <v>28</v>
      </c>
      <c r="C6" s="3">
        <v>28</v>
      </c>
      <c r="D6" s="3">
        <f>SUM(Tabla5[[#This Row],[fi]],D5)</f>
        <v>57</v>
      </c>
      <c r="E6" s="3">
        <f>Tabla5[[#This Row],[fi]]/70</f>
        <v>0.4</v>
      </c>
      <c r="F6" s="3">
        <f>Tabla5[[#This Row],[FA]]/70</f>
        <v>0.81428571428571428</v>
      </c>
      <c r="G6" s="3">
        <f>Tabla5[[#This Row],[fri]]*100</f>
        <v>40</v>
      </c>
      <c r="H6" s="3">
        <f>Tabla5[[#This Row],[FRA]]*100</f>
        <v>81.428571428571431</v>
      </c>
      <c r="I6" s="3">
        <f>Tabla5[[#This Row],[Xc]]*Tabla5[[#This Row],[fi]]</f>
        <v>784</v>
      </c>
      <c r="J6" s="3">
        <f>((Tabla5[[#This Row],[Xc]]-25.25)^2)*Tabla5[[#This Row],[fi]]</f>
        <v>211.75</v>
      </c>
    </row>
    <row r="7" spans="1:10" x14ac:dyDescent="0.25">
      <c r="A7" s="3" t="s">
        <v>35</v>
      </c>
      <c r="B7" s="3">
        <v>32</v>
      </c>
      <c r="C7" s="3">
        <v>13</v>
      </c>
      <c r="D7" s="3">
        <f>SUM(Tabla5[[#This Row],[fi]],D6)</f>
        <v>70</v>
      </c>
      <c r="E7" s="3">
        <f>Tabla5[[#This Row],[fi]]/70</f>
        <v>0.18571428571428572</v>
      </c>
      <c r="F7" s="3">
        <f>Tabla5[[#This Row],[FA]]/70</f>
        <v>1</v>
      </c>
      <c r="G7" s="3">
        <f>Tabla5[[#This Row],[fri]]*100</f>
        <v>18.571428571428573</v>
      </c>
      <c r="H7" s="3">
        <f>Tabla5[[#This Row],[FRA]]*100</f>
        <v>100</v>
      </c>
      <c r="I7" s="3">
        <f>Tabla5[[#This Row],[Xc]]*Tabla5[[#This Row],[fi]]</f>
        <v>416</v>
      </c>
      <c r="J7" s="3">
        <f>((Tabla5[[#This Row],[Xc]]-25.25)^2)*Tabla5[[#This Row],[fi]]</f>
        <v>592.3125</v>
      </c>
    </row>
    <row r="8" spans="1:10" x14ac:dyDescent="0.25">
      <c r="C8" s="3">
        <f>SUBTOTAL(109,Tabla5[fi])</f>
        <v>70</v>
      </c>
      <c r="E8" s="3">
        <f>SUBTOTAL(109,Tabla5[fri])</f>
        <v>1</v>
      </c>
      <c r="G8" s="3">
        <f>SUBTOTAL(109,Tabla5[fri%])</f>
        <v>100</v>
      </c>
      <c r="I8" s="3">
        <f>SUBTOTAL(109,Tabla5[Xc. Fi])</f>
        <v>1768</v>
      </c>
      <c r="J8" s="3">
        <f>SUBTOTAL(109,Tabla5[(Xc-X)^2*fi])</f>
        <v>2321.375</v>
      </c>
    </row>
    <row r="10" spans="1:10" x14ac:dyDescent="0.25">
      <c r="H10" s="3" t="s">
        <v>36</v>
      </c>
      <c r="I10" s="3">
        <f>Tabla5[[#Totals],[Xc. Fi]]/70</f>
        <v>25.257142857142856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17DE2-78BA-4586-8D59-F26C03315438}">
  <dimension ref="A1:E3"/>
  <sheetViews>
    <sheetView workbookViewId="0">
      <selection activeCell="E3" sqref="E3"/>
    </sheetView>
  </sheetViews>
  <sheetFormatPr baseColWidth="10" defaultRowHeight="15" x14ac:dyDescent="0.25"/>
  <cols>
    <col min="1" max="1" width="14.28515625" style="2" customWidth="1"/>
    <col min="2" max="2" width="13.85546875" style="2" customWidth="1"/>
    <col min="3" max="3" width="14" style="2" customWidth="1"/>
    <col min="4" max="5" width="14.140625" style="2" customWidth="1"/>
    <col min="6" max="16384" width="11.42578125" style="2"/>
  </cols>
  <sheetData>
    <row r="1" spans="1:5" ht="33" customHeight="1" x14ac:dyDescent="0.25">
      <c r="A1" s="2" t="s">
        <v>20</v>
      </c>
      <c r="B1" s="2" t="s">
        <v>21</v>
      </c>
      <c r="C1" s="2" t="s">
        <v>24</v>
      </c>
      <c r="D1" s="2" t="s">
        <v>25</v>
      </c>
      <c r="E1" s="2" t="s">
        <v>26</v>
      </c>
    </row>
    <row r="2" spans="1:5" x14ac:dyDescent="0.25">
      <c r="A2" s="2" t="s">
        <v>22</v>
      </c>
      <c r="B2" s="2">
        <v>15</v>
      </c>
      <c r="C2" s="2">
        <v>5</v>
      </c>
      <c r="D2" s="2">
        <v>1.08</v>
      </c>
      <c r="E2" s="2">
        <f t="shared" ref="E2:E3" si="0">D2/C2</f>
        <v>0.21600000000000003</v>
      </c>
    </row>
    <row r="3" spans="1:5" x14ac:dyDescent="0.25">
      <c r="A3" s="2" t="s">
        <v>23</v>
      </c>
      <c r="B3" s="2">
        <v>20</v>
      </c>
      <c r="C3" s="2">
        <v>5.7</v>
      </c>
      <c r="D3" s="2">
        <v>1.1599999999999999</v>
      </c>
      <c r="E3" s="2">
        <f t="shared" si="0"/>
        <v>0.20350877192982453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91B76-0AAA-4BC3-899C-51FDF1B17AA4}">
  <dimension ref="A1:J10"/>
  <sheetViews>
    <sheetView tabSelected="1" zoomScale="90" zoomScaleNormal="90" workbookViewId="0">
      <selection activeCell="J3" sqref="J3"/>
    </sheetView>
  </sheetViews>
  <sheetFormatPr baseColWidth="10" defaultRowHeight="15" x14ac:dyDescent="0.25"/>
  <cols>
    <col min="1" max="9" width="12.140625" style="3" customWidth="1"/>
    <col min="10" max="16384" width="11.42578125" style="3"/>
  </cols>
  <sheetData>
    <row r="1" spans="1:10" x14ac:dyDescent="0.25">
      <c r="A1" s="3" t="s">
        <v>27</v>
      </c>
      <c r="B1" s="3" t="s">
        <v>17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28</v>
      </c>
      <c r="J1" s="3" t="s">
        <v>29</v>
      </c>
    </row>
    <row r="2" spans="1:10" x14ac:dyDescent="0.25">
      <c r="A2" s="3" t="s">
        <v>37</v>
      </c>
      <c r="B2" s="3">
        <v>47.5</v>
      </c>
      <c r="C2" s="3">
        <v>2</v>
      </c>
      <c r="D2" s="3">
        <f>SUM(Tabla57[[#This Row],[fi]],D1)</f>
        <v>2</v>
      </c>
      <c r="E2" s="3">
        <f>Tabla57[[#This Row],[fi]]/Tabla57[[#Totals],[fi]]</f>
        <v>0.04</v>
      </c>
      <c r="F2" s="3">
        <f>Tabla57[[#This Row],[FA]]/Tabla57[[#Totals],[fi]]</f>
        <v>0.04</v>
      </c>
      <c r="G2" s="3">
        <f>Tabla57[[#This Row],[fri]]*100</f>
        <v>4</v>
      </c>
      <c r="H2" s="3">
        <f>Tabla57[[#This Row],[FRA]]*100</f>
        <v>4</v>
      </c>
      <c r="I2" s="3">
        <f>Tabla57[[#This Row],[Xc]]*Tabla57[[#This Row],[fi]]</f>
        <v>95</v>
      </c>
      <c r="J2" s="3">
        <f>((Tabla57[[#This Row],[Xc]]-61.5)^2)*Tabla57[[#This Row],[fi]]</f>
        <v>392</v>
      </c>
    </row>
    <row r="3" spans="1:10" x14ac:dyDescent="0.25">
      <c r="A3" s="3" t="s">
        <v>38</v>
      </c>
      <c r="B3" s="3">
        <v>52.5</v>
      </c>
      <c r="C3" s="3">
        <v>5</v>
      </c>
      <c r="D3" s="3">
        <f>SUM(Tabla57[[#This Row],[fi]],D2)</f>
        <v>7</v>
      </c>
      <c r="E3" s="3">
        <f>Tabla57[[#This Row],[fi]]/Tabla57[[#Totals],[fi]]</f>
        <v>0.1</v>
      </c>
      <c r="F3" s="3">
        <f>Tabla57[[#This Row],[FA]]/Tabla57[[#Totals],[fi]]</f>
        <v>0.14000000000000001</v>
      </c>
      <c r="G3" s="3">
        <f>Tabla57[[#This Row],[fri]]*100</f>
        <v>10</v>
      </c>
      <c r="H3" s="3">
        <f>Tabla57[[#This Row],[FRA]]*100</f>
        <v>14.000000000000002</v>
      </c>
      <c r="I3" s="3">
        <f>Tabla57[[#This Row],[Xc]]*Tabla57[[#This Row],[fi]]</f>
        <v>262.5</v>
      </c>
      <c r="J3" s="3">
        <f>((Tabla57[[#This Row],[Xc]]-61.5)^2)*Tabla57[[#This Row],[fi]]</f>
        <v>405</v>
      </c>
    </row>
    <row r="4" spans="1:10" x14ac:dyDescent="0.25">
      <c r="A4" s="3" t="s">
        <v>39</v>
      </c>
      <c r="B4" s="3">
        <v>57.5</v>
      </c>
      <c r="C4" s="3">
        <v>12</v>
      </c>
      <c r="D4" s="3">
        <f>SUM(Tabla57[[#This Row],[fi]],D3)</f>
        <v>19</v>
      </c>
      <c r="E4" s="3">
        <f>Tabla57[[#This Row],[fi]]/Tabla57[[#Totals],[fi]]</f>
        <v>0.24</v>
      </c>
      <c r="F4" s="3">
        <f>Tabla57[[#This Row],[FA]]/Tabla57[[#Totals],[fi]]</f>
        <v>0.38</v>
      </c>
      <c r="G4" s="3">
        <f>Tabla57[[#This Row],[fri]]*100</f>
        <v>24</v>
      </c>
      <c r="H4" s="3">
        <f>Tabla57[[#This Row],[FRA]]*100</f>
        <v>38</v>
      </c>
      <c r="I4" s="3">
        <f>Tabla57[[#This Row],[Xc]]*Tabla57[[#This Row],[fi]]</f>
        <v>690</v>
      </c>
      <c r="J4" s="3">
        <f>((Tabla57[[#This Row],[Xc]]-61.5)^2)*Tabla57[[#This Row],[fi]]</f>
        <v>192</v>
      </c>
    </row>
    <row r="5" spans="1:10" x14ac:dyDescent="0.25">
      <c r="A5" s="3" t="s">
        <v>40</v>
      </c>
      <c r="B5" s="3">
        <v>62.5</v>
      </c>
      <c r="C5" s="3">
        <v>19</v>
      </c>
      <c r="D5" s="3">
        <f>SUM(Tabla57[[#This Row],[fi]],D4)</f>
        <v>38</v>
      </c>
      <c r="E5" s="3">
        <f>Tabla57[[#This Row],[fi]]/Tabla57[[#Totals],[fi]]</f>
        <v>0.38</v>
      </c>
      <c r="F5" s="3">
        <f>Tabla57[[#This Row],[FA]]/Tabla57[[#Totals],[fi]]</f>
        <v>0.76</v>
      </c>
      <c r="G5" s="3">
        <f>Tabla57[[#This Row],[fri]]*100</f>
        <v>38</v>
      </c>
      <c r="H5" s="3">
        <f>Tabla57[[#This Row],[FRA]]*100</f>
        <v>76</v>
      </c>
      <c r="I5" s="3">
        <f>Tabla57[[#This Row],[Xc]]*Tabla57[[#This Row],[fi]]</f>
        <v>1187.5</v>
      </c>
      <c r="J5" s="3">
        <f>((Tabla57[[#This Row],[Xc]]-61.5)^2)*Tabla57[[#This Row],[fi]]</f>
        <v>19</v>
      </c>
    </row>
    <row r="6" spans="1:10" x14ac:dyDescent="0.25">
      <c r="A6" s="3" t="s">
        <v>41</v>
      </c>
      <c r="B6" s="3">
        <v>67.5</v>
      </c>
      <c r="C6" s="3">
        <v>7</v>
      </c>
      <c r="D6" s="3">
        <f>SUM(Tabla57[[#This Row],[fi]],D5)</f>
        <v>45</v>
      </c>
      <c r="E6" s="3">
        <f>Tabla57[[#This Row],[fi]]/Tabla57[[#Totals],[fi]]</f>
        <v>0.14000000000000001</v>
      </c>
      <c r="F6" s="3">
        <f>Tabla57[[#This Row],[FA]]/Tabla57[[#Totals],[fi]]</f>
        <v>0.9</v>
      </c>
      <c r="G6" s="3">
        <f>Tabla57[[#This Row],[fri]]*100</f>
        <v>14.000000000000002</v>
      </c>
      <c r="H6" s="3">
        <f>Tabla57[[#This Row],[FRA]]*100</f>
        <v>90</v>
      </c>
      <c r="I6" s="3">
        <f>Tabla57[[#This Row],[Xc]]*Tabla57[[#This Row],[fi]]</f>
        <v>472.5</v>
      </c>
      <c r="J6" s="3">
        <f>((Tabla57[[#This Row],[Xc]]-61.5)^2)*Tabla57[[#This Row],[fi]]</f>
        <v>252</v>
      </c>
    </row>
    <row r="7" spans="1:10" x14ac:dyDescent="0.25">
      <c r="A7" s="3" t="s">
        <v>42</v>
      </c>
      <c r="B7" s="3">
        <v>72.5</v>
      </c>
      <c r="C7" s="3">
        <v>4</v>
      </c>
      <c r="D7" s="3">
        <f>SUM(Tabla57[[#This Row],[fi]],D6)</f>
        <v>49</v>
      </c>
      <c r="E7" s="3">
        <f>Tabla57[[#This Row],[fi]]/Tabla57[[#Totals],[fi]]</f>
        <v>0.08</v>
      </c>
      <c r="F7" s="3">
        <f>Tabla57[[#This Row],[FA]]/Tabla57[[#Totals],[fi]]</f>
        <v>0.98</v>
      </c>
      <c r="G7" s="3">
        <f>Tabla57[[#This Row],[fri]]*100</f>
        <v>8</v>
      </c>
      <c r="H7" s="3">
        <f>Tabla57[[#This Row],[FRA]]*100</f>
        <v>98</v>
      </c>
      <c r="I7" s="3">
        <f>Tabla57[[#This Row],[Xc]]*Tabla57[[#This Row],[fi]]</f>
        <v>290</v>
      </c>
      <c r="J7" s="3">
        <f>((Tabla57[[#This Row],[Xc]]-61.5)^2)*Tabla57[[#This Row],[fi]]</f>
        <v>484</v>
      </c>
    </row>
    <row r="8" spans="1:10" x14ac:dyDescent="0.25">
      <c r="A8" s="3" t="s">
        <v>43</v>
      </c>
      <c r="B8" s="3">
        <v>77.5</v>
      </c>
      <c r="C8" s="3">
        <v>1</v>
      </c>
      <c r="D8" s="3">
        <f>SUM(Tabla57[[#This Row],[fi]],D7)</f>
        <v>50</v>
      </c>
      <c r="E8" s="3">
        <f>Tabla57[[#This Row],[fi]]/Tabla57[[#Totals],[fi]]</f>
        <v>0.02</v>
      </c>
      <c r="F8" s="3">
        <f>Tabla57[[#This Row],[FA]]/Tabla57[[#Totals],[fi]]</f>
        <v>1</v>
      </c>
      <c r="G8" s="3">
        <f>Tabla57[[#This Row],[fri]]*100</f>
        <v>2</v>
      </c>
      <c r="H8" s="3">
        <f>Tabla57[[#This Row],[FRA]]*100</f>
        <v>100</v>
      </c>
      <c r="I8" s="3">
        <f>Tabla57[[#This Row],[Xc]]*Tabla57[[#This Row],[fi]]</f>
        <v>77.5</v>
      </c>
      <c r="J8" s="3">
        <f>((Tabla57[[#This Row],[Xc]]-61.5)^2)*Tabla57[[#This Row],[fi]]</f>
        <v>256</v>
      </c>
    </row>
    <row r="9" spans="1:10" x14ac:dyDescent="0.25">
      <c r="C9" s="3">
        <f>SUBTOTAL(109,Tabla57[fi])</f>
        <v>50</v>
      </c>
      <c r="E9" s="3">
        <f>SUBTOTAL(109,Tabla57[fri])</f>
        <v>1</v>
      </c>
      <c r="G9" s="3">
        <f>SUBTOTAL(109,Tabla57[fri%])</f>
        <v>100</v>
      </c>
      <c r="I9" s="3">
        <f>SUBTOTAL(109,Tabla57[Xc. Fi])</f>
        <v>3075</v>
      </c>
      <c r="J9" s="3">
        <f>SUBTOTAL(109,Tabla57[(Xc-X)^2*fi])</f>
        <v>2000</v>
      </c>
    </row>
    <row r="10" spans="1:10" x14ac:dyDescent="0.25">
      <c r="H10" s="3" t="s">
        <v>36</v>
      </c>
      <c r="I10" s="3">
        <f>Tabla57[[#Totals],[Xc. Fi]]/50</f>
        <v>61.5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Ej 1</vt:lpstr>
      <vt:lpstr>Ej 2</vt:lpstr>
      <vt:lpstr>Ej 3</vt:lpstr>
      <vt:lpstr>Ej 4</vt:lpstr>
      <vt:lpstr>Ej 5</vt:lpstr>
      <vt:lpstr>Ej 8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 G Ramírez</dc:creator>
  <cp:lastModifiedBy>Dani G Ramírez</cp:lastModifiedBy>
  <dcterms:created xsi:type="dcterms:W3CDTF">2024-08-14T23:19:21Z</dcterms:created>
  <dcterms:modified xsi:type="dcterms:W3CDTF">2024-08-22T22:39:52Z</dcterms:modified>
</cp:coreProperties>
</file>