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acted.sharepoint.com/sites/IMPACTHQ-PublicServices-IMPACT-Education/Documents partages/IMPACT - Education/Education - shared folder/PiN/Cluster retreat/PiN session/Data_preparation/"/>
    </mc:Choice>
  </mc:AlternateContent>
  <xr:revisionPtr revIDLastSave="391" documentId="8_{D63770E9-8D5C-4F2A-BD7D-98D3C6683B73}" xr6:coauthVersionLast="47" xr6:coauthVersionMax="47" xr10:uidLastSave="{6E254C80-4253-4DA2-9576-4C5845749BBE}"/>
  <bookViews>
    <workbookView xWindow="28320" yWindow="-16470" windowWidth="29040" windowHeight="15720" activeTab="2" xr2:uid="{24D09A16-471A-4A7F-BD10-C475AB78837D}"/>
  </bookViews>
  <sheets>
    <sheet name="ocha" sheetId="1" r:id="rId1"/>
    <sheet name="scope-fix" sheetId="2" r:id="rId2"/>
    <sheet name="Sheet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" i="3"/>
  <c r="J19" i="3"/>
  <c r="I19" i="3"/>
  <c r="H19" i="3"/>
  <c r="J18" i="3"/>
  <c r="I18" i="3"/>
  <c r="H18" i="3"/>
  <c r="J17" i="3"/>
  <c r="I17" i="3"/>
  <c r="H17" i="3"/>
  <c r="J16" i="3"/>
  <c r="I16" i="3"/>
  <c r="H16" i="3"/>
  <c r="J15" i="3"/>
  <c r="I15" i="3"/>
  <c r="H15" i="3"/>
  <c r="J14" i="3"/>
  <c r="I14" i="3"/>
  <c r="H14" i="3"/>
  <c r="J13" i="3"/>
  <c r="I13" i="3"/>
  <c r="H13" i="3"/>
  <c r="J12" i="3"/>
  <c r="I12" i="3"/>
  <c r="H12" i="3"/>
  <c r="J11" i="3"/>
  <c r="I11" i="3"/>
  <c r="H11" i="3"/>
  <c r="J10" i="3"/>
  <c r="I10" i="3"/>
  <c r="H10" i="3"/>
  <c r="J9" i="3"/>
  <c r="I9" i="3"/>
  <c r="H9" i="3"/>
  <c r="J8" i="3"/>
  <c r="I8" i="3"/>
  <c r="H8" i="3"/>
  <c r="J7" i="3"/>
  <c r="I7" i="3"/>
  <c r="H7" i="3"/>
  <c r="J6" i="3"/>
  <c r="I6" i="3"/>
  <c r="H6" i="3"/>
  <c r="J5" i="3"/>
  <c r="I5" i="3"/>
  <c r="H5" i="3"/>
  <c r="J4" i="3"/>
  <c r="I4" i="3"/>
  <c r="H4" i="3"/>
  <c r="J3" i="3"/>
  <c r="I3" i="3"/>
  <c r="H3" i="3"/>
  <c r="J2" i="3"/>
  <c r="I2" i="3"/>
  <c r="H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" i="3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D9" i="1"/>
  <c r="D10" i="1"/>
  <c r="D11" i="1"/>
  <c r="D12" i="1"/>
  <c r="D13" i="1"/>
  <c r="D14" i="1"/>
  <c r="D15" i="1"/>
  <c r="D16" i="1"/>
  <c r="D17" i="1"/>
  <c r="D18" i="1"/>
  <c r="D19" i="1"/>
  <c r="E9" i="1"/>
  <c r="E10" i="1"/>
  <c r="E11" i="1"/>
  <c r="E12" i="1"/>
  <c r="E13" i="1"/>
  <c r="E14" i="1"/>
  <c r="E15" i="1"/>
  <c r="E16" i="1"/>
  <c r="E17" i="1"/>
  <c r="E18" i="1"/>
  <c r="E19" i="1"/>
  <c r="E8" i="1"/>
  <c r="D8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martina.vit</author>
  </authors>
  <commentList>
    <comment ref="A1" authorId="0" shapeId="0" xr:uid="{3C7EF501-32F2-40EE-AFF9-8DE86A1D23E9}">
      <text>
        <r>
          <rPr>
            <b/>
            <sz val="9"/>
            <color indexed="81"/>
            <rFont val="Tahoma"/>
            <family val="2"/>
          </rPr>
          <t>martina.vit:</t>
        </r>
        <r>
          <rPr>
            <sz val="9"/>
            <color indexed="81"/>
            <rFont val="Tahoma"/>
            <family val="2"/>
          </rPr>
          <t xml:space="preserve">
The administrative level at which you want  calculate the PiN </t>
        </r>
      </text>
    </comment>
    <comment ref="C1" authorId="0" shapeId="0" xr:uid="{7097A7DA-54F3-486F-86BF-A9AACE4A1F88}">
      <text>
        <r>
          <rPr>
            <b/>
            <sz val="9"/>
            <color indexed="81"/>
            <rFont val="Tahoma"/>
            <family val="2"/>
          </rPr>
          <t>martina.vit:</t>
        </r>
        <r>
          <rPr>
            <sz val="9"/>
            <color indexed="81"/>
            <rFont val="Tahoma"/>
            <family val="2"/>
          </rPr>
          <t xml:space="preserve">
Mandatory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martina.vit</author>
  </authors>
  <commentList>
    <comment ref="A1" authorId="0" shapeId="0" xr:uid="{915A49AA-F550-470F-91BB-7A17E8BF2AF5}">
      <text>
        <r>
          <rPr>
            <b/>
            <sz val="9"/>
            <color indexed="81"/>
            <rFont val="Tahoma"/>
            <family val="2"/>
          </rPr>
          <t>martina.vit:</t>
        </r>
        <r>
          <rPr>
            <sz val="9"/>
            <color indexed="81"/>
            <rFont val="Tahoma"/>
            <family val="2"/>
          </rPr>
          <t xml:space="preserve">
The administrative level at which you want  calculate the PiN </t>
        </r>
      </text>
    </comment>
    <comment ref="C1" authorId="0" shapeId="0" xr:uid="{7FE78CDE-F2AA-456E-A38F-2D1C86B1EB3D}">
      <text>
        <r>
          <rPr>
            <b/>
            <sz val="9"/>
            <color indexed="81"/>
            <rFont val="Tahoma"/>
            <family val="2"/>
          </rPr>
          <t>martina.vit:</t>
        </r>
        <r>
          <rPr>
            <sz val="9"/>
            <color indexed="81"/>
            <rFont val="Tahoma"/>
            <family val="2"/>
          </rPr>
          <t xml:space="preserve">
Mandatory</t>
        </r>
      </text>
    </comment>
  </commentList>
</comments>
</file>

<file path=xl/sharedStrings.xml><?xml version="1.0" encoding="utf-8"?>
<sst xmlns="http://schemas.openxmlformats.org/spreadsheetml/2006/main" count="87" uniqueCount="46">
  <si>
    <t>Admin</t>
  </si>
  <si>
    <t>Admin Pcode</t>
  </si>
  <si>
    <t>IDP/PDI -- Children/Enfants (5-17)</t>
  </si>
  <si>
    <t>Returnees/Retournés -- Children/Enfants (5-17)</t>
  </si>
  <si>
    <t>Host/Hôte -- Children/Enfants (5-17)</t>
  </si>
  <si>
    <t>ToT -- Children/Enfants (5-17)</t>
  </si>
  <si>
    <t>ToT -- Girls/Filles (5-17)</t>
  </si>
  <si>
    <t>ToT -- Boys/Garcons (5-17)</t>
  </si>
  <si>
    <t>Refugees/Refugiees -- Children/Enfants (5-17)</t>
  </si>
  <si>
    <t>Other -- Children/Enfants (5-17)</t>
  </si>
  <si>
    <t>5yo -- Children/Enfants</t>
  </si>
  <si>
    <t>Do not remove the sheet. If there is no mismatch, the PiN calculation will use the admin list from the previous sheet, and the information in the 'scope-fix' sheet will not be used</t>
  </si>
  <si>
    <t>Ne supprimez pas la feuille. S'il n'y a pas de décalage, le calcul du PiN utilisera la liste des admins de la feuille précédente, et les informations de la feuille 'scope-fix' ne seront pas utilisées.</t>
  </si>
  <si>
    <r>
      <t xml:space="preserve">Unique list of admin codes at </t>
    </r>
    <r>
      <rPr>
        <sz val="11"/>
        <color rgb="FFC00000"/>
        <rFont val="Aptos Narrow"/>
        <family val="2"/>
        <scheme val="minor"/>
      </rPr>
      <t>one or more levels above OCHA's unit of analysis that are representative in the MSNA and present in the MSNA data</t>
    </r>
    <r>
      <rPr>
        <sz val="11"/>
        <color theme="1"/>
        <rFont val="Aptos Narrow"/>
        <family val="2"/>
        <scheme val="minor"/>
      </rPr>
      <t xml:space="preserve">. ---- Liste unique de codes administratifs à un </t>
    </r>
    <r>
      <rPr>
        <sz val="11"/>
        <color rgb="FFC00000"/>
        <rFont val="Aptos Narrow"/>
        <family val="2"/>
        <scheme val="minor"/>
      </rPr>
      <t>ou plusieurs niveaux au-dessus de l'unité d'analyse d'OCHA qui sont représentatifs dans le MSNA et présents dans les données du MSNA</t>
    </r>
    <r>
      <rPr>
        <sz val="11"/>
        <color theme="1"/>
        <rFont val="Aptos Narrow"/>
        <family val="2"/>
        <scheme val="minor"/>
      </rPr>
      <t>.</t>
    </r>
  </si>
  <si>
    <r>
      <t xml:space="preserve">List of admin-pcode where </t>
    </r>
    <r>
      <rPr>
        <b/>
        <sz val="11"/>
        <color rgb="FFFF0000"/>
        <rFont val="Aptos Narrow"/>
        <family val="2"/>
        <scheme val="minor"/>
      </rPr>
      <t>MSNA data is not representative at the unit of analysis of the HNO</t>
    </r>
    <r>
      <rPr>
        <sz val="11"/>
        <rFont val="Aptos Narrow"/>
        <family val="2"/>
        <scheme val="minor"/>
      </rPr>
      <t xml:space="preserve"> </t>
    </r>
    <r>
      <rPr>
        <sz val="8"/>
        <rFont val="Aptos Narrow"/>
        <family val="2"/>
        <scheme val="minor"/>
      </rPr>
      <t xml:space="preserve">(e.g., if your analysis is conducted at admin 3, but in some admin 3 units the data is only representative at admin 2 -&gt; include these admin 3 units) </t>
    </r>
    <r>
      <rPr>
        <sz val="11"/>
        <rFont val="Aptos Narrow"/>
        <family val="2"/>
        <scheme val="minor"/>
      </rPr>
      <t>----</t>
    </r>
    <r>
      <rPr>
        <i/>
        <sz val="11"/>
        <rFont val="Aptos Narrow"/>
        <family val="2"/>
        <scheme val="minor"/>
      </rPr>
      <t xml:space="preserve"> Liste des codes admin où les données </t>
    </r>
    <r>
      <rPr>
        <b/>
        <i/>
        <sz val="11"/>
        <color rgb="FFFF0000"/>
        <rFont val="Aptos Narrow"/>
        <family val="2"/>
        <scheme val="minor"/>
      </rPr>
      <t>MSNA ne sont pas représentatives à l'unité d'analyse de la HNO</t>
    </r>
    <r>
      <rPr>
        <i/>
        <sz val="8"/>
        <rFont val="Aptos Narrow"/>
        <family val="2"/>
        <scheme val="minor"/>
      </rPr>
      <t xml:space="preserve"> (par exemple, si votre analyse est effectuée à l'admin 3, mais que dans certaines unités de l'admin 3 les données ne sont représentatives qu'à l'admin 2 -&gt; inclure ces unités de l'admin 3).</t>
    </r>
  </si>
  <si>
    <r>
      <t xml:space="preserve">List of admin-pcode where </t>
    </r>
    <r>
      <rPr>
        <b/>
        <sz val="11"/>
        <color rgb="FFFF0000"/>
        <rFont val="Aptos Narrow"/>
        <family val="2"/>
        <scheme val="minor"/>
      </rPr>
      <t>MSNA data is representative at the unit of analysis of the HNO</t>
    </r>
    <r>
      <rPr>
        <sz val="11"/>
        <color rgb="FFFF0000"/>
        <rFont val="Aptos Narrow"/>
        <family val="2"/>
        <scheme val="minor"/>
      </rPr>
      <t xml:space="preserve"> </t>
    </r>
    <r>
      <rPr>
        <sz val="8"/>
        <rFont val="Aptos Narrow"/>
        <family val="2"/>
        <scheme val="minor"/>
      </rPr>
      <t>(e.g. if your analysis is conducted at admin 3, include the list of admin/pcode where the data is representative at admin 3)</t>
    </r>
    <r>
      <rPr>
        <sz val="11"/>
        <rFont val="Aptos Narrow"/>
        <family val="2"/>
        <scheme val="minor"/>
      </rPr>
      <t xml:space="preserve"> ----  </t>
    </r>
    <r>
      <rPr>
        <i/>
        <sz val="11"/>
        <rFont val="Aptos Narrow"/>
        <family val="2"/>
        <scheme val="minor"/>
      </rPr>
      <t xml:space="preserve">Liste des codes admin où les données </t>
    </r>
    <r>
      <rPr>
        <b/>
        <i/>
        <sz val="11"/>
        <color rgb="FFFF0000"/>
        <rFont val="Aptos Narrow"/>
        <family val="2"/>
        <scheme val="minor"/>
      </rPr>
      <t>MSNA sont représentatives à l'unité d'analyse de l'HNO</t>
    </r>
    <r>
      <rPr>
        <i/>
        <sz val="8"/>
        <rFont val="Aptos Narrow"/>
        <family val="2"/>
        <scheme val="minor"/>
      </rPr>
      <t xml:space="preserve"> (par exemple, si votre analyse est effectuée à l'admin 3, incluez la liste des codes admin où les données sont représentatives à l'admin 3)</t>
    </r>
    <r>
      <rPr>
        <sz val="8"/>
        <rFont val="Aptos Narrow"/>
        <family val="2"/>
        <scheme val="minor"/>
      </rPr>
      <t xml:space="preserve"> </t>
    </r>
  </si>
  <si>
    <t>5yo -- Girls/Filles</t>
  </si>
  <si>
    <t>5yo -- Boys/Garcons</t>
  </si>
  <si>
    <t>LMR005</t>
  </si>
  <si>
    <t>LMR001</t>
  </si>
  <si>
    <t>LMR018</t>
  </si>
  <si>
    <t>LMR004</t>
  </si>
  <si>
    <t>LMR015</t>
  </si>
  <si>
    <t>LMR003</t>
  </si>
  <si>
    <t>LMR012</t>
  </si>
  <si>
    <t>LMR011</t>
  </si>
  <si>
    <t>LMR014</t>
  </si>
  <si>
    <t>LMR002</t>
  </si>
  <si>
    <t>LMR010</t>
  </si>
  <si>
    <t>LMR007</t>
  </si>
  <si>
    <t>LMR013</t>
  </si>
  <si>
    <t>LMR017</t>
  </si>
  <si>
    <t>LMR009</t>
  </si>
  <si>
    <t>LMR008</t>
  </si>
  <si>
    <t>LMR006</t>
  </si>
  <si>
    <t>LMR016</t>
  </si>
  <si>
    <t>Enrolled</t>
  </si>
  <si>
    <t>OoS</t>
  </si>
  <si>
    <t>MSNA rate host</t>
  </si>
  <si>
    <t>MSNA rate idp</t>
  </si>
  <si>
    <t>MSNA rate ret</t>
  </si>
  <si>
    <t>MSNA ernrolled HOST</t>
  </si>
  <si>
    <t>MSNA ernrolled IDP</t>
  </si>
  <si>
    <t>MSNA ernrolled RET</t>
  </si>
  <si>
    <t>enrolled MSNA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</si>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</sst>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11"/>
      <color rgb="FF000000"/>
      <name val="Arial Narrow"/>
      <family val="2"/>
    </font>
    <font>
      <i/>
      <sz val="11"/>
      <name val="Aptos Narrow"/>
      <family val="2"/>
      <scheme val="minor"/>
    </font>
    <font>
      <b/>
      <i/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i/>
      <sz val="8"/>
      <name val="Aptos Narrow"/>
      <family val="2"/>
      <scheme val="minor"/>
    </font>
    <font>
      <b/>
      <sz val="8"/>
      <color theme="1"/>
      <name val="Arial"/>
      <family val="2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rgb="FF006100"/>
      <name val="Aptos Narrow"/>
      <family val="2"/>
      <scheme val="minor"/>
    </font>
    <font>
      <b/>
      <sz val="11"/>
      <color rgb="FF9C0006"/>
      <name val="Aptos Narrow"/>
      <family val="2"/>
      <scheme val="minor"/>
    </font>
    <font>
      <b/>
      <sz val="10"/>
      <color theme="0"/>
      <name val="Arial"/>
      <family val="2"/>
    </font>
    <font>
      <b/>
      <sz val="9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theme="9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theme="9"/>
      </patternFill>
    </fill>
    <fill>
      <patternFill patternType="solid">
        <fgColor rgb="FFFFFFCC"/>
        <bgColor indexed="64"/>
      </patternFill>
    </fill>
    <fill>
      <patternFill patternType="solid">
        <fgColor rgb="FFFFFFEB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4F81BD"/>
      </left>
      <right style="thin">
        <color rgb="FF4F81BD"/>
      </right>
      <top/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19" fillId="12" borderId="0" applyNumberFormat="0" applyBorder="0" applyAlignment="0" applyProtection="0"/>
    <xf numFmtId="0" fontId="20" fillId="13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33">
    <xf numFmtId="0" fontId="0" fillId="0" borderId="0" xfId="0"/>
    <xf numFmtId="0" fontId="3" fillId="2" borderId="0" xfId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0" fillId="8" borderId="1" xfId="0" applyFon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13" fillId="0" borderId="2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" fillId="9" borderId="0" xfId="0" applyFont="1" applyFill="1"/>
    <xf numFmtId="1" fontId="0" fillId="11" borderId="1" xfId="0" applyNumberFormat="1" applyFill="1" applyBorder="1"/>
    <xf numFmtId="1" fontId="0" fillId="10" borderId="1" xfId="0" applyNumberFormat="1" applyFill="1" applyBorder="1"/>
    <xf numFmtId="1" fontId="0" fillId="0" borderId="0" xfId="0" applyNumberFormat="1"/>
    <xf numFmtId="0" fontId="1" fillId="7" borderId="4" xfId="0" applyFont="1" applyFill="1" applyBorder="1" applyAlignment="1">
      <alignment horizontal="center" vertical="center" wrapText="1"/>
    </xf>
    <xf numFmtId="1" fontId="6" fillId="7" borderId="4" xfId="1" applyNumberFormat="1" applyFont="1" applyFill="1" applyBorder="1" applyAlignment="1">
      <alignment horizontal="center" vertical="center" wrapText="1"/>
    </xf>
    <xf numFmtId="0" fontId="6" fillId="7" borderId="4" xfId="1" applyFont="1" applyFill="1" applyBorder="1" applyAlignment="1">
      <alignment horizontal="center" vertical="center" wrapText="1"/>
    </xf>
    <xf numFmtId="0" fontId="18" fillId="10" borderId="4" xfId="1" applyFont="1" applyFill="1" applyBorder="1" applyAlignment="1">
      <alignment horizontal="center" vertical="center" wrapText="1"/>
    </xf>
    <xf numFmtId="0" fontId="7" fillId="3" borderId="4" xfId="1" applyFont="1" applyFill="1" applyBorder="1" applyAlignment="1">
      <alignment horizontal="center" vertical="center" wrapText="1"/>
    </xf>
    <xf numFmtId="0" fontId="8" fillId="4" borderId="4" xfId="1" applyFont="1" applyFill="1" applyBorder="1" applyAlignment="1">
      <alignment horizontal="center" vertical="center" wrapText="1"/>
    </xf>
    <xf numFmtId="1" fontId="0" fillId="11" borderId="0" xfId="0" applyNumberFormat="1" applyFill="1"/>
    <xf numFmtId="1" fontId="0" fillId="10" borderId="0" xfId="0" applyNumberFormat="1" applyFill="1"/>
    <xf numFmtId="0" fontId="8" fillId="5" borderId="4" xfId="1" applyFont="1" applyFill="1" applyBorder="1" applyAlignment="1">
      <alignment horizontal="center" vertical="center" wrapText="1"/>
    </xf>
    <xf numFmtId="0" fontId="7" fillId="6" borderId="4" xfId="1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left" vertical="center"/>
    </xf>
    <xf numFmtId="0" fontId="0" fillId="10" borderId="1" xfId="0" applyFill="1" applyBorder="1"/>
    <xf numFmtId="1" fontId="20" fillId="13" borderId="0" xfId="3" applyNumberFormat="1"/>
    <xf numFmtId="0" fontId="19" fillId="12" borderId="0" xfId="2"/>
    <xf numFmtId="0" fontId="24" fillId="3" borderId="4" xfId="1" applyFont="1" applyFill="1" applyBorder="1" applyAlignment="1">
      <alignment horizontal="center" vertical="center" wrapText="1"/>
    </xf>
    <xf numFmtId="0" fontId="25" fillId="4" borderId="4" xfId="1" applyFont="1" applyFill="1" applyBorder="1" applyAlignment="1">
      <alignment horizontal="center" vertical="center" wrapText="1"/>
    </xf>
    <xf numFmtId="0" fontId="22" fillId="12" borderId="0" xfId="2" applyFont="1" applyAlignment="1">
      <alignment horizontal="center" vertical="center"/>
    </xf>
    <xf numFmtId="0" fontId="23" fillId="13" borderId="0" xfId="3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9" fontId="0" fillId="0" borderId="0" xfId="0" applyNumberFormat="1"/>
    <xf numFmtId="0" fontId="21" fillId="0" borderId="0" xfId="4"/>
  </cellXfs>
  <cellStyles count="5">
    <cellStyle name="Bad" xfId="3" builtinId="27"/>
    <cellStyle name="Explanatory Text" xfId="4" builtinId="53"/>
    <cellStyle name="Good" xfId="2" builtinId="26"/>
    <cellStyle name="Normal" xfId="0" builtinId="0"/>
    <cellStyle name="Normal 4" xfId="1" xr:uid="{71695770-2CA8-438C-96D1-ED3328163623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56C02-61B5-41C1-B66B-44B5B6878CC3}">
  <dimension ref="A1:O25"/>
  <sheetViews>
    <sheetView workbookViewId="0">
      <selection activeCell="I1" sqref="I1:K1048576"/>
    </sheetView>
  </sheetViews>
  <sheetFormatPr defaultRowHeight="15" x14ac:dyDescent="0.25"/>
  <cols>
    <col min="1" max="1" width="20.42578125" customWidth="1"/>
    <col min="2" max="2" width="12.140625" customWidth="1"/>
    <col min="3" max="3" width="17.42578125" style="10" customWidth="1"/>
    <col min="4" max="5" width="12.5703125" customWidth="1"/>
    <col min="6" max="6" width="13" customWidth="1"/>
    <col min="9" max="13" width="25.42578125" customWidth="1"/>
  </cols>
  <sheetData>
    <row r="1" spans="1:15" s="2" customFormat="1" ht="39.4" customHeight="1" x14ac:dyDescent="0.25">
      <c r="A1" s="11" t="s">
        <v>0</v>
      </c>
      <c r="B1" s="11" t="s">
        <v>1</v>
      </c>
      <c r="C1" s="12" t="s">
        <v>5</v>
      </c>
      <c r="D1" s="13" t="s">
        <v>6</v>
      </c>
      <c r="E1" s="13" t="s">
        <v>7</v>
      </c>
      <c r="F1" s="13" t="s">
        <v>10</v>
      </c>
      <c r="G1" s="14" t="s">
        <v>16</v>
      </c>
      <c r="H1" s="14" t="s">
        <v>17</v>
      </c>
      <c r="I1" s="13" t="s">
        <v>4</v>
      </c>
      <c r="J1" s="15" t="s">
        <v>2</v>
      </c>
      <c r="K1" s="16" t="s">
        <v>3</v>
      </c>
      <c r="L1" s="19" t="s">
        <v>8</v>
      </c>
      <c r="M1" s="20" t="s">
        <v>9</v>
      </c>
      <c r="N1" s="1"/>
    </row>
    <row r="2" spans="1:15" ht="16.5" x14ac:dyDescent="0.25">
      <c r="A2" s="21" t="s">
        <v>19</v>
      </c>
      <c r="B2" s="21" t="s">
        <v>19</v>
      </c>
      <c r="C2" s="8">
        <v>295338</v>
      </c>
      <c r="D2" s="22">
        <f>C2*0.4</f>
        <v>118135.20000000001</v>
      </c>
      <c r="E2" s="22">
        <f>C2*0.6</f>
        <v>177202.8</v>
      </c>
      <c r="F2" s="22">
        <f>C2*0.1</f>
        <v>29533.800000000003</v>
      </c>
      <c r="G2" s="22"/>
      <c r="H2" s="22"/>
      <c r="I2" s="22">
        <f>C2*0.66</f>
        <v>194923.08000000002</v>
      </c>
      <c r="J2" s="22">
        <f>C2*0.24</f>
        <v>70881.119999999995</v>
      </c>
      <c r="K2" s="22">
        <f>C2*0.1</f>
        <v>29533.800000000003</v>
      </c>
      <c r="L2" s="22"/>
      <c r="M2" s="22"/>
      <c r="O2" s="17"/>
    </row>
    <row r="3" spans="1:15" ht="16.5" x14ac:dyDescent="0.25">
      <c r="A3" s="21" t="s">
        <v>27</v>
      </c>
      <c r="B3" s="21" t="s">
        <v>27</v>
      </c>
      <c r="C3" s="9">
        <v>834467</v>
      </c>
      <c r="D3" s="22">
        <f t="shared" ref="D3:D7" si="0">C3*0.4</f>
        <v>333786.80000000005</v>
      </c>
      <c r="E3" s="22">
        <f t="shared" ref="E3:E7" si="1">C3*0.6</f>
        <v>500680.19999999995</v>
      </c>
      <c r="F3" s="22">
        <f>C3*0.11</f>
        <v>91791.37</v>
      </c>
      <c r="G3" s="22"/>
      <c r="H3" s="22"/>
      <c r="I3" s="22">
        <f t="shared" ref="I3:I19" si="2">C3*0.66</f>
        <v>550748.22</v>
      </c>
      <c r="J3" s="22">
        <f t="shared" ref="J3:J19" si="3">C3*0.24</f>
        <v>200272.08</v>
      </c>
      <c r="K3" s="22">
        <f t="shared" ref="K3:K19" si="4">C3*0.1</f>
        <v>83446.700000000012</v>
      </c>
      <c r="L3" s="22"/>
      <c r="M3" s="22"/>
      <c r="O3" s="18"/>
    </row>
    <row r="4" spans="1:15" ht="16.5" x14ac:dyDescent="0.25">
      <c r="A4" s="21" t="s">
        <v>23</v>
      </c>
      <c r="B4" s="21" t="s">
        <v>23</v>
      </c>
      <c r="C4" s="8">
        <v>721822</v>
      </c>
      <c r="D4" s="22">
        <f t="shared" si="0"/>
        <v>288728.8</v>
      </c>
      <c r="E4" s="22">
        <f t="shared" si="1"/>
        <v>433093.2</v>
      </c>
      <c r="F4" s="22">
        <f t="shared" ref="F4:F16" si="5">C4*0.1</f>
        <v>72182.2</v>
      </c>
      <c r="G4" s="22"/>
      <c r="H4" s="22"/>
      <c r="I4" s="22">
        <f t="shared" si="2"/>
        <v>476402.52</v>
      </c>
      <c r="J4" s="22">
        <f t="shared" si="3"/>
        <v>173237.28</v>
      </c>
      <c r="K4" s="22">
        <f t="shared" si="4"/>
        <v>72182.2</v>
      </c>
      <c r="L4" s="22"/>
      <c r="M4" s="22"/>
      <c r="O4" s="17"/>
    </row>
    <row r="5" spans="1:15" ht="16.5" x14ac:dyDescent="0.25">
      <c r="A5" s="21" t="s">
        <v>21</v>
      </c>
      <c r="B5" s="21" t="s">
        <v>21</v>
      </c>
      <c r="C5" s="9">
        <v>613367</v>
      </c>
      <c r="D5" s="22">
        <f t="shared" si="0"/>
        <v>245346.80000000002</v>
      </c>
      <c r="E5" s="22">
        <f t="shared" si="1"/>
        <v>368020.2</v>
      </c>
      <c r="F5" s="22">
        <f>C5*0.12</f>
        <v>73604.039999999994</v>
      </c>
      <c r="G5" s="22"/>
      <c r="H5" s="22"/>
      <c r="I5" s="22">
        <f t="shared" si="2"/>
        <v>404822.22000000003</v>
      </c>
      <c r="J5" s="22">
        <f t="shared" si="3"/>
        <v>147208.07999999999</v>
      </c>
      <c r="K5" s="22">
        <f t="shared" si="4"/>
        <v>61336.700000000004</v>
      </c>
      <c r="L5" s="22"/>
      <c r="M5" s="22"/>
      <c r="O5" s="18"/>
    </row>
    <row r="6" spans="1:15" ht="16.5" x14ac:dyDescent="0.25">
      <c r="A6" s="21" t="s">
        <v>18</v>
      </c>
      <c r="B6" s="21" t="s">
        <v>18</v>
      </c>
      <c r="C6" s="8">
        <v>247962</v>
      </c>
      <c r="D6" s="22">
        <f t="shared" si="0"/>
        <v>99184.8</v>
      </c>
      <c r="E6" s="22">
        <f t="shared" si="1"/>
        <v>148777.19999999998</v>
      </c>
      <c r="F6" s="22">
        <f t="shared" si="5"/>
        <v>24796.2</v>
      </c>
      <c r="G6" s="22"/>
      <c r="H6" s="22"/>
      <c r="I6" s="22">
        <f t="shared" si="2"/>
        <v>163654.92000000001</v>
      </c>
      <c r="J6" s="22">
        <f t="shared" si="3"/>
        <v>59510.879999999997</v>
      </c>
      <c r="K6" s="22">
        <f t="shared" si="4"/>
        <v>24796.2</v>
      </c>
      <c r="L6" s="22"/>
      <c r="M6" s="22"/>
      <c r="O6" s="17"/>
    </row>
    <row r="7" spans="1:15" ht="16.5" x14ac:dyDescent="0.25">
      <c r="A7" s="21" t="s">
        <v>34</v>
      </c>
      <c r="B7" s="21" t="s">
        <v>34</v>
      </c>
      <c r="C7" s="9">
        <v>901572</v>
      </c>
      <c r="D7" s="22">
        <f t="shared" si="0"/>
        <v>360628.80000000005</v>
      </c>
      <c r="E7" s="22">
        <f t="shared" si="1"/>
        <v>540943.19999999995</v>
      </c>
      <c r="F7" s="22">
        <f>C7*0.08</f>
        <v>72125.759999999995</v>
      </c>
      <c r="G7" s="22"/>
      <c r="H7" s="22"/>
      <c r="I7" s="22">
        <f t="shared" si="2"/>
        <v>595037.52</v>
      </c>
      <c r="J7" s="22">
        <f t="shared" si="3"/>
        <v>216377.28</v>
      </c>
      <c r="K7" s="22">
        <f t="shared" si="4"/>
        <v>90157.200000000012</v>
      </c>
      <c r="L7" s="22"/>
      <c r="M7" s="22"/>
      <c r="O7" s="18"/>
    </row>
    <row r="8" spans="1:15" ht="16.5" x14ac:dyDescent="0.25">
      <c r="A8" s="21" t="s">
        <v>29</v>
      </c>
      <c r="B8" s="21" t="s">
        <v>29</v>
      </c>
      <c r="C8" s="8">
        <v>147696</v>
      </c>
      <c r="D8" s="22">
        <f>C8*0.55</f>
        <v>81232.800000000003</v>
      </c>
      <c r="E8" s="22">
        <f>C8*0.45</f>
        <v>66463.199999999997</v>
      </c>
      <c r="F8" s="22">
        <f t="shared" si="5"/>
        <v>14769.6</v>
      </c>
      <c r="G8" s="22"/>
      <c r="H8" s="22"/>
      <c r="I8" s="22">
        <f t="shared" si="2"/>
        <v>97479.360000000001</v>
      </c>
      <c r="J8" s="22">
        <f t="shared" si="3"/>
        <v>35447.040000000001</v>
      </c>
      <c r="K8" s="22">
        <f t="shared" si="4"/>
        <v>14769.6</v>
      </c>
      <c r="L8" s="22"/>
      <c r="M8" s="22"/>
      <c r="O8" s="17"/>
    </row>
    <row r="9" spans="1:15" ht="16.5" x14ac:dyDescent="0.25">
      <c r="A9" s="21" t="s">
        <v>33</v>
      </c>
      <c r="B9" s="21" t="s">
        <v>33</v>
      </c>
      <c r="C9" s="9">
        <v>133947</v>
      </c>
      <c r="D9" s="22">
        <f t="shared" ref="D9:D19" si="6">C9*0.55</f>
        <v>73670.850000000006</v>
      </c>
      <c r="E9" s="22">
        <f t="shared" ref="E9:E19" si="7">C9*0.45</f>
        <v>60276.15</v>
      </c>
      <c r="F9" s="22">
        <f t="shared" si="5"/>
        <v>13394.7</v>
      </c>
      <c r="G9" s="22"/>
      <c r="H9" s="22"/>
      <c r="I9" s="22">
        <f t="shared" si="2"/>
        <v>88405.02</v>
      </c>
      <c r="J9" s="22">
        <f t="shared" si="3"/>
        <v>32147.279999999999</v>
      </c>
      <c r="K9" s="22">
        <f t="shared" si="4"/>
        <v>13394.7</v>
      </c>
      <c r="L9" s="22"/>
      <c r="M9" s="22"/>
      <c r="O9" s="18"/>
    </row>
    <row r="10" spans="1:15" ht="16.5" x14ac:dyDescent="0.25">
      <c r="A10" s="21" t="s">
        <v>32</v>
      </c>
      <c r="B10" s="21" t="s">
        <v>32</v>
      </c>
      <c r="C10" s="8">
        <v>342878</v>
      </c>
      <c r="D10" s="22">
        <f t="shared" si="6"/>
        <v>188582.90000000002</v>
      </c>
      <c r="E10" s="22">
        <f t="shared" si="7"/>
        <v>154295.1</v>
      </c>
      <c r="F10" s="22">
        <f>C10*0.07</f>
        <v>24001.460000000003</v>
      </c>
      <c r="G10" s="22"/>
      <c r="H10" s="22"/>
      <c r="I10" s="22">
        <f t="shared" si="2"/>
        <v>226299.48</v>
      </c>
      <c r="J10" s="22">
        <f t="shared" si="3"/>
        <v>82290.720000000001</v>
      </c>
      <c r="K10" s="22">
        <f t="shared" si="4"/>
        <v>34287.800000000003</v>
      </c>
      <c r="L10" s="22"/>
      <c r="M10" s="22"/>
      <c r="O10" s="17"/>
    </row>
    <row r="11" spans="1:15" ht="16.5" x14ac:dyDescent="0.25">
      <c r="A11" s="21" t="s">
        <v>28</v>
      </c>
      <c r="B11" s="21" t="s">
        <v>28</v>
      </c>
      <c r="C11" s="9">
        <v>70406</v>
      </c>
      <c r="D11" s="22">
        <f t="shared" si="6"/>
        <v>38723.300000000003</v>
      </c>
      <c r="E11" s="22">
        <f t="shared" si="7"/>
        <v>31682.7</v>
      </c>
      <c r="F11" s="22">
        <f t="shared" si="5"/>
        <v>7040.6</v>
      </c>
      <c r="G11" s="22"/>
      <c r="H11" s="22"/>
      <c r="I11" s="22">
        <f t="shared" si="2"/>
        <v>46467.96</v>
      </c>
      <c r="J11" s="22">
        <f t="shared" si="3"/>
        <v>16897.439999999999</v>
      </c>
      <c r="K11" s="22">
        <f t="shared" si="4"/>
        <v>7040.6</v>
      </c>
      <c r="L11" s="22"/>
      <c r="M11" s="22"/>
      <c r="O11" s="18"/>
    </row>
    <row r="12" spans="1:15" ht="16.5" x14ac:dyDescent="0.25">
      <c r="A12" s="21" t="s">
        <v>25</v>
      </c>
      <c r="B12" s="21" t="s">
        <v>25</v>
      </c>
      <c r="C12" s="8">
        <v>670875</v>
      </c>
      <c r="D12" s="22">
        <f t="shared" si="6"/>
        <v>368981.25000000006</v>
      </c>
      <c r="E12" s="22">
        <f t="shared" si="7"/>
        <v>301893.75</v>
      </c>
      <c r="F12" s="22">
        <f t="shared" si="5"/>
        <v>67087.5</v>
      </c>
      <c r="G12" s="22"/>
      <c r="H12" s="22"/>
      <c r="I12" s="22">
        <f t="shared" si="2"/>
        <v>442777.5</v>
      </c>
      <c r="J12" s="22">
        <f t="shared" si="3"/>
        <v>161010</v>
      </c>
      <c r="K12" s="22">
        <f t="shared" si="4"/>
        <v>67087.5</v>
      </c>
      <c r="L12" s="22"/>
      <c r="M12" s="22"/>
      <c r="O12" s="17"/>
    </row>
    <row r="13" spans="1:15" ht="16.5" x14ac:dyDescent="0.25">
      <c r="A13" s="21" t="s">
        <v>24</v>
      </c>
      <c r="B13" s="21" t="s">
        <v>24</v>
      </c>
      <c r="C13" s="9">
        <v>1630460</v>
      </c>
      <c r="D13" s="22">
        <f t="shared" si="6"/>
        <v>896753.00000000012</v>
      </c>
      <c r="E13" s="22">
        <f t="shared" si="7"/>
        <v>733707</v>
      </c>
      <c r="F13" s="22">
        <f t="shared" si="5"/>
        <v>163046</v>
      </c>
      <c r="G13" s="22"/>
      <c r="H13" s="22"/>
      <c r="I13" s="22">
        <f t="shared" si="2"/>
        <v>1076103.6000000001</v>
      </c>
      <c r="J13" s="22">
        <f t="shared" si="3"/>
        <v>391310.39999999997</v>
      </c>
      <c r="K13" s="22">
        <f t="shared" si="4"/>
        <v>163046</v>
      </c>
      <c r="L13" s="22"/>
      <c r="M13" s="22"/>
      <c r="O13" s="18"/>
    </row>
    <row r="14" spans="1:15" ht="16.5" x14ac:dyDescent="0.25">
      <c r="A14" s="21" t="s">
        <v>30</v>
      </c>
      <c r="B14" s="21" t="s">
        <v>30</v>
      </c>
      <c r="C14" s="8">
        <v>134357</v>
      </c>
      <c r="D14" s="22">
        <f t="shared" si="6"/>
        <v>73896.350000000006</v>
      </c>
      <c r="E14" s="22">
        <f t="shared" si="7"/>
        <v>60460.65</v>
      </c>
      <c r="F14" s="22">
        <f>C14*0.11</f>
        <v>14779.27</v>
      </c>
      <c r="G14" s="22"/>
      <c r="H14" s="22"/>
      <c r="I14" s="22">
        <f t="shared" si="2"/>
        <v>88675.62000000001</v>
      </c>
      <c r="J14" s="22">
        <f t="shared" si="3"/>
        <v>32245.68</v>
      </c>
      <c r="K14" s="22">
        <f t="shared" si="4"/>
        <v>13435.7</v>
      </c>
      <c r="L14" s="22"/>
      <c r="M14" s="22"/>
      <c r="O14" s="17"/>
    </row>
    <row r="15" spans="1:15" ht="16.5" x14ac:dyDescent="0.25">
      <c r="A15" s="21" t="s">
        <v>26</v>
      </c>
      <c r="B15" s="21" t="s">
        <v>26</v>
      </c>
      <c r="C15" s="9">
        <v>1169150</v>
      </c>
      <c r="D15" s="22">
        <f t="shared" si="6"/>
        <v>643032.5</v>
      </c>
      <c r="E15" s="22">
        <f t="shared" si="7"/>
        <v>526117.5</v>
      </c>
      <c r="F15" s="22">
        <f>C15*0.11</f>
        <v>128606.5</v>
      </c>
      <c r="G15" s="22"/>
      <c r="H15" s="22"/>
      <c r="I15" s="22">
        <f t="shared" si="2"/>
        <v>771639</v>
      </c>
      <c r="J15" s="22">
        <f t="shared" si="3"/>
        <v>280596</v>
      </c>
      <c r="K15" s="22">
        <f t="shared" si="4"/>
        <v>116915</v>
      </c>
      <c r="L15" s="22"/>
      <c r="M15" s="22"/>
      <c r="O15" s="18"/>
    </row>
    <row r="16" spans="1:15" ht="16.5" x14ac:dyDescent="0.25">
      <c r="A16" s="21" t="s">
        <v>22</v>
      </c>
      <c r="B16" s="21" t="s">
        <v>22</v>
      </c>
      <c r="C16" s="8">
        <v>411385</v>
      </c>
      <c r="D16" s="22">
        <f t="shared" si="6"/>
        <v>226261.75000000003</v>
      </c>
      <c r="E16" s="22">
        <f t="shared" si="7"/>
        <v>185123.25</v>
      </c>
      <c r="F16" s="22">
        <f t="shared" si="5"/>
        <v>41138.5</v>
      </c>
      <c r="G16" s="22"/>
      <c r="H16" s="22"/>
      <c r="I16" s="22">
        <f t="shared" si="2"/>
        <v>271514.10000000003</v>
      </c>
      <c r="J16" s="22">
        <f t="shared" si="3"/>
        <v>98732.4</v>
      </c>
      <c r="K16" s="22">
        <f t="shared" si="4"/>
        <v>41138.5</v>
      </c>
      <c r="L16" s="22"/>
      <c r="M16" s="22"/>
      <c r="O16" s="17"/>
    </row>
    <row r="17" spans="1:15" ht="16.5" x14ac:dyDescent="0.25">
      <c r="A17" s="21" t="s">
        <v>35</v>
      </c>
      <c r="B17" s="21" t="s">
        <v>35</v>
      </c>
      <c r="C17" s="9">
        <v>1176860</v>
      </c>
      <c r="D17" s="22">
        <f t="shared" si="6"/>
        <v>647273</v>
      </c>
      <c r="E17" s="22">
        <f t="shared" si="7"/>
        <v>529587</v>
      </c>
      <c r="F17" s="22">
        <f>C17*0.1</f>
        <v>117686</v>
      </c>
      <c r="G17" s="22"/>
      <c r="H17" s="22"/>
      <c r="I17" s="22">
        <f t="shared" si="2"/>
        <v>776727.60000000009</v>
      </c>
      <c r="J17" s="22">
        <f t="shared" si="3"/>
        <v>282446.39999999997</v>
      </c>
      <c r="K17" s="22">
        <f t="shared" si="4"/>
        <v>117686</v>
      </c>
      <c r="L17" s="22"/>
      <c r="M17" s="22"/>
      <c r="O17" s="18"/>
    </row>
    <row r="18" spans="1:15" ht="16.5" x14ac:dyDescent="0.25">
      <c r="A18" s="21" t="s">
        <v>31</v>
      </c>
      <c r="B18" s="21" t="s">
        <v>31</v>
      </c>
      <c r="C18" s="8">
        <v>406036</v>
      </c>
      <c r="D18" s="22">
        <f t="shared" si="6"/>
        <v>223319.80000000002</v>
      </c>
      <c r="E18" s="22">
        <f t="shared" si="7"/>
        <v>182716.2</v>
      </c>
      <c r="F18" s="22">
        <f>C18*0.13</f>
        <v>52784.68</v>
      </c>
      <c r="G18" s="22"/>
      <c r="H18" s="22"/>
      <c r="I18" s="22">
        <f t="shared" si="2"/>
        <v>267983.76</v>
      </c>
      <c r="J18" s="22">
        <f t="shared" si="3"/>
        <v>97448.639999999999</v>
      </c>
      <c r="K18" s="22">
        <f t="shared" si="4"/>
        <v>40603.600000000006</v>
      </c>
      <c r="L18" s="22"/>
      <c r="M18" s="22"/>
      <c r="O18" s="17"/>
    </row>
    <row r="19" spans="1:15" ht="16.5" x14ac:dyDescent="0.25">
      <c r="A19" s="21" t="s">
        <v>20</v>
      </c>
      <c r="B19" s="21" t="s">
        <v>20</v>
      </c>
      <c r="C19" s="9">
        <v>801086</v>
      </c>
      <c r="D19" s="22">
        <f t="shared" si="6"/>
        <v>440597.30000000005</v>
      </c>
      <c r="E19" s="22">
        <f t="shared" si="7"/>
        <v>360488.7</v>
      </c>
      <c r="F19" s="22">
        <f t="shared" ref="F19" si="8">C19*0.13</f>
        <v>104141.18000000001</v>
      </c>
      <c r="G19" s="22"/>
      <c r="H19" s="22"/>
      <c r="I19" s="22">
        <f t="shared" si="2"/>
        <v>528716.76</v>
      </c>
      <c r="J19" s="22">
        <f t="shared" si="3"/>
        <v>192260.63999999998</v>
      </c>
      <c r="K19" s="22">
        <f t="shared" si="4"/>
        <v>80108.600000000006</v>
      </c>
      <c r="L19" s="22"/>
      <c r="M19" s="22"/>
      <c r="O19" s="18"/>
    </row>
    <row r="20" spans="1:15" x14ac:dyDescent="0.25">
      <c r="C20" s="17"/>
      <c r="O20" s="17"/>
    </row>
    <row r="21" spans="1:15" x14ac:dyDescent="0.25">
      <c r="C21" s="18"/>
      <c r="O21" s="18"/>
    </row>
    <row r="22" spans="1:15" x14ac:dyDescent="0.25">
      <c r="C22" s="17"/>
      <c r="O22" s="17"/>
    </row>
    <row r="23" spans="1:15" x14ac:dyDescent="0.25">
      <c r="C23" s="18"/>
      <c r="O23" s="18"/>
    </row>
    <row r="24" spans="1:15" x14ac:dyDescent="0.25">
      <c r="C24" s="17"/>
      <c r="O24" s="17"/>
    </row>
    <row r="25" spans="1:15" x14ac:dyDescent="0.25">
      <c r="C25" s="18"/>
      <c r="O25" s="18"/>
    </row>
  </sheetData>
  <protectedRanges>
    <protectedRange sqref="A2:K121" name="pop value"/>
  </protectedRange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D4D79-A7A6-48C8-8509-FD3F2A049ECB}">
  <dimension ref="A1:D6"/>
  <sheetViews>
    <sheetView workbookViewId="0">
      <selection activeCell="B21" sqref="B21"/>
    </sheetView>
  </sheetViews>
  <sheetFormatPr defaultRowHeight="15" x14ac:dyDescent="0.25"/>
  <cols>
    <col min="1" max="1" width="57.42578125" customWidth="1"/>
    <col min="2" max="3" width="50.140625" customWidth="1"/>
    <col min="4" max="4" width="15.5703125" customWidth="1"/>
  </cols>
  <sheetData>
    <row r="1" spans="1:4" ht="120" x14ac:dyDescent="0.25">
      <c r="A1" s="3" t="s">
        <v>15</v>
      </c>
      <c r="B1" s="3" t="s">
        <v>14</v>
      </c>
      <c r="C1" s="4" t="s">
        <v>13</v>
      </c>
    </row>
    <row r="2" spans="1:4" ht="16.5" x14ac:dyDescent="0.25">
      <c r="A2" s="5"/>
      <c r="B2" s="5"/>
      <c r="C2" s="5"/>
    </row>
    <row r="3" spans="1:4" ht="16.5" x14ac:dyDescent="0.25">
      <c r="A3" s="6"/>
      <c r="B3" s="6"/>
      <c r="C3" s="6"/>
    </row>
    <row r="5" spans="1:4" x14ac:dyDescent="0.25">
      <c r="A5" s="7" t="s">
        <v>11</v>
      </c>
      <c r="B5" s="7"/>
      <c r="C5" s="7"/>
      <c r="D5" s="7"/>
    </row>
    <row r="6" spans="1:4" x14ac:dyDescent="0.25">
      <c r="A6" s="7" t="s">
        <v>12</v>
      </c>
      <c r="B6" s="7"/>
      <c r="C6" s="7"/>
      <c r="D6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A369-D43F-4D1B-A8ED-97F62D4C2B52}">
  <dimension ref="A1:O25"/>
  <sheetViews>
    <sheetView tabSelected="1" workbookViewId="0">
      <selection activeCell="U6" sqref="U6"/>
    </sheetView>
  </sheetViews>
  <sheetFormatPr defaultRowHeight="15" x14ac:dyDescent="0.25"/>
  <cols>
    <col min="1" max="1" width="20.42578125" customWidth="1"/>
    <col min="2" max="2" width="28.42578125" customWidth="1"/>
    <col min="3" max="3" width="17.42578125" style="10" customWidth="1"/>
    <col min="8" max="8" width="17.28515625" customWidth="1"/>
    <col min="9" max="9" width="19.5703125" customWidth="1"/>
    <col min="10" max="10" width="15.5703125" customWidth="1"/>
  </cols>
  <sheetData>
    <row r="1" spans="1:15" s="29" customFormat="1" ht="48" x14ac:dyDescent="0.25">
      <c r="A1" s="11" t="s">
        <v>0</v>
      </c>
      <c r="B1" s="27" t="s">
        <v>36</v>
      </c>
      <c r="C1" s="12" t="s">
        <v>5</v>
      </c>
      <c r="D1" s="28" t="s">
        <v>37</v>
      </c>
      <c r="E1" s="30" t="s">
        <v>38</v>
      </c>
      <c r="F1" s="30" t="s">
        <v>39</v>
      </c>
      <c r="G1" s="30" t="s">
        <v>40</v>
      </c>
      <c r="H1" s="13" t="s">
        <v>4</v>
      </c>
      <c r="I1" s="25" t="s">
        <v>2</v>
      </c>
      <c r="J1" s="26" t="s">
        <v>3</v>
      </c>
      <c r="K1" s="30" t="s">
        <v>41</v>
      </c>
      <c r="L1" s="30" t="s">
        <v>42</v>
      </c>
      <c r="M1" s="30" t="s">
        <v>43</v>
      </c>
      <c r="N1" s="30" t="s">
        <v>44</v>
      </c>
      <c r="O1" s="29" t="s">
        <v>45</v>
      </c>
    </row>
    <row r="2" spans="1:15" ht="16.5" x14ac:dyDescent="0.25">
      <c r="A2" s="21" t="s">
        <v>19</v>
      </c>
      <c r="B2" s="24">
        <v>100000</v>
      </c>
      <c r="C2" s="8">
        <v>295338</v>
      </c>
      <c r="D2" s="23">
        <f>C2-B2</f>
        <v>195338</v>
      </c>
      <c r="E2" s="31">
        <v>0.6</v>
      </c>
      <c r="F2" s="31">
        <v>0.2</v>
      </c>
      <c r="G2" s="31">
        <v>0.45</v>
      </c>
      <c r="H2" s="22">
        <f>B2*0.66</f>
        <v>66000</v>
      </c>
      <c r="I2" s="22">
        <f>B2*0.24</f>
        <v>24000</v>
      </c>
      <c r="J2" s="22">
        <f>B2*0.1</f>
        <v>10000</v>
      </c>
      <c r="K2">
        <f>H2*E2</f>
        <v>39600</v>
      </c>
      <c r="L2">
        <f>I2*F2</f>
        <v>4800</v>
      </c>
      <c r="M2">
        <f t="shared" ref="M2:M19" si="0">J2*G2</f>
        <v>4500</v>
      </c>
      <c r="N2" s="32">
        <f>K2+L2+M2</f>
        <v>48900</v>
      </c>
      <c r="O2">
        <f>B2-N2</f>
        <v>51100</v>
      </c>
    </row>
    <row r="3" spans="1:15" ht="16.5" x14ac:dyDescent="0.25">
      <c r="A3" s="21" t="s">
        <v>27</v>
      </c>
      <c r="B3" s="24">
        <v>400000</v>
      </c>
      <c r="C3" s="9">
        <v>834467</v>
      </c>
      <c r="D3" s="23">
        <f t="shared" ref="D3:D19" si="1">C3-B3</f>
        <v>434467</v>
      </c>
      <c r="E3" s="31">
        <v>0.5</v>
      </c>
      <c r="F3" s="31">
        <v>0.2</v>
      </c>
      <c r="G3" s="31">
        <v>0.45</v>
      </c>
      <c r="H3" s="22">
        <f t="shared" ref="H3:H19" si="2">B3*0.66</f>
        <v>264000</v>
      </c>
      <c r="I3" s="22">
        <f t="shared" ref="I3:I19" si="3">B3*0.24</f>
        <v>96000</v>
      </c>
      <c r="J3" s="22">
        <f t="shared" ref="J3:J19" si="4">B3*0.1</f>
        <v>40000</v>
      </c>
      <c r="K3">
        <f t="shared" ref="K3:K19" si="5">H3*E3</f>
        <v>132000</v>
      </c>
      <c r="L3">
        <f t="shared" ref="L3:L19" si="6">I3*F3</f>
        <v>19200</v>
      </c>
      <c r="M3">
        <f t="shared" si="0"/>
        <v>18000</v>
      </c>
      <c r="N3" s="32">
        <f t="shared" ref="N3:N19" si="7">K3+L3+M3</f>
        <v>169200</v>
      </c>
      <c r="O3">
        <f t="shared" ref="O3:O19" si="8">B3-N3</f>
        <v>230800</v>
      </c>
    </row>
    <row r="4" spans="1:15" ht="16.5" x14ac:dyDescent="0.25">
      <c r="A4" s="21" t="s">
        <v>23</v>
      </c>
      <c r="B4" s="24">
        <v>111111</v>
      </c>
      <c r="C4" s="8">
        <v>721822</v>
      </c>
      <c r="D4" s="23">
        <f t="shared" si="1"/>
        <v>610711</v>
      </c>
      <c r="E4" s="31">
        <v>0.62</v>
      </c>
      <c r="F4" s="31">
        <v>0.2</v>
      </c>
      <c r="G4" s="31">
        <v>0.45</v>
      </c>
      <c r="H4" s="22">
        <f t="shared" si="2"/>
        <v>73333.260000000009</v>
      </c>
      <c r="I4" s="22">
        <f t="shared" si="3"/>
        <v>26666.639999999999</v>
      </c>
      <c r="J4" s="22">
        <f t="shared" si="4"/>
        <v>11111.1</v>
      </c>
      <c r="K4">
        <f t="shared" si="5"/>
        <v>45466.621200000009</v>
      </c>
      <c r="L4">
        <f t="shared" si="6"/>
        <v>5333.3280000000004</v>
      </c>
      <c r="M4">
        <f t="shared" si="0"/>
        <v>4999.9949999999999</v>
      </c>
      <c r="N4" s="32">
        <f t="shared" si="7"/>
        <v>55799.944200000013</v>
      </c>
      <c r="O4">
        <f t="shared" si="8"/>
        <v>55311.055799999987</v>
      </c>
    </row>
    <row r="5" spans="1:15" ht="16.5" x14ac:dyDescent="0.25">
      <c r="A5" s="21" t="s">
        <v>21</v>
      </c>
      <c r="B5" s="24">
        <v>560000</v>
      </c>
      <c r="C5" s="9">
        <v>613367</v>
      </c>
      <c r="D5" s="23">
        <f t="shared" si="1"/>
        <v>53367</v>
      </c>
      <c r="E5" s="31">
        <v>0.6</v>
      </c>
      <c r="F5" s="31">
        <v>0.2</v>
      </c>
      <c r="G5" s="31">
        <v>0.45</v>
      </c>
      <c r="H5" s="22">
        <f t="shared" si="2"/>
        <v>369600</v>
      </c>
      <c r="I5" s="22">
        <f t="shared" si="3"/>
        <v>134400</v>
      </c>
      <c r="J5" s="22">
        <f t="shared" si="4"/>
        <v>56000</v>
      </c>
      <c r="K5">
        <f t="shared" si="5"/>
        <v>221760</v>
      </c>
      <c r="L5">
        <f t="shared" si="6"/>
        <v>26880</v>
      </c>
      <c r="M5">
        <f t="shared" si="0"/>
        <v>25200</v>
      </c>
      <c r="N5" s="32">
        <f t="shared" si="7"/>
        <v>273840</v>
      </c>
      <c r="O5">
        <f t="shared" si="8"/>
        <v>286160</v>
      </c>
    </row>
    <row r="6" spans="1:15" ht="16.5" x14ac:dyDescent="0.25">
      <c r="A6" s="21" t="s">
        <v>18</v>
      </c>
      <c r="B6" s="24">
        <v>150000</v>
      </c>
      <c r="C6" s="8">
        <v>247962</v>
      </c>
      <c r="D6" s="23">
        <f t="shared" si="1"/>
        <v>97962</v>
      </c>
      <c r="E6" s="31">
        <v>0.6</v>
      </c>
      <c r="F6" s="31">
        <v>0.3</v>
      </c>
      <c r="G6" s="31">
        <v>0.45</v>
      </c>
      <c r="H6" s="22">
        <f t="shared" si="2"/>
        <v>99000</v>
      </c>
      <c r="I6" s="22">
        <f t="shared" si="3"/>
        <v>36000</v>
      </c>
      <c r="J6" s="22">
        <f t="shared" si="4"/>
        <v>15000</v>
      </c>
      <c r="K6">
        <f t="shared" si="5"/>
        <v>59400</v>
      </c>
      <c r="L6">
        <f t="shared" si="6"/>
        <v>10800</v>
      </c>
      <c r="M6">
        <f t="shared" si="0"/>
        <v>6750</v>
      </c>
      <c r="N6" s="32">
        <f t="shared" si="7"/>
        <v>76950</v>
      </c>
      <c r="O6">
        <f t="shared" si="8"/>
        <v>73050</v>
      </c>
    </row>
    <row r="7" spans="1:15" ht="16.5" x14ac:dyDescent="0.25">
      <c r="A7" s="21" t="s">
        <v>34</v>
      </c>
      <c r="B7" s="24">
        <v>800000</v>
      </c>
      <c r="C7" s="9">
        <v>901572</v>
      </c>
      <c r="D7" s="23">
        <f t="shared" si="1"/>
        <v>101572</v>
      </c>
      <c r="E7" s="31">
        <v>0.7</v>
      </c>
      <c r="F7" s="31">
        <v>0.3</v>
      </c>
      <c r="G7" s="31">
        <v>0.45</v>
      </c>
      <c r="H7" s="22">
        <f t="shared" si="2"/>
        <v>528000</v>
      </c>
      <c r="I7" s="22">
        <f t="shared" si="3"/>
        <v>192000</v>
      </c>
      <c r="J7" s="22">
        <f t="shared" si="4"/>
        <v>80000</v>
      </c>
      <c r="K7">
        <f t="shared" si="5"/>
        <v>369600</v>
      </c>
      <c r="L7">
        <f t="shared" si="6"/>
        <v>57600</v>
      </c>
      <c r="M7">
        <f t="shared" si="0"/>
        <v>36000</v>
      </c>
      <c r="N7" s="32">
        <f t="shared" si="7"/>
        <v>463200</v>
      </c>
      <c r="O7">
        <f t="shared" si="8"/>
        <v>336800</v>
      </c>
    </row>
    <row r="8" spans="1:15" ht="16.5" x14ac:dyDescent="0.25">
      <c r="A8" s="21" t="s">
        <v>29</v>
      </c>
      <c r="B8" s="24">
        <v>100000</v>
      </c>
      <c r="C8" s="8">
        <v>147696</v>
      </c>
      <c r="D8" s="23">
        <f t="shared" si="1"/>
        <v>47696</v>
      </c>
      <c r="E8" s="31">
        <v>0.76</v>
      </c>
      <c r="F8" s="31">
        <v>0.3</v>
      </c>
      <c r="G8" s="31">
        <v>0.45</v>
      </c>
      <c r="H8" s="22">
        <f t="shared" si="2"/>
        <v>66000</v>
      </c>
      <c r="I8" s="22">
        <f t="shared" si="3"/>
        <v>24000</v>
      </c>
      <c r="J8" s="22">
        <f t="shared" si="4"/>
        <v>10000</v>
      </c>
      <c r="K8">
        <f t="shared" si="5"/>
        <v>50160</v>
      </c>
      <c r="L8">
        <f t="shared" si="6"/>
        <v>7200</v>
      </c>
      <c r="M8">
        <f t="shared" si="0"/>
        <v>4500</v>
      </c>
      <c r="N8" s="32">
        <f t="shared" si="7"/>
        <v>61860</v>
      </c>
      <c r="O8">
        <f t="shared" si="8"/>
        <v>38140</v>
      </c>
    </row>
    <row r="9" spans="1:15" ht="16.5" x14ac:dyDescent="0.25">
      <c r="A9" s="21" t="s">
        <v>33</v>
      </c>
      <c r="B9" s="24">
        <v>100000</v>
      </c>
      <c r="C9" s="9">
        <v>133947</v>
      </c>
      <c r="D9" s="23">
        <f t="shared" si="1"/>
        <v>33947</v>
      </c>
      <c r="E9" s="31">
        <v>0.65</v>
      </c>
      <c r="F9" s="31">
        <v>0.3</v>
      </c>
      <c r="G9" s="31">
        <v>0.45</v>
      </c>
      <c r="H9" s="22">
        <f t="shared" si="2"/>
        <v>66000</v>
      </c>
      <c r="I9" s="22">
        <f t="shared" si="3"/>
        <v>24000</v>
      </c>
      <c r="J9" s="22">
        <f t="shared" si="4"/>
        <v>10000</v>
      </c>
      <c r="K9">
        <f t="shared" si="5"/>
        <v>42900</v>
      </c>
      <c r="L9">
        <f t="shared" si="6"/>
        <v>7200</v>
      </c>
      <c r="M9">
        <f t="shared" si="0"/>
        <v>4500</v>
      </c>
      <c r="N9" s="32">
        <f t="shared" si="7"/>
        <v>54600</v>
      </c>
      <c r="O9">
        <f t="shared" si="8"/>
        <v>45400</v>
      </c>
    </row>
    <row r="10" spans="1:15" ht="16.5" x14ac:dyDescent="0.25">
      <c r="A10" s="21" t="s">
        <v>32</v>
      </c>
      <c r="B10" s="24">
        <v>12222</v>
      </c>
      <c r="C10" s="8">
        <v>342878</v>
      </c>
      <c r="D10" s="23">
        <f t="shared" si="1"/>
        <v>330656</v>
      </c>
      <c r="E10" s="31">
        <v>0.6</v>
      </c>
      <c r="F10" s="31">
        <v>0.25</v>
      </c>
      <c r="G10" s="31">
        <v>0.45</v>
      </c>
      <c r="H10" s="22">
        <f t="shared" si="2"/>
        <v>8066.52</v>
      </c>
      <c r="I10" s="22">
        <f t="shared" si="3"/>
        <v>2933.2799999999997</v>
      </c>
      <c r="J10" s="22">
        <f t="shared" si="4"/>
        <v>1222.2</v>
      </c>
      <c r="K10">
        <f t="shared" si="5"/>
        <v>4839.9120000000003</v>
      </c>
      <c r="L10">
        <f t="shared" si="6"/>
        <v>733.31999999999994</v>
      </c>
      <c r="M10">
        <f t="shared" si="0"/>
        <v>549.99</v>
      </c>
      <c r="N10" s="32">
        <f t="shared" si="7"/>
        <v>6123.2219999999998</v>
      </c>
      <c r="O10">
        <f t="shared" si="8"/>
        <v>6098.7780000000002</v>
      </c>
    </row>
    <row r="11" spans="1:15" ht="16.5" x14ac:dyDescent="0.25">
      <c r="A11" s="21" t="s">
        <v>28</v>
      </c>
      <c r="B11" s="24">
        <v>3000</v>
      </c>
      <c r="C11" s="9">
        <v>70406</v>
      </c>
      <c r="D11" s="23">
        <f t="shared" si="1"/>
        <v>67406</v>
      </c>
      <c r="E11" s="31">
        <v>0.6</v>
      </c>
      <c r="F11" s="31">
        <v>0.25</v>
      </c>
      <c r="G11" s="31">
        <v>0.45</v>
      </c>
      <c r="H11" s="22">
        <f t="shared" si="2"/>
        <v>1980</v>
      </c>
      <c r="I11" s="22">
        <f t="shared" si="3"/>
        <v>720</v>
      </c>
      <c r="J11" s="22">
        <f t="shared" si="4"/>
        <v>300</v>
      </c>
      <c r="K11">
        <f t="shared" si="5"/>
        <v>1188</v>
      </c>
      <c r="L11">
        <f t="shared" si="6"/>
        <v>180</v>
      </c>
      <c r="M11">
        <f t="shared" si="0"/>
        <v>135</v>
      </c>
      <c r="N11" s="32">
        <f t="shared" si="7"/>
        <v>1503</v>
      </c>
      <c r="O11">
        <f t="shared" si="8"/>
        <v>1497</v>
      </c>
    </row>
    <row r="12" spans="1:15" ht="16.5" x14ac:dyDescent="0.25">
      <c r="A12" s="21" t="s">
        <v>25</v>
      </c>
      <c r="B12" s="24">
        <v>500000</v>
      </c>
      <c r="C12" s="8">
        <v>670875</v>
      </c>
      <c r="D12" s="23">
        <f t="shared" si="1"/>
        <v>170875</v>
      </c>
      <c r="E12" s="31">
        <v>0.6</v>
      </c>
      <c r="F12" s="31">
        <v>0.25</v>
      </c>
      <c r="G12" s="31">
        <v>0.45</v>
      </c>
      <c r="H12" s="22">
        <f t="shared" si="2"/>
        <v>330000</v>
      </c>
      <c r="I12" s="22">
        <f t="shared" si="3"/>
        <v>120000</v>
      </c>
      <c r="J12" s="22">
        <f t="shared" si="4"/>
        <v>50000</v>
      </c>
      <c r="K12">
        <f t="shared" si="5"/>
        <v>198000</v>
      </c>
      <c r="L12">
        <f t="shared" si="6"/>
        <v>30000</v>
      </c>
      <c r="M12">
        <f t="shared" si="0"/>
        <v>22500</v>
      </c>
      <c r="N12" s="32">
        <f t="shared" si="7"/>
        <v>250500</v>
      </c>
      <c r="O12">
        <f t="shared" si="8"/>
        <v>249500</v>
      </c>
    </row>
    <row r="13" spans="1:15" ht="16.5" x14ac:dyDescent="0.25">
      <c r="A13" s="21" t="s">
        <v>24</v>
      </c>
      <c r="B13" s="24">
        <v>999999</v>
      </c>
      <c r="C13" s="9">
        <v>1630460</v>
      </c>
      <c r="D13" s="23">
        <f t="shared" si="1"/>
        <v>630461</v>
      </c>
      <c r="E13" s="31">
        <v>0.5</v>
      </c>
      <c r="F13" s="31">
        <v>0.25</v>
      </c>
      <c r="G13" s="31">
        <v>0.45</v>
      </c>
      <c r="H13" s="22">
        <f t="shared" si="2"/>
        <v>659999.34000000008</v>
      </c>
      <c r="I13" s="22">
        <f t="shared" si="3"/>
        <v>239999.75999999998</v>
      </c>
      <c r="J13" s="22">
        <f t="shared" si="4"/>
        <v>99999.900000000009</v>
      </c>
      <c r="K13">
        <f t="shared" si="5"/>
        <v>329999.67000000004</v>
      </c>
      <c r="L13">
        <f t="shared" si="6"/>
        <v>59999.939999999995</v>
      </c>
      <c r="M13">
        <f t="shared" si="0"/>
        <v>44999.955000000002</v>
      </c>
      <c r="N13" s="32">
        <f t="shared" si="7"/>
        <v>434999.56500000006</v>
      </c>
      <c r="O13">
        <f t="shared" si="8"/>
        <v>564999.43499999994</v>
      </c>
    </row>
    <row r="14" spans="1:15" ht="16.5" x14ac:dyDescent="0.25">
      <c r="A14" s="21" t="s">
        <v>30</v>
      </c>
      <c r="B14" s="24">
        <v>100000</v>
      </c>
      <c r="C14" s="8">
        <v>134357</v>
      </c>
      <c r="D14" s="23">
        <f t="shared" si="1"/>
        <v>34357</v>
      </c>
      <c r="E14" s="31">
        <v>0.3</v>
      </c>
      <c r="F14" s="31">
        <v>0.1</v>
      </c>
      <c r="G14" s="31">
        <v>0.45</v>
      </c>
      <c r="H14" s="22">
        <f t="shared" si="2"/>
        <v>66000</v>
      </c>
      <c r="I14" s="22">
        <f t="shared" si="3"/>
        <v>24000</v>
      </c>
      <c r="J14" s="22">
        <f t="shared" si="4"/>
        <v>10000</v>
      </c>
      <c r="K14">
        <f t="shared" si="5"/>
        <v>19800</v>
      </c>
      <c r="L14">
        <f t="shared" si="6"/>
        <v>2400</v>
      </c>
      <c r="M14">
        <f t="shared" si="0"/>
        <v>4500</v>
      </c>
      <c r="N14" s="32">
        <f t="shared" si="7"/>
        <v>26700</v>
      </c>
      <c r="O14">
        <f t="shared" si="8"/>
        <v>73300</v>
      </c>
    </row>
    <row r="15" spans="1:15" ht="16.5" x14ac:dyDescent="0.25">
      <c r="A15" s="21" t="s">
        <v>26</v>
      </c>
      <c r="B15" s="24">
        <v>1000000</v>
      </c>
      <c r="C15" s="9">
        <v>1169150</v>
      </c>
      <c r="D15" s="23">
        <f t="shared" si="1"/>
        <v>169150</v>
      </c>
      <c r="E15" s="31">
        <v>0.5</v>
      </c>
      <c r="F15" s="31">
        <v>0.25</v>
      </c>
      <c r="G15" s="31">
        <v>0.45</v>
      </c>
      <c r="H15" s="22">
        <f t="shared" si="2"/>
        <v>660000</v>
      </c>
      <c r="I15" s="22">
        <f t="shared" si="3"/>
        <v>240000</v>
      </c>
      <c r="J15" s="22">
        <f t="shared" si="4"/>
        <v>100000</v>
      </c>
      <c r="K15">
        <f t="shared" si="5"/>
        <v>330000</v>
      </c>
      <c r="L15">
        <f t="shared" si="6"/>
        <v>60000</v>
      </c>
      <c r="M15">
        <f t="shared" si="0"/>
        <v>45000</v>
      </c>
      <c r="N15" s="32">
        <f t="shared" si="7"/>
        <v>435000</v>
      </c>
      <c r="O15">
        <f t="shared" si="8"/>
        <v>565000</v>
      </c>
    </row>
    <row r="16" spans="1:15" ht="16.5" x14ac:dyDescent="0.25">
      <c r="A16" s="21" t="s">
        <v>22</v>
      </c>
      <c r="B16" s="24">
        <v>400000</v>
      </c>
      <c r="C16" s="8">
        <v>411385</v>
      </c>
      <c r="D16" s="23">
        <f t="shared" si="1"/>
        <v>11385</v>
      </c>
      <c r="E16" s="31">
        <v>0.6</v>
      </c>
      <c r="F16" s="31">
        <v>0.35</v>
      </c>
      <c r="G16" s="31">
        <v>0.45</v>
      </c>
      <c r="H16" s="22">
        <f t="shared" si="2"/>
        <v>264000</v>
      </c>
      <c r="I16" s="22">
        <f t="shared" si="3"/>
        <v>96000</v>
      </c>
      <c r="J16" s="22">
        <f t="shared" si="4"/>
        <v>40000</v>
      </c>
      <c r="K16">
        <f t="shared" si="5"/>
        <v>158400</v>
      </c>
      <c r="L16">
        <f t="shared" si="6"/>
        <v>33600</v>
      </c>
      <c r="M16">
        <f t="shared" si="0"/>
        <v>18000</v>
      </c>
      <c r="N16" s="32">
        <f t="shared" si="7"/>
        <v>210000</v>
      </c>
      <c r="O16">
        <f t="shared" si="8"/>
        <v>190000</v>
      </c>
    </row>
    <row r="17" spans="1:15" ht="16.5" x14ac:dyDescent="0.25">
      <c r="A17" s="21" t="s">
        <v>35</v>
      </c>
      <c r="B17" s="24">
        <v>200000</v>
      </c>
      <c r="C17" s="9">
        <v>1176860</v>
      </c>
      <c r="D17" s="23">
        <f t="shared" si="1"/>
        <v>976860</v>
      </c>
      <c r="E17" s="31">
        <v>0.55000000000000004</v>
      </c>
      <c r="F17" s="31">
        <v>0.35</v>
      </c>
      <c r="G17" s="31">
        <v>0.45</v>
      </c>
      <c r="H17" s="22">
        <f t="shared" si="2"/>
        <v>132000</v>
      </c>
      <c r="I17" s="22">
        <f t="shared" si="3"/>
        <v>48000</v>
      </c>
      <c r="J17" s="22">
        <f t="shared" si="4"/>
        <v>20000</v>
      </c>
      <c r="K17">
        <f t="shared" si="5"/>
        <v>72600</v>
      </c>
      <c r="L17">
        <f t="shared" si="6"/>
        <v>16800</v>
      </c>
      <c r="M17">
        <f t="shared" si="0"/>
        <v>9000</v>
      </c>
      <c r="N17" s="32">
        <f t="shared" si="7"/>
        <v>98400</v>
      </c>
      <c r="O17">
        <f t="shared" si="8"/>
        <v>101600</v>
      </c>
    </row>
    <row r="18" spans="1:15" ht="16.5" x14ac:dyDescent="0.25">
      <c r="A18" s="21" t="s">
        <v>31</v>
      </c>
      <c r="B18" s="24">
        <v>300000</v>
      </c>
      <c r="C18" s="8">
        <v>406036</v>
      </c>
      <c r="D18" s="23">
        <f t="shared" si="1"/>
        <v>106036</v>
      </c>
      <c r="E18" s="31">
        <v>0.54</v>
      </c>
      <c r="F18" s="31">
        <v>0.35</v>
      </c>
      <c r="G18" s="31">
        <v>0.45</v>
      </c>
      <c r="H18" s="22">
        <f t="shared" si="2"/>
        <v>198000</v>
      </c>
      <c r="I18" s="22">
        <f t="shared" si="3"/>
        <v>72000</v>
      </c>
      <c r="J18" s="22">
        <f t="shared" si="4"/>
        <v>30000</v>
      </c>
      <c r="K18">
        <f t="shared" si="5"/>
        <v>106920</v>
      </c>
      <c r="L18">
        <f t="shared" si="6"/>
        <v>25200</v>
      </c>
      <c r="M18">
        <f t="shared" si="0"/>
        <v>13500</v>
      </c>
      <c r="N18" s="32">
        <f t="shared" si="7"/>
        <v>145620</v>
      </c>
      <c r="O18">
        <f t="shared" si="8"/>
        <v>154380</v>
      </c>
    </row>
    <row r="19" spans="1:15" ht="16.5" x14ac:dyDescent="0.25">
      <c r="A19" s="21" t="s">
        <v>20</v>
      </c>
      <c r="B19" s="24">
        <v>700000</v>
      </c>
      <c r="C19" s="9">
        <v>801086</v>
      </c>
      <c r="D19" s="23">
        <f t="shared" si="1"/>
        <v>101086</v>
      </c>
      <c r="E19" s="31">
        <v>0.7</v>
      </c>
      <c r="F19" s="31">
        <v>0.35</v>
      </c>
      <c r="G19" s="31">
        <v>0.45</v>
      </c>
      <c r="H19" s="22">
        <f t="shared" si="2"/>
        <v>462000</v>
      </c>
      <c r="I19" s="22">
        <f t="shared" si="3"/>
        <v>168000</v>
      </c>
      <c r="J19" s="22">
        <f t="shared" si="4"/>
        <v>70000</v>
      </c>
      <c r="K19">
        <f t="shared" si="5"/>
        <v>323400</v>
      </c>
      <c r="L19">
        <f t="shared" si="6"/>
        <v>58799.999999999993</v>
      </c>
      <c r="M19">
        <f t="shared" si="0"/>
        <v>31500</v>
      </c>
      <c r="N19" s="32">
        <f t="shared" si="7"/>
        <v>413700</v>
      </c>
      <c r="O19">
        <f t="shared" si="8"/>
        <v>286300</v>
      </c>
    </row>
    <row r="20" spans="1:15" x14ac:dyDescent="0.25">
      <c r="C20" s="17"/>
    </row>
    <row r="21" spans="1:15" x14ac:dyDescent="0.25">
      <c r="C21" s="18"/>
    </row>
    <row r="22" spans="1:15" x14ac:dyDescent="0.25">
      <c r="C22" s="17"/>
    </row>
    <row r="23" spans="1:15" x14ac:dyDescent="0.25">
      <c r="C23" s="18"/>
    </row>
    <row r="24" spans="1:15" x14ac:dyDescent="0.25">
      <c r="C24" s="17"/>
    </row>
    <row r="25" spans="1:15" x14ac:dyDescent="0.25">
      <c r="C25" s="18"/>
    </row>
  </sheetData>
  <protectedRanges>
    <protectedRange sqref="A2:A121" name="pop value"/>
    <protectedRange sqref="C2:C121" name="pop value_1"/>
    <protectedRange sqref="H2:J121" name="pop value_2"/>
  </protectedRange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5940141-1bc9-4c17-b1bc-e50f6b2083d6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824523CAB29F4DA646F20BAFE41B4C" ma:contentTypeVersion="12" ma:contentTypeDescription="Create a new document." ma:contentTypeScope="" ma:versionID="d01f98d4b7c3ae4dbfef503d5398481d">
  <xsd:schema xmlns:xsd="http://www.w3.org/2001/XMLSchema" xmlns:xs="http://www.w3.org/2001/XMLSchema" xmlns:p="http://schemas.microsoft.com/office/2006/metadata/properties" xmlns:ns2="b5940141-1bc9-4c17-b1bc-e50f6b2083d6" xmlns:ns3="14cbb838-50ff-4dab-9c3f-cddf75f03c13" targetNamespace="http://schemas.microsoft.com/office/2006/metadata/properties" ma:root="true" ma:fieldsID="f0453f2b21cedf67e6d4b1cf481923a1" ns2:_="" ns3:_="">
    <xsd:import namespace="b5940141-1bc9-4c17-b1bc-e50f6b2083d6"/>
    <xsd:import namespace="14cbb838-50ff-4dab-9c3f-cddf75f03c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940141-1bc9-4c17-b1bc-e50f6b2083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4d06f0b5-5743-41f2-90d3-b12c8ffc7f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9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cbb838-50ff-4dab-9c3f-cddf75f03c13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72984C-7CAF-4465-84DC-EB5808DD6359}">
  <ds:schemaRefs>
    <ds:schemaRef ds:uri="http://schemas.microsoft.com/office/2006/metadata/properties"/>
    <ds:schemaRef ds:uri="http://schemas.microsoft.com/office/infopath/2007/PartnerControls"/>
    <ds:schemaRef ds:uri="b5940141-1bc9-4c17-b1bc-e50f6b2083d6"/>
  </ds:schemaRefs>
</ds:datastoreItem>
</file>

<file path=customXml/itemProps2.xml><?xml version="1.0" encoding="utf-8"?>
<ds:datastoreItem xmlns:ds="http://schemas.openxmlformats.org/officeDocument/2006/customXml" ds:itemID="{22DBFBBD-2AF5-450A-AFB9-7450E90DDE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940141-1bc9-4c17-b1bc-e50f6b2083d6"/>
    <ds:schemaRef ds:uri="14cbb838-50ff-4dab-9c3f-cddf75f03c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924EC25-0BE5-46F8-AE2C-6A15A1C7ACC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ocha</vt:lpstr>
      <vt:lpstr>scope-fix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Martina VIT</dc:creator>
  <cp:keywords/>
  <dc:description/>
  <cp:lastModifiedBy>Martina VIT</cp:lastModifiedBy>
  <cp:revision/>
  <dcterms:created xsi:type="dcterms:W3CDTF">2024-07-16T12:05:48Z</dcterms:created>
  <dcterms:modified xsi:type="dcterms:W3CDTF">2025-02-04T09:21:19Z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0x010100C9824523CAB29F4DA646F20BAFE41B4C</vt:lpwstr>
  </property>
  <property fmtid="{D5CDD505-2E9C-101B-9397-08002B2CF9AE}" pid="3" name="MediaServiceImageTags">
    <vt:lpwstr/>
  </property>
</Properties>
</file>