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_app_dev/input/"/>
    </mc:Choice>
  </mc:AlternateContent>
  <xr:revisionPtr revIDLastSave="291" documentId="8_{D63770E9-8D5C-4F2A-BD7D-98D3C6683B73}" xr6:coauthVersionLast="47" xr6:coauthVersionMax="47" xr10:uidLastSave="{0AF251C1-2137-4C78-974F-C86257444908}"/>
  <bookViews>
    <workbookView xWindow="-120" yWindow="-120" windowWidth="29040" windowHeight="15720" xr2:uid="{24D09A16-471A-4A7F-BD10-C475AB78837D}"/>
  </bookViews>
  <sheets>
    <sheet name="ocha" sheetId="1" r:id="rId1"/>
    <sheet name="scope-fix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D9" i="1"/>
  <c r="D10" i="1"/>
  <c r="D11" i="1"/>
  <c r="D12" i="1"/>
  <c r="D13" i="1"/>
  <c r="D14" i="1"/>
  <c r="D15" i="1"/>
  <c r="D16" i="1"/>
  <c r="D17" i="1"/>
  <c r="D18" i="1"/>
  <c r="D19" i="1"/>
  <c r="E9" i="1"/>
  <c r="E10" i="1"/>
  <c r="E11" i="1"/>
  <c r="E12" i="1"/>
  <c r="E13" i="1"/>
  <c r="E14" i="1"/>
  <c r="E15" i="1"/>
  <c r="E16" i="1"/>
  <c r="E17" i="1"/>
  <c r="E18" i="1"/>
  <c r="E19" i="1"/>
  <c r="E8" i="1"/>
  <c r="D8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3C7EF501-32F2-40EE-AFF9-8DE86A1D23E9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7097A7DA-54F3-486F-86BF-A9AACE4A1F8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<sst xmlns="http://schemas.openxmlformats.org/spreadsheetml/2006/main" count="54" uniqueCount="36">
  <si>
    <t>Admin</t>
  </si>
  <si>
    <t>Admin Pcode</t>
  </si>
  <si>
    <t>IDP/PDI -- Children/Enfants (5-17)</t>
  </si>
  <si>
    <t>Returnees/Retournés -- Children/Enfants (5-17)</t>
  </si>
  <si>
    <t>Host/Hôte -- Children/Enfants (5-17)</t>
  </si>
  <si>
    <t>ToT -- Children/Enfants (5-17)</t>
  </si>
  <si>
    <t>ToT -- Girls/Filles (5-17)</t>
  </si>
  <si>
    <t>ToT -- Boys/Garcons (5-17)</t>
  </si>
  <si>
    <t>Refugees/Refugiees -- Children/Enfants (5-17)</t>
  </si>
  <si>
    <t>Other -- Children/Enfants (5-17)</t>
  </si>
  <si>
    <t>5yo -- Children/Enfants</t>
  </si>
  <si>
    <t>Do not remove the sheet. If there is no mismatch, the PiN calculation will use the admin list from the previous sheet, and the information in the 'scope-fix' sheet will not be used</t>
  </si>
  <si>
    <t>Ne supprimez pas la feuille. S'il n'y a pas de décalage, le calcul du PiN utilisera la liste des admins de la feuille précédente, et les informations de la feuille 'scope-fix' ne seront pas utilisées.</t>
  </si>
  <si>
    <r>
      <t xml:space="preserve">Unique list of admin codes at </t>
    </r>
    <r>
      <rPr>
        <sz val="11"/>
        <color rgb="FFC00000"/>
        <rFont val="Aptos Narrow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Aptos Narrow"/>
        <family val="2"/>
        <scheme val="minor"/>
      </rPr>
      <t xml:space="preserve">. ---- Liste unique de codes administratifs à un </t>
    </r>
    <r>
      <rPr>
        <sz val="11"/>
        <color rgb="FFC00000"/>
        <rFont val="Aptos Narrow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Aptos Narrow"/>
        <family val="2"/>
        <scheme val="minor"/>
      </rPr>
      <t>.</t>
    </r>
  </si>
  <si>
    <r>
      <t xml:space="preserve">List of admin-pcode where </t>
    </r>
    <r>
      <rPr>
        <b/>
        <sz val="11"/>
        <color rgb="FFFF0000"/>
        <rFont val="Aptos Narrow"/>
        <family val="2"/>
        <scheme val="minor"/>
      </rPr>
      <t>MSNA data is not representative at the unit of analysis of the HNO</t>
    </r>
    <r>
      <rPr>
        <sz val="11"/>
        <rFont val="Aptos Narrow"/>
        <family val="2"/>
        <scheme val="minor"/>
      </rPr>
      <t xml:space="preserve"> </t>
    </r>
    <r>
      <rPr>
        <sz val="8"/>
        <rFont val="Aptos Narrow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Aptos Narrow"/>
        <family val="2"/>
        <scheme val="minor"/>
      </rPr>
      <t>----</t>
    </r>
    <r>
      <rPr>
        <i/>
        <sz val="11"/>
        <rFont val="Aptos Narrow"/>
        <family val="2"/>
        <scheme val="minor"/>
      </rPr>
      <t xml:space="preserve"> Liste des codes admin où les données </t>
    </r>
    <r>
      <rPr>
        <b/>
        <i/>
        <sz val="11"/>
        <color rgb="FFFF0000"/>
        <rFont val="Aptos Narrow"/>
        <family val="2"/>
        <scheme val="minor"/>
      </rPr>
      <t>MSNA ne sont pas représentatives à l'unité d'analyse de la HNO</t>
    </r>
    <r>
      <rPr>
        <i/>
        <sz val="8"/>
        <rFont val="Aptos Narrow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</si>
  <si>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List of admin-pcode where </t>
    </r>
    <r>
      <rPr>
        <b/>
        <sz val="11"/>
        <color rgb="FFFF0000"/>
        <rFont val="Aptos Narrow"/>
        <family val="2"/>
        <scheme val="minor"/>
      </rPr>
      <t>MSNA data is representative at the unit of analysis of the HNO</t>
    </r>
    <r>
      <rPr>
        <sz val="11"/>
        <color rgb="FFFF0000"/>
        <rFont val="Aptos Narrow"/>
        <family val="2"/>
        <scheme val="minor"/>
      </rPr>
      <t xml:space="preserve"> </t>
    </r>
    <r>
      <rPr>
        <sz val="8"/>
        <rFont val="Aptos Narrow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Aptos Narrow"/>
        <family val="2"/>
        <scheme val="minor"/>
      </rPr>
      <t xml:space="preserve"> ----  </t>
    </r>
    <r>
      <rPr>
        <i/>
        <sz val="11"/>
        <rFont val="Aptos Narrow"/>
        <family val="2"/>
        <scheme val="minor"/>
      </rPr>
      <t xml:space="preserve">Liste des codes admin où les données </t>
    </r>
    <r>
      <rPr>
        <b/>
        <i/>
        <sz val="11"/>
        <color rgb="FFFF0000"/>
        <rFont val="Aptos Narrow"/>
        <family val="2"/>
        <scheme val="minor"/>
      </rPr>
      <t>MSNA sont représentatives à l'unité d'analyse de l'HNO</t>
    </r>
    <r>
      <rPr>
        <i/>
        <sz val="8"/>
        <rFont val="Aptos Narrow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Aptos Narrow"/>
        <family val="2"/>
        <scheme val="minor"/>
      </rPr>
      <t xml:space="preserve"> </t>
    </r>
  </si>
  <si>
    <t>5yo -- Girls/Filles</t>
  </si>
  <si>
    <t>5yo -- Boys/Garcons</t>
  </si>
  <si>
    <t>LMR005</t>
  </si>
  <si>
    <t>LMR001</t>
  </si>
  <si>
    <t>LMR018</t>
  </si>
  <si>
    <t>LMR004</t>
  </si>
  <si>
    <t>LMR015</t>
  </si>
  <si>
    <t>LMR003</t>
  </si>
  <si>
    <t>LMR012</t>
  </si>
  <si>
    <t>LMR011</t>
  </si>
  <si>
    <t>LMR014</t>
  </si>
  <si>
    <t>LMR002</t>
  </si>
  <si>
    <t>LMR010</t>
  </si>
  <si>
    <t>LMR007</t>
  </si>
  <si>
    <t>LMR013</t>
  </si>
  <si>
    <t>LMR017</t>
  </si>
  <si>
    <t>LMR009</t>
  </si>
  <si>
    <t>LMR008</t>
  </si>
  <si>
    <t>LMR006</t>
  </si>
  <si>
    <t>LMR016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</si>
</sst>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000000"/>
      <name val="Arial Narrow"/>
      <family val="2"/>
    </font>
    <font>
      <i/>
      <sz val="1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i/>
      <sz val="8"/>
      <name val="Aptos Narrow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" fillId="9" borderId="0" xfId="0" applyFont="1" applyFill="1"/>
    <xf numFmtId="1" fontId="0" fillId="11" borderId="1" xfId="0" applyNumberFormat="1" applyFill="1" applyBorder="1"/>
    <xf numFmtId="1" fontId="0" fillId="10" borderId="1" xfId="0" applyNumberFormat="1" applyFill="1" applyBorder="1"/>
    <xf numFmtId="1" fontId="0" fillId="0" borderId="0" xfId="0" applyNumberFormat="1"/>
    <xf numFmtId="0" fontId="1" fillId="7" borderId="4" xfId="0" applyFont="1" applyFill="1" applyBorder="1" applyAlignment="1">
      <alignment horizontal="center" vertical="center" wrapText="1"/>
    </xf>
    <xf numFmtId="1" fontId="6" fillId="7" borderId="4" xfId="1" applyNumberFormat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18" fillId="10" borderId="4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1" fontId="0" fillId="11" borderId="0" xfId="0" applyNumberFormat="1" applyFill="1"/>
    <xf numFmtId="1" fontId="0" fillId="10" borderId="0" xfId="0" applyNumberFormat="1" applyFill="1"/>
    <xf numFmtId="0" fontId="8" fillId="5" borderId="4" xfId="1" applyFont="1" applyFill="1" applyBorder="1" applyAlignment="1">
      <alignment horizontal="center" vertical="center" wrapText="1"/>
    </xf>
    <xf numFmtId="0" fontId="7" fillId="6" borderId="4" xfId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left" vertical="center"/>
    </xf>
    <xf numFmtId="0" fontId="0" fillId="10" borderId="1" xfId="0" applyFill="1" applyBorder="1"/>
  </cellXfs>
  <cellStyles count="2">
    <cellStyle name="Normal" xfId="0" builtinId="0"/>
    <cellStyle name="Normal 4" xfId="1" xr:uid="{71695770-2CA8-438C-96D1-ED3328163623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6C02-61B5-41C1-B66B-44B5B6878CC3}">
  <dimension ref="A1:O25"/>
  <sheetViews>
    <sheetView tabSelected="1" workbookViewId="0">
      <selection activeCell="I17" sqref="I17"/>
    </sheetView>
  </sheetViews>
  <sheetFormatPr defaultRowHeight="15" x14ac:dyDescent="0.25"/>
  <cols>
    <col min="1" max="1" width="20.42578125" customWidth="1"/>
    <col min="2" max="2" width="12.140625" customWidth="1"/>
    <col min="3" max="3" width="17.42578125" style="10" customWidth="1"/>
    <col min="4" max="5" width="12.5703125" customWidth="1"/>
    <col min="6" max="6" width="13" customWidth="1"/>
    <col min="9" max="13" width="25.42578125" customWidth="1"/>
  </cols>
  <sheetData>
    <row r="1" spans="1:15" s="2" customFormat="1" ht="39.4" customHeight="1" x14ac:dyDescent="0.25">
      <c r="A1" s="11" t="s">
        <v>0</v>
      </c>
      <c r="B1" s="11" t="s">
        <v>1</v>
      </c>
      <c r="C1" s="12" t="s">
        <v>5</v>
      </c>
      <c r="D1" s="13" t="s">
        <v>6</v>
      </c>
      <c r="E1" s="13" t="s">
        <v>7</v>
      </c>
      <c r="F1" s="13" t="s">
        <v>10</v>
      </c>
      <c r="G1" s="14" t="s">
        <v>16</v>
      </c>
      <c r="H1" s="14" t="s">
        <v>17</v>
      </c>
      <c r="I1" s="13" t="s">
        <v>4</v>
      </c>
      <c r="J1" s="15" t="s">
        <v>2</v>
      </c>
      <c r="K1" s="16" t="s">
        <v>3</v>
      </c>
      <c r="L1" s="19" t="s">
        <v>8</v>
      </c>
      <c r="M1" s="20" t="s">
        <v>9</v>
      </c>
      <c r="N1" s="1"/>
    </row>
    <row r="2" spans="1:15" ht="16.5" x14ac:dyDescent="0.25">
      <c r="A2" s="21" t="s">
        <v>19</v>
      </c>
      <c r="B2" s="21" t="s">
        <v>19</v>
      </c>
      <c r="C2" s="8">
        <v>295338</v>
      </c>
      <c r="D2" s="22">
        <f>C2*0.4</f>
        <v>118135.20000000001</v>
      </c>
      <c r="E2" s="22">
        <f>C2*0.6</f>
        <v>177202.8</v>
      </c>
      <c r="F2" s="22">
        <f>C2*0.1</f>
        <v>29533.800000000003</v>
      </c>
      <c r="G2" s="22"/>
      <c r="H2" s="22"/>
      <c r="I2" s="22">
        <f>C2*0.66</f>
        <v>194923.08000000002</v>
      </c>
      <c r="J2" s="22">
        <f>C2*0.24</f>
        <v>70881.119999999995</v>
      </c>
      <c r="K2" s="22">
        <f>C2*0.1</f>
        <v>29533.800000000003</v>
      </c>
      <c r="L2" s="22"/>
      <c r="M2" s="22"/>
      <c r="O2" s="17"/>
    </row>
    <row r="3" spans="1:15" ht="16.5" x14ac:dyDescent="0.25">
      <c r="A3" s="21" t="s">
        <v>27</v>
      </c>
      <c r="B3" s="21" t="s">
        <v>27</v>
      </c>
      <c r="C3" s="9">
        <v>834467</v>
      </c>
      <c r="D3" s="22">
        <f t="shared" ref="D3:D7" si="0">C3*0.4</f>
        <v>333786.80000000005</v>
      </c>
      <c r="E3" s="22">
        <f t="shared" ref="E3:E7" si="1">C3*0.6</f>
        <v>500680.19999999995</v>
      </c>
      <c r="F3" s="22">
        <f>C3*0.11</f>
        <v>91791.37</v>
      </c>
      <c r="G3" s="22"/>
      <c r="H3" s="22"/>
      <c r="I3" s="22">
        <f t="shared" ref="I3:I19" si="2">C3*0.66</f>
        <v>550748.22</v>
      </c>
      <c r="J3" s="22">
        <f t="shared" ref="J3:J19" si="3">C3*0.24</f>
        <v>200272.08</v>
      </c>
      <c r="K3" s="22">
        <f t="shared" ref="K3:K19" si="4">C3*0.1</f>
        <v>83446.700000000012</v>
      </c>
      <c r="L3" s="22"/>
      <c r="M3" s="22"/>
      <c r="O3" s="18"/>
    </row>
    <row r="4" spans="1:15" ht="16.5" x14ac:dyDescent="0.25">
      <c r="A4" s="21" t="s">
        <v>23</v>
      </c>
      <c r="B4" s="21" t="s">
        <v>23</v>
      </c>
      <c r="C4" s="8">
        <v>721822</v>
      </c>
      <c r="D4" s="22">
        <f t="shared" si="0"/>
        <v>288728.8</v>
      </c>
      <c r="E4" s="22">
        <f t="shared" si="1"/>
        <v>433093.2</v>
      </c>
      <c r="F4" s="22">
        <f t="shared" ref="F4:F16" si="5">C4*0.1</f>
        <v>72182.2</v>
      </c>
      <c r="G4" s="22"/>
      <c r="H4" s="22"/>
      <c r="I4" s="22">
        <f t="shared" si="2"/>
        <v>476402.52</v>
      </c>
      <c r="J4" s="22">
        <f t="shared" si="3"/>
        <v>173237.28</v>
      </c>
      <c r="K4" s="22">
        <f t="shared" si="4"/>
        <v>72182.2</v>
      </c>
      <c r="L4" s="22"/>
      <c r="M4" s="22"/>
      <c r="O4" s="17"/>
    </row>
    <row r="5" spans="1:15" ht="16.5" x14ac:dyDescent="0.25">
      <c r="A5" s="21" t="s">
        <v>21</v>
      </c>
      <c r="B5" s="21" t="s">
        <v>21</v>
      </c>
      <c r="C5" s="9">
        <v>613367</v>
      </c>
      <c r="D5" s="22">
        <f t="shared" si="0"/>
        <v>245346.80000000002</v>
      </c>
      <c r="E5" s="22">
        <f t="shared" si="1"/>
        <v>368020.2</v>
      </c>
      <c r="F5" s="22">
        <f>C5*0.12</f>
        <v>73604.039999999994</v>
      </c>
      <c r="G5" s="22"/>
      <c r="H5" s="22"/>
      <c r="I5" s="22">
        <f t="shared" si="2"/>
        <v>404822.22000000003</v>
      </c>
      <c r="J5" s="22">
        <f t="shared" si="3"/>
        <v>147208.07999999999</v>
      </c>
      <c r="K5" s="22">
        <f t="shared" si="4"/>
        <v>61336.700000000004</v>
      </c>
      <c r="L5" s="22"/>
      <c r="M5" s="22"/>
      <c r="O5" s="18"/>
    </row>
    <row r="6" spans="1:15" ht="16.5" x14ac:dyDescent="0.25">
      <c r="A6" s="21" t="s">
        <v>18</v>
      </c>
      <c r="B6" s="21" t="s">
        <v>18</v>
      </c>
      <c r="C6" s="8">
        <v>247962</v>
      </c>
      <c r="D6" s="22">
        <f t="shared" si="0"/>
        <v>99184.8</v>
      </c>
      <c r="E6" s="22">
        <f t="shared" si="1"/>
        <v>148777.19999999998</v>
      </c>
      <c r="F6" s="22">
        <f t="shared" si="5"/>
        <v>24796.2</v>
      </c>
      <c r="G6" s="22"/>
      <c r="H6" s="22"/>
      <c r="I6" s="22">
        <f t="shared" si="2"/>
        <v>163654.92000000001</v>
      </c>
      <c r="J6" s="22">
        <f t="shared" si="3"/>
        <v>59510.879999999997</v>
      </c>
      <c r="K6" s="22">
        <f t="shared" si="4"/>
        <v>24796.2</v>
      </c>
      <c r="L6" s="22"/>
      <c r="M6" s="22"/>
      <c r="O6" s="17"/>
    </row>
    <row r="7" spans="1:15" ht="16.5" x14ac:dyDescent="0.25">
      <c r="A7" s="21" t="s">
        <v>34</v>
      </c>
      <c r="B7" s="21" t="s">
        <v>34</v>
      </c>
      <c r="C7" s="9">
        <v>901572</v>
      </c>
      <c r="D7" s="22">
        <f t="shared" si="0"/>
        <v>360628.80000000005</v>
      </c>
      <c r="E7" s="22">
        <f t="shared" si="1"/>
        <v>540943.19999999995</v>
      </c>
      <c r="F7" s="22">
        <f>C7*0.08</f>
        <v>72125.759999999995</v>
      </c>
      <c r="G7" s="22"/>
      <c r="H7" s="22"/>
      <c r="I7" s="22">
        <f t="shared" si="2"/>
        <v>595037.52</v>
      </c>
      <c r="J7" s="22">
        <f t="shared" si="3"/>
        <v>216377.28</v>
      </c>
      <c r="K7" s="22">
        <f t="shared" si="4"/>
        <v>90157.200000000012</v>
      </c>
      <c r="L7" s="22"/>
      <c r="M7" s="22"/>
      <c r="O7" s="18"/>
    </row>
    <row r="8" spans="1:15" ht="16.5" x14ac:dyDescent="0.25">
      <c r="A8" s="21" t="s">
        <v>29</v>
      </c>
      <c r="B8" s="21" t="s">
        <v>29</v>
      </c>
      <c r="C8" s="8">
        <v>147696</v>
      </c>
      <c r="D8" s="22">
        <f>C8*0.55</f>
        <v>81232.800000000003</v>
      </c>
      <c r="E8" s="22">
        <f>C8*0.45</f>
        <v>66463.199999999997</v>
      </c>
      <c r="F8" s="22">
        <f t="shared" si="5"/>
        <v>14769.6</v>
      </c>
      <c r="G8" s="22"/>
      <c r="H8" s="22"/>
      <c r="I8" s="22">
        <f t="shared" si="2"/>
        <v>97479.360000000001</v>
      </c>
      <c r="J8" s="22">
        <f t="shared" si="3"/>
        <v>35447.040000000001</v>
      </c>
      <c r="K8" s="22">
        <f t="shared" si="4"/>
        <v>14769.6</v>
      </c>
      <c r="L8" s="22"/>
      <c r="M8" s="22"/>
      <c r="O8" s="17"/>
    </row>
    <row r="9" spans="1:15" ht="16.5" x14ac:dyDescent="0.25">
      <c r="A9" s="21" t="s">
        <v>33</v>
      </c>
      <c r="B9" s="21" t="s">
        <v>33</v>
      </c>
      <c r="C9" s="9">
        <v>133947</v>
      </c>
      <c r="D9" s="22">
        <f t="shared" ref="D9:D19" si="6">C9*0.55</f>
        <v>73670.850000000006</v>
      </c>
      <c r="E9" s="22">
        <f t="shared" ref="E9:E19" si="7">C9*0.45</f>
        <v>60276.15</v>
      </c>
      <c r="F9" s="22">
        <f t="shared" si="5"/>
        <v>13394.7</v>
      </c>
      <c r="G9" s="22"/>
      <c r="H9" s="22"/>
      <c r="I9" s="22">
        <f t="shared" si="2"/>
        <v>88405.02</v>
      </c>
      <c r="J9" s="22">
        <f t="shared" si="3"/>
        <v>32147.279999999999</v>
      </c>
      <c r="K9" s="22">
        <f t="shared" si="4"/>
        <v>13394.7</v>
      </c>
      <c r="L9" s="22"/>
      <c r="M9" s="22"/>
      <c r="O9" s="18"/>
    </row>
    <row r="10" spans="1:15" ht="16.5" x14ac:dyDescent="0.25">
      <c r="A10" s="21" t="s">
        <v>32</v>
      </c>
      <c r="B10" s="21" t="s">
        <v>32</v>
      </c>
      <c r="C10" s="8">
        <v>342878</v>
      </c>
      <c r="D10" s="22">
        <f t="shared" si="6"/>
        <v>188582.90000000002</v>
      </c>
      <c r="E10" s="22">
        <f t="shared" si="7"/>
        <v>154295.1</v>
      </c>
      <c r="F10" s="22">
        <f>C10*0.07</f>
        <v>24001.460000000003</v>
      </c>
      <c r="G10" s="22"/>
      <c r="H10" s="22"/>
      <c r="I10" s="22">
        <f t="shared" si="2"/>
        <v>226299.48</v>
      </c>
      <c r="J10" s="22">
        <f t="shared" si="3"/>
        <v>82290.720000000001</v>
      </c>
      <c r="K10" s="22">
        <f t="shared" si="4"/>
        <v>34287.800000000003</v>
      </c>
      <c r="L10" s="22"/>
      <c r="M10" s="22"/>
      <c r="O10" s="17"/>
    </row>
    <row r="11" spans="1:15" ht="16.5" x14ac:dyDescent="0.25">
      <c r="A11" s="21" t="s">
        <v>28</v>
      </c>
      <c r="B11" s="21" t="s">
        <v>28</v>
      </c>
      <c r="C11" s="9">
        <v>70406</v>
      </c>
      <c r="D11" s="22">
        <f t="shared" si="6"/>
        <v>38723.300000000003</v>
      </c>
      <c r="E11" s="22">
        <f t="shared" si="7"/>
        <v>31682.7</v>
      </c>
      <c r="F11" s="22">
        <f t="shared" si="5"/>
        <v>7040.6</v>
      </c>
      <c r="G11" s="22"/>
      <c r="H11" s="22"/>
      <c r="I11" s="22">
        <f t="shared" si="2"/>
        <v>46467.96</v>
      </c>
      <c r="J11" s="22">
        <f t="shared" si="3"/>
        <v>16897.439999999999</v>
      </c>
      <c r="K11" s="22">
        <f t="shared" si="4"/>
        <v>7040.6</v>
      </c>
      <c r="L11" s="22"/>
      <c r="M11" s="22"/>
      <c r="O11" s="18"/>
    </row>
    <row r="12" spans="1:15" ht="16.5" x14ac:dyDescent="0.25">
      <c r="A12" s="21" t="s">
        <v>25</v>
      </c>
      <c r="B12" s="21" t="s">
        <v>25</v>
      </c>
      <c r="C12" s="8">
        <v>670875</v>
      </c>
      <c r="D12" s="22">
        <f t="shared" si="6"/>
        <v>368981.25000000006</v>
      </c>
      <c r="E12" s="22">
        <f t="shared" si="7"/>
        <v>301893.75</v>
      </c>
      <c r="F12" s="22">
        <f t="shared" si="5"/>
        <v>67087.5</v>
      </c>
      <c r="G12" s="22"/>
      <c r="H12" s="22"/>
      <c r="I12" s="22">
        <f t="shared" si="2"/>
        <v>442777.5</v>
      </c>
      <c r="J12" s="22">
        <f t="shared" si="3"/>
        <v>161010</v>
      </c>
      <c r="K12" s="22">
        <f t="shared" si="4"/>
        <v>67087.5</v>
      </c>
      <c r="L12" s="22"/>
      <c r="M12" s="22"/>
      <c r="O12" s="17"/>
    </row>
    <row r="13" spans="1:15" ht="16.5" x14ac:dyDescent="0.25">
      <c r="A13" s="21" t="s">
        <v>24</v>
      </c>
      <c r="B13" s="21" t="s">
        <v>24</v>
      </c>
      <c r="C13" s="9">
        <v>1630460</v>
      </c>
      <c r="D13" s="22">
        <f t="shared" si="6"/>
        <v>896753.00000000012</v>
      </c>
      <c r="E13" s="22">
        <f t="shared" si="7"/>
        <v>733707</v>
      </c>
      <c r="F13" s="22">
        <f t="shared" si="5"/>
        <v>163046</v>
      </c>
      <c r="G13" s="22"/>
      <c r="H13" s="22"/>
      <c r="I13" s="22">
        <f t="shared" si="2"/>
        <v>1076103.6000000001</v>
      </c>
      <c r="J13" s="22">
        <f t="shared" si="3"/>
        <v>391310.39999999997</v>
      </c>
      <c r="K13" s="22">
        <f t="shared" si="4"/>
        <v>163046</v>
      </c>
      <c r="L13" s="22"/>
      <c r="M13" s="22"/>
      <c r="O13" s="18"/>
    </row>
    <row r="14" spans="1:15" ht="16.5" x14ac:dyDescent="0.25">
      <c r="A14" s="21" t="s">
        <v>30</v>
      </c>
      <c r="B14" s="21" t="s">
        <v>30</v>
      </c>
      <c r="C14" s="8">
        <v>134357</v>
      </c>
      <c r="D14" s="22">
        <f t="shared" si="6"/>
        <v>73896.350000000006</v>
      </c>
      <c r="E14" s="22">
        <f t="shared" si="7"/>
        <v>60460.65</v>
      </c>
      <c r="F14" s="22">
        <f>C14*0.11</f>
        <v>14779.27</v>
      </c>
      <c r="G14" s="22"/>
      <c r="H14" s="22"/>
      <c r="I14" s="22">
        <f t="shared" si="2"/>
        <v>88675.62000000001</v>
      </c>
      <c r="J14" s="22">
        <f t="shared" si="3"/>
        <v>32245.68</v>
      </c>
      <c r="K14" s="22">
        <f t="shared" si="4"/>
        <v>13435.7</v>
      </c>
      <c r="L14" s="22"/>
      <c r="M14" s="22"/>
      <c r="O14" s="17"/>
    </row>
    <row r="15" spans="1:15" ht="16.5" x14ac:dyDescent="0.25">
      <c r="A15" s="21" t="s">
        <v>26</v>
      </c>
      <c r="B15" s="21" t="s">
        <v>26</v>
      </c>
      <c r="C15" s="9">
        <v>1169150</v>
      </c>
      <c r="D15" s="22">
        <f t="shared" si="6"/>
        <v>643032.5</v>
      </c>
      <c r="E15" s="22">
        <f t="shared" si="7"/>
        <v>526117.5</v>
      </c>
      <c r="F15" s="22">
        <f>C15*0.11</f>
        <v>128606.5</v>
      </c>
      <c r="G15" s="22"/>
      <c r="H15" s="22"/>
      <c r="I15" s="22">
        <f t="shared" si="2"/>
        <v>771639</v>
      </c>
      <c r="J15" s="22">
        <f t="shared" si="3"/>
        <v>280596</v>
      </c>
      <c r="K15" s="22">
        <f t="shared" si="4"/>
        <v>116915</v>
      </c>
      <c r="L15" s="22"/>
      <c r="M15" s="22"/>
      <c r="O15" s="18"/>
    </row>
    <row r="16" spans="1:15" ht="16.5" x14ac:dyDescent="0.25">
      <c r="A16" s="21" t="s">
        <v>22</v>
      </c>
      <c r="B16" s="21" t="s">
        <v>22</v>
      </c>
      <c r="C16" s="8">
        <v>411385</v>
      </c>
      <c r="D16" s="22">
        <f t="shared" si="6"/>
        <v>226261.75000000003</v>
      </c>
      <c r="E16" s="22">
        <f t="shared" si="7"/>
        <v>185123.25</v>
      </c>
      <c r="F16" s="22">
        <f t="shared" si="5"/>
        <v>41138.5</v>
      </c>
      <c r="G16" s="22"/>
      <c r="H16" s="22"/>
      <c r="I16" s="22">
        <f t="shared" si="2"/>
        <v>271514.10000000003</v>
      </c>
      <c r="J16" s="22">
        <f t="shared" si="3"/>
        <v>98732.4</v>
      </c>
      <c r="K16" s="22">
        <f t="shared" si="4"/>
        <v>41138.5</v>
      </c>
      <c r="L16" s="22"/>
      <c r="M16" s="22"/>
      <c r="O16" s="17"/>
    </row>
    <row r="17" spans="1:15" ht="16.5" x14ac:dyDescent="0.25">
      <c r="A17" s="21" t="s">
        <v>35</v>
      </c>
      <c r="B17" s="21" t="s">
        <v>35</v>
      </c>
      <c r="C17" s="9">
        <v>1176860</v>
      </c>
      <c r="D17" s="22">
        <f t="shared" si="6"/>
        <v>647273</v>
      </c>
      <c r="E17" s="22">
        <f t="shared" si="7"/>
        <v>529587</v>
      </c>
      <c r="F17" s="22">
        <f>C17*0.1</f>
        <v>117686</v>
      </c>
      <c r="G17" s="22"/>
      <c r="H17" s="22"/>
      <c r="I17" s="22">
        <f t="shared" si="2"/>
        <v>776727.60000000009</v>
      </c>
      <c r="J17" s="22">
        <f t="shared" si="3"/>
        <v>282446.39999999997</v>
      </c>
      <c r="K17" s="22">
        <f t="shared" si="4"/>
        <v>117686</v>
      </c>
      <c r="L17" s="22"/>
      <c r="M17" s="22"/>
      <c r="O17" s="18"/>
    </row>
    <row r="18" spans="1:15" ht="16.5" x14ac:dyDescent="0.25">
      <c r="A18" s="21" t="s">
        <v>31</v>
      </c>
      <c r="B18" s="21" t="s">
        <v>31</v>
      </c>
      <c r="C18" s="8">
        <v>406036</v>
      </c>
      <c r="D18" s="22">
        <f t="shared" si="6"/>
        <v>223319.80000000002</v>
      </c>
      <c r="E18" s="22">
        <f t="shared" si="7"/>
        <v>182716.2</v>
      </c>
      <c r="F18" s="22">
        <f>C18*0.13</f>
        <v>52784.68</v>
      </c>
      <c r="G18" s="22"/>
      <c r="H18" s="22"/>
      <c r="I18" s="22">
        <f t="shared" si="2"/>
        <v>267983.76</v>
      </c>
      <c r="J18" s="22">
        <f t="shared" si="3"/>
        <v>97448.639999999999</v>
      </c>
      <c r="K18" s="22">
        <f t="shared" si="4"/>
        <v>40603.600000000006</v>
      </c>
      <c r="L18" s="22"/>
      <c r="M18" s="22"/>
      <c r="O18" s="17"/>
    </row>
    <row r="19" spans="1:15" ht="16.5" x14ac:dyDescent="0.25">
      <c r="A19" s="21" t="s">
        <v>20</v>
      </c>
      <c r="B19" s="21" t="s">
        <v>20</v>
      </c>
      <c r="C19" s="9">
        <v>801086</v>
      </c>
      <c r="D19" s="22">
        <f t="shared" si="6"/>
        <v>440597.30000000005</v>
      </c>
      <c r="E19" s="22">
        <f t="shared" si="7"/>
        <v>360488.7</v>
      </c>
      <c r="F19" s="22">
        <f t="shared" ref="F19" si="8">C19*0.13</f>
        <v>104141.18000000001</v>
      </c>
      <c r="G19" s="22"/>
      <c r="H19" s="22"/>
      <c r="I19" s="22">
        <f t="shared" si="2"/>
        <v>528716.76</v>
      </c>
      <c r="J19" s="22">
        <f t="shared" si="3"/>
        <v>192260.63999999998</v>
      </c>
      <c r="K19" s="22">
        <f t="shared" si="4"/>
        <v>80108.600000000006</v>
      </c>
      <c r="L19" s="22"/>
      <c r="M19" s="22"/>
      <c r="O19" s="18"/>
    </row>
    <row r="20" spans="1:15" x14ac:dyDescent="0.25">
      <c r="C20" s="17"/>
      <c r="O20" s="17"/>
    </row>
    <row r="21" spans="1:15" x14ac:dyDescent="0.25">
      <c r="C21" s="18"/>
      <c r="O21" s="18"/>
    </row>
    <row r="22" spans="1:15" x14ac:dyDescent="0.25">
      <c r="C22" s="17"/>
      <c r="O22" s="17"/>
    </row>
    <row r="23" spans="1:15" x14ac:dyDescent="0.25">
      <c r="C23" s="18"/>
      <c r="O23" s="18"/>
    </row>
    <row r="24" spans="1:15" x14ac:dyDescent="0.25">
      <c r="C24" s="17"/>
      <c r="O24" s="17"/>
    </row>
    <row r="25" spans="1:15" x14ac:dyDescent="0.25">
      <c r="C25" s="18"/>
      <c r="O25" s="18"/>
    </row>
  </sheetData>
  <protectedRanges>
    <protectedRange sqref="A2:K121" name="pop value"/>
  </protectedRange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4D79-A7A6-48C8-8509-FD3F2A049ECB}">
  <dimension ref="A1:D6"/>
  <sheetViews>
    <sheetView workbookViewId="0">
      <selection activeCell="B21" sqref="B21"/>
    </sheetView>
  </sheetViews>
  <sheetFormatPr defaultRowHeight="15" x14ac:dyDescent="0.25"/>
  <cols>
    <col min="1" max="1" width="57.42578125" customWidth="1"/>
    <col min="2" max="3" width="50.140625" customWidth="1"/>
    <col min="4" max="4" width="15.5703125" customWidth="1"/>
  </cols>
  <sheetData>
    <row r="1" spans="1:4" ht="120" x14ac:dyDescent="0.25">
      <c r="A1" s="3" t="s">
        <v>15</v>
      </c>
      <c r="B1" s="3" t="s">
        <v>14</v>
      </c>
      <c r="C1" s="4" t="s">
        <v>13</v>
      </c>
    </row>
    <row r="2" spans="1:4" ht="16.5" x14ac:dyDescent="0.25">
      <c r="A2" s="5"/>
      <c r="B2" s="5"/>
      <c r="C2" s="5"/>
    </row>
    <row r="3" spans="1:4" ht="16.5" x14ac:dyDescent="0.25">
      <c r="A3" s="6"/>
      <c r="B3" s="6"/>
      <c r="C3" s="6"/>
    </row>
    <row r="5" spans="1:4" x14ac:dyDescent="0.25">
      <c r="A5" s="7" t="s">
        <v>11</v>
      </c>
      <c r="B5" s="7"/>
      <c r="C5" s="7"/>
      <c r="D5" s="7"/>
    </row>
    <row r="6" spans="1:4" x14ac:dyDescent="0.25">
      <c r="A6" s="7" t="s">
        <v>12</v>
      </c>
      <c r="B6" s="7"/>
      <c r="C6" s="7"/>
      <c r="D6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24523CAB29F4DA646F20BAFE41B4C" ma:contentTypeVersion="12" ma:contentTypeDescription="Crée un document." ma:contentTypeScope="" ma:versionID="8183b6e3dd2861ff90898c9705e60c3b">
  <xsd:schema xmlns:xsd="http://www.w3.org/2001/XMLSchema" xmlns:xs="http://www.w3.org/2001/XMLSchema" xmlns:p="http://schemas.microsoft.com/office/2006/metadata/properties" xmlns:ns2="b5940141-1bc9-4c17-b1bc-e50f6b2083d6" xmlns:ns3="14cbb838-50ff-4dab-9c3f-cddf75f03c13" targetNamespace="http://schemas.microsoft.com/office/2006/metadata/properties" ma:root="true" ma:fieldsID="53c12e9c10231d68d9ff6511fbfe21c6" ns2:_="" ns3:_="">
    <xsd:import namespace="b5940141-1bc9-4c17-b1bc-e50f6b2083d6"/>
    <xsd:import namespace="14cbb838-50ff-4dab-9c3f-cddf75f03c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0141-1bc9-4c17-b1bc-e50f6b208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bb838-50ff-4dab-9c3f-cddf75f03c1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940141-1bc9-4c17-b1bc-e50f6b2083d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31804F-D035-404F-9763-8F7319A43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940141-1bc9-4c17-b1bc-e50f6b2083d6"/>
    <ds:schemaRef ds:uri="14cbb838-50ff-4dab-9c3f-cddf75f03c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24EC25-0BE5-46F8-AE2C-6A15A1C7AC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72984C-7CAF-4465-84DC-EB5808DD6359}">
  <ds:schemaRefs>
    <ds:schemaRef ds:uri="http://schemas.microsoft.com/office/2006/metadata/properties"/>
    <ds:schemaRef ds:uri="http://schemas.microsoft.com/office/infopath/2007/PartnerControls"/>
    <ds:schemaRef ds:uri="b5940141-1bc9-4c17-b1bc-e50f6b2083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scope-fix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 VIT</dc:creator>
  <cp:keywords/>
  <dc:description/>
  <cp:lastModifiedBy>Martina VIT</cp:lastModifiedBy>
  <cp:revision/>
  <dcterms:created xsi:type="dcterms:W3CDTF">2024-07-16T12:05:48Z</dcterms:created>
  <dcterms:modified xsi:type="dcterms:W3CDTF">2025-03-03T12:33:09Z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0x010100C9824523CAB29F4DA646F20BAFE41B4C</vt:lpwstr>
  </property>
  <property fmtid="{D5CDD505-2E9C-101B-9397-08002B2CF9AE}" pid="3" name="MediaServiceImageTags">
    <vt:lpwstr/>
  </property>
</Properties>
</file>